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2240" windowHeight="5895"/>
  </bookViews>
  <sheets>
    <sheet name="General" sheetId="1" r:id="rId1"/>
    <sheet name="Goods" sheetId="2" r:id="rId2"/>
    <sheet name="Consultant Services" sheetId="3" r:id="rId3"/>
    <sheet name="Capacity Building" sheetId="4" r:id="rId4"/>
    <sheet name="OC" sheetId="5" r:id="rId5"/>
  </sheets>
  <externalReferences>
    <externalReference r:id="rId6"/>
  </externalReferences>
  <definedNames>
    <definedName name="_xlnm._FilterDatabase" localSheetId="3" hidden="1">'Capacity Building'!$B$2:$B$59</definedName>
    <definedName name="_xlnm._FilterDatabase" localSheetId="2" hidden="1">'Consultant Services'!$A$3:$A$205</definedName>
    <definedName name="_xlnm._FilterDatabase" localSheetId="1" hidden="1">Goods!$A$4:$A$182</definedName>
    <definedName name="country">[1]General!$C$6</definedName>
    <definedName name="fi">[1]Settings!$A$4:$A$5</definedName>
    <definedName name="gwncs">[1]Settings!$A$10:$A$12</definedName>
    <definedName name="lncr">[1]General!$C$8</definedName>
    <definedName name="_xlnm.Print_Area" localSheetId="3">'Capacity Building'!$A$1:$G$60</definedName>
    <definedName name="_xlnm.Print_Area" localSheetId="2">'Consultant Services'!$A$1:$AD$206</definedName>
    <definedName name="_xlnm.Print_Area" localSheetId="0">General!$A$1:$D$81</definedName>
    <definedName name="_xlnm.Print_Area" localSheetId="1">Goods!$A$1:$AC$183</definedName>
    <definedName name="_xlnm.Print_Titles" localSheetId="3">'Capacity Building'!$1:$2</definedName>
    <definedName name="_xlnm.Print_Titles" localSheetId="2">'Consultant Services'!$1:$3</definedName>
    <definedName name="_xlnm.Print_Titles" localSheetId="1">Goods!$4:$4</definedName>
    <definedName name="priorpost">[1]Settings!$A$1:$A$2</definedName>
    <definedName name="projectName">[1]General!$C$5</definedName>
    <definedName name="projID">[1]General!$C$7</definedName>
    <definedName name="yn">[1]Settings!$A$7:$A$8</definedName>
  </definedNames>
  <calcPr calcId="145621"/>
</workbook>
</file>

<file path=xl/calcChain.xml><?xml version="1.0" encoding="utf-8"?>
<calcChain xmlns="http://schemas.openxmlformats.org/spreadsheetml/2006/main">
  <c r="M105" i="3" l="1"/>
  <c r="K105" i="3"/>
  <c r="N105" i="3" s="1"/>
  <c r="S50" i="3"/>
  <c r="T50" i="3" s="1"/>
  <c r="U50" i="3" s="1"/>
  <c r="M46" i="3"/>
  <c r="L105" i="3" l="1"/>
  <c r="O105" i="3" s="1"/>
  <c r="P105" i="3" s="1"/>
  <c r="Q105" i="3" s="1"/>
  <c r="R105" i="3" s="1"/>
  <c r="S105" i="3" s="1"/>
  <c r="U105" i="3" s="1"/>
  <c r="Q160" i="2"/>
  <c r="R160" i="2" s="1"/>
  <c r="Q43" i="2"/>
  <c r="R43" i="2" s="1"/>
  <c r="S43" i="2" s="1"/>
  <c r="T43" i="2" s="1"/>
  <c r="V43" i="2" s="1"/>
  <c r="AA43" i="2" s="1"/>
  <c r="S160" i="2" l="1"/>
  <c r="T160" i="2" s="1"/>
  <c r="V160" i="2" s="1"/>
  <c r="Q84" i="2" l="1"/>
  <c r="Q77" i="2"/>
  <c r="R77" i="2" s="1"/>
  <c r="S77" i="2" s="1"/>
  <c r="T77" i="2" s="1"/>
  <c r="V77" i="2" s="1"/>
  <c r="Q70" i="2"/>
  <c r="R70" i="2" s="1"/>
  <c r="S70" i="2" s="1"/>
  <c r="T70" i="2" s="1"/>
  <c r="V70" i="2" s="1"/>
  <c r="Q56" i="2"/>
  <c r="R56" i="2" s="1"/>
  <c r="S56" i="2" s="1"/>
  <c r="T56" i="2" s="1"/>
  <c r="V56" i="2" s="1"/>
  <c r="Q54" i="2"/>
  <c r="R54" i="2" l="1"/>
  <c r="S54" i="2" s="1"/>
  <c r="T54" i="2" s="1"/>
  <c r="V54" i="2" s="1"/>
  <c r="Q100" i="2" l="1"/>
  <c r="R100" i="2" s="1"/>
  <c r="S100" i="2" s="1"/>
  <c r="T100" i="2" s="1"/>
  <c r="V100" i="2" s="1"/>
  <c r="AA100" i="2" s="1"/>
  <c r="R94" i="2"/>
  <c r="S94" i="2" s="1"/>
  <c r="T94" i="2" s="1"/>
  <c r="V94" i="2" s="1"/>
  <c r="AA94" i="2" l="1"/>
  <c r="Q88" i="2" l="1"/>
  <c r="R88" i="2" s="1"/>
  <c r="K197" i="3" l="1"/>
  <c r="N197" i="3" s="1"/>
  <c r="M54" i="3"/>
  <c r="K54" i="3"/>
  <c r="N54" i="3" s="1"/>
  <c r="K46" i="3"/>
  <c r="N46" i="3" s="1"/>
  <c r="K14" i="3"/>
  <c r="M14" i="3" s="1"/>
  <c r="Q148" i="2"/>
  <c r="R148" i="2" s="1"/>
  <c r="S148" i="2" s="1"/>
  <c r="T148" i="2" s="1"/>
  <c r="V148" i="2" s="1"/>
  <c r="F36" i="4"/>
  <c r="L46" i="3" l="1"/>
  <c r="O46" i="3" s="1"/>
  <c r="P46" i="3" s="1"/>
  <c r="Q46" i="3" s="1"/>
  <c r="R46" i="3" s="1"/>
  <c r="S46" i="3" s="1"/>
  <c r="U46" i="3" s="1"/>
  <c r="U14" i="3"/>
  <c r="AC14" i="3" s="1"/>
  <c r="T14" i="3"/>
  <c r="L54" i="3"/>
  <c r="O54" i="3" s="1"/>
  <c r="P54" i="3" s="1"/>
  <c r="Q54" i="3" s="1"/>
  <c r="R54" i="3" s="1"/>
  <c r="S54" i="3" s="1"/>
  <c r="U54" i="3" s="1"/>
  <c r="L197" i="3"/>
  <c r="O197" i="3" l="1"/>
  <c r="P197" i="3" s="1"/>
  <c r="Q197" i="3" s="1"/>
  <c r="R197" i="3" s="1"/>
  <c r="S197" i="3" s="1"/>
  <c r="U197" i="3" s="1"/>
  <c r="M197" i="3"/>
  <c r="S88" i="2" l="1"/>
  <c r="T88" i="2" s="1"/>
  <c r="V88" i="2" l="1"/>
  <c r="AA88" i="2" s="1"/>
  <c r="Q154" i="2"/>
  <c r="R154" i="2" s="1"/>
  <c r="S154" i="2" l="1"/>
  <c r="T154" i="2" s="1"/>
  <c r="V154" i="2" s="1"/>
  <c r="M12" i="3" l="1"/>
  <c r="P134" i="2" l="1"/>
  <c r="Q134" i="2" s="1"/>
  <c r="R134" i="2" l="1"/>
  <c r="S134" i="2"/>
  <c r="T134" i="2" s="1"/>
  <c r="V134" i="2" s="1"/>
  <c r="Q80" i="2"/>
  <c r="R80" i="2" s="1"/>
  <c r="S80" i="2" s="1"/>
  <c r="T80" i="2" s="1"/>
  <c r="V80" i="2" s="1"/>
  <c r="AA80" i="2" s="1"/>
  <c r="M199" i="3" l="1"/>
  <c r="L199" i="3"/>
  <c r="O199" i="3" s="1"/>
  <c r="P199" i="3" s="1"/>
  <c r="Q199" i="3" s="1"/>
  <c r="R199" i="3" s="1"/>
  <c r="S199" i="3" l="1"/>
  <c r="U199" i="3" s="1"/>
  <c r="N199" i="3"/>
  <c r="J28" i="3" l="1"/>
  <c r="K28" i="3" s="1"/>
  <c r="N28" i="3" s="1"/>
  <c r="L28" i="3" s="1"/>
  <c r="O28" i="3" s="1"/>
  <c r="P28" i="3" s="1"/>
  <c r="Q28" i="3" s="1"/>
  <c r="R28" i="3" s="1"/>
  <c r="S28" i="3" s="1"/>
  <c r="U28" i="3" s="1"/>
  <c r="AC28" i="3" s="1"/>
  <c r="S138" i="3"/>
  <c r="U138" i="3" s="1"/>
  <c r="Q174" i="2"/>
  <c r="R174" i="2" s="1"/>
  <c r="S174" i="2" s="1"/>
  <c r="T174" i="2" s="1"/>
  <c r="V174" i="2" s="1"/>
  <c r="AA174" i="2" s="1"/>
  <c r="Q171" i="2"/>
  <c r="R171" i="2" s="1"/>
  <c r="S171" i="2" s="1"/>
  <c r="T171" i="2" s="1"/>
  <c r="V171" i="2" s="1"/>
  <c r="AA171" i="2" s="1"/>
  <c r="T76" i="3" l="1"/>
  <c r="U76" i="3" s="1"/>
  <c r="O93" i="3"/>
  <c r="P93" i="3" s="1"/>
  <c r="Q93" i="3" s="1"/>
  <c r="R93" i="3" s="1"/>
  <c r="S93" i="3" s="1"/>
  <c r="U93" i="3" s="1"/>
  <c r="M104" i="3"/>
  <c r="K104" i="3"/>
  <c r="N104" i="3" s="1"/>
  <c r="T40" i="3"/>
  <c r="U40" i="3" s="1"/>
  <c r="AC50" i="3"/>
  <c r="M53" i="3"/>
  <c r="K53" i="3"/>
  <c r="N53" i="3" s="1"/>
  <c r="M45" i="3"/>
  <c r="K45" i="3"/>
  <c r="L45" i="3" s="1"/>
  <c r="O45" i="3" s="1"/>
  <c r="P45" i="3" s="1"/>
  <c r="Q45" i="3" s="1"/>
  <c r="R45" i="3" s="1"/>
  <c r="S45" i="3" s="1"/>
  <c r="U45" i="3" s="1"/>
  <c r="AC45" i="3" s="1"/>
  <c r="L53" i="3" l="1"/>
  <c r="O53" i="3" s="1"/>
  <c r="P53" i="3" s="1"/>
  <c r="Q53" i="3" s="1"/>
  <c r="R53" i="3" s="1"/>
  <c r="S53" i="3" s="1"/>
  <c r="U53" i="3" s="1"/>
  <c r="L104" i="3"/>
  <c r="O104" i="3" s="1"/>
  <c r="P104" i="3" s="1"/>
  <c r="Q104" i="3" s="1"/>
  <c r="R104" i="3" s="1"/>
  <c r="S104" i="3" s="1"/>
  <c r="U104" i="3" s="1"/>
  <c r="N45" i="3"/>
  <c r="Z203" i="3" l="1"/>
  <c r="N26" i="2" l="1"/>
  <c r="N18" i="2"/>
  <c r="N20" i="2"/>
  <c r="O20" i="2" s="1"/>
  <c r="N22" i="2"/>
  <c r="P30" i="2"/>
  <c r="Q30" i="2" s="1"/>
  <c r="R30" i="2" s="1"/>
  <c r="S30" i="2" s="1"/>
  <c r="T30" i="2" s="1"/>
  <c r="U30" i="2" s="1"/>
  <c r="V30" i="2" s="1"/>
  <c r="AA30" i="2" s="1"/>
  <c r="N29" i="2"/>
  <c r="O29" i="2" s="1"/>
  <c r="P29" i="2" s="1"/>
  <c r="Q29" i="2" s="1"/>
  <c r="R29" i="2" s="1"/>
  <c r="S29" i="2" s="1"/>
  <c r="T29" i="2" s="1"/>
  <c r="U29" i="2" s="1"/>
  <c r="V29" i="2" s="1"/>
  <c r="AA29" i="2" s="1"/>
  <c r="R175" i="3"/>
  <c r="C16" i="5" l="1"/>
  <c r="C19" i="5"/>
  <c r="C15" i="5"/>
  <c r="C14" i="5"/>
  <c r="F39" i="4"/>
  <c r="F37" i="4"/>
  <c r="F26" i="4"/>
  <c r="F24" i="4"/>
  <c r="F23" i="4"/>
  <c r="F17" i="4"/>
  <c r="F16" i="4"/>
  <c r="F13" i="4"/>
  <c r="D13" i="4"/>
  <c r="F12" i="4"/>
  <c r="F11" i="4"/>
  <c r="F10" i="4"/>
  <c r="F9" i="4"/>
  <c r="F8" i="4"/>
  <c r="AA51" i="2"/>
  <c r="R59" i="2"/>
  <c r="S59" i="2" s="1"/>
  <c r="T59" i="2" s="1"/>
  <c r="V59" i="2" s="1"/>
  <c r="AA59" i="2" s="1"/>
  <c r="Q53" i="2" l="1"/>
  <c r="K6" i="3"/>
  <c r="N6" i="3" s="1"/>
  <c r="AA168" i="2"/>
  <c r="AA165" i="2"/>
  <c r="AA153" i="2"/>
  <c r="Q156" i="2"/>
  <c r="R156" i="2" s="1"/>
  <c r="S156" i="2" s="1"/>
  <c r="T156" i="2" s="1"/>
  <c r="V156" i="2" s="1"/>
  <c r="AA156" i="2" s="1"/>
  <c r="Q153" i="2"/>
  <c r="R153" i="2" s="1"/>
  <c r="S153" i="2" s="1"/>
  <c r="T153" i="2" s="1"/>
  <c r="V153" i="2" s="1"/>
  <c r="Q150" i="2"/>
  <c r="R150" i="2" s="1"/>
  <c r="S150" i="2" s="1"/>
  <c r="T150" i="2" s="1"/>
  <c r="V150" i="2" s="1"/>
  <c r="AA150" i="2" s="1"/>
  <c r="Q147" i="2"/>
  <c r="V129" i="2"/>
  <c r="V125" i="2"/>
  <c r="Q121" i="2"/>
  <c r="Q109" i="2"/>
  <c r="R109" i="2" s="1"/>
  <c r="S109" i="2" s="1"/>
  <c r="T109" i="2" s="1"/>
  <c r="V109" i="2" s="1"/>
  <c r="Q99" i="2"/>
  <c r="R99" i="2" s="1"/>
  <c r="S99" i="2" s="1"/>
  <c r="T99" i="2" s="1"/>
  <c r="V99" i="2" s="1"/>
  <c r="AA99" i="2" s="1"/>
  <c r="Q79" i="2"/>
  <c r="R79" i="2" s="1"/>
  <c r="S79" i="2" s="1"/>
  <c r="T79" i="2" s="1"/>
  <c r="V79" i="2" s="1"/>
  <c r="AA79" i="2" s="1"/>
  <c r="Q76" i="2"/>
  <c r="R76" i="2" s="1"/>
  <c r="S76" i="2" s="1"/>
  <c r="T76" i="2" s="1"/>
  <c r="V76" i="2" s="1"/>
  <c r="AA76" i="2" s="1"/>
  <c r="Q69" i="2"/>
  <c r="R69" i="2" s="1"/>
  <c r="S69" i="2" s="1"/>
  <c r="T69" i="2" s="1"/>
  <c r="V69" i="2" s="1"/>
  <c r="AA69" i="2" s="1"/>
  <c r="V48" i="2"/>
  <c r="AA48" i="2" s="1"/>
  <c r="R48" i="2"/>
  <c r="S48" i="2" s="1"/>
  <c r="Q42" i="2"/>
  <c r="R42" i="2" s="1"/>
  <c r="S42" i="2" s="1"/>
  <c r="T42" i="2" s="1"/>
  <c r="V42" i="2" s="1"/>
  <c r="AA42" i="2" s="1"/>
  <c r="P33" i="2"/>
  <c r="Q33" i="2" s="1"/>
  <c r="R33" i="2" s="1"/>
  <c r="S33" i="2" s="1"/>
  <c r="T33" i="2" s="1"/>
  <c r="U33" i="2" s="1"/>
  <c r="V33" i="2" s="1"/>
  <c r="AA33" i="2" s="1"/>
  <c r="P24" i="2"/>
  <c r="Q24" i="2" s="1"/>
  <c r="R24" i="2" s="1"/>
  <c r="S24" i="2" s="1"/>
  <c r="T24" i="2" s="1"/>
  <c r="U24" i="2" s="1"/>
  <c r="V24" i="2" s="1"/>
  <c r="AA24" i="2" s="1"/>
  <c r="P18" i="2"/>
  <c r="O18" i="2" s="1"/>
  <c r="P20" i="2"/>
  <c r="Q20" i="2" s="1"/>
  <c r="R20" i="2" s="1"/>
  <c r="S20" i="2" s="1"/>
  <c r="T20" i="2" s="1"/>
  <c r="U20" i="2" s="1"/>
  <c r="V20" i="2" s="1"/>
  <c r="AA20" i="2" s="1"/>
  <c r="L6" i="3" l="1"/>
  <c r="O6" i="3" s="1"/>
  <c r="P6" i="3" s="1"/>
  <c r="Q6" i="3" s="1"/>
  <c r="R6" i="3" s="1"/>
  <c r="S6" i="3" s="1"/>
  <c r="T6" i="3" s="1"/>
  <c r="U6" i="3" s="1"/>
  <c r="AC6" i="3" s="1"/>
  <c r="M6" i="3" l="1"/>
  <c r="M196" i="3" l="1"/>
  <c r="K196" i="3"/>
  <c r="L196" i="3" s="1"/>
  <c r="O196" i="3" s="1"/>
  <c r="P196" i="3" s="1"/>
  <c r="Q196" i="3" s="1"/>
  <c r="R196" i="3" s="1"/>
  <c r="S196" i="3" s="1"/>
  <c r="U196" i="3" s="1"/>
  <c r="AC196" i="3" s="1"/>
  <c r="AA124" i="2"/>
  <c r="T124" i="2"/>
  <c r="P124" i="2"/>
  <c r="P162" i="2"/>
  <c r="Q162" i="2" s="1"/>
  <c r="R162" i="2" s="1"/>
  <c r="S162" i="2" s="1"/>
  <c r="T162" i="2" s="1"/>
  <c r="U162" i="2" s="1"/>
  <c r="V162" i="2" s="1"/>
  <c r="AA162" i="2" s="1"/>
  <c r="P159" i="2"/>
  <c r="Q159" i="2" s="1"/>
  <c r="R159" i="2" s="1"/>
  <c r="S159" i="2" s="1"/>
  <c r="T159" i="2" s="1"/>
  <c r="U159" i="2" s="1"/>
  <c r="V159" i="2" s="1"/>
  <c r="AA159" i="2" s="1"/>
  <c r="AA32" i="2"/>
  <c r="V32" i="2"/>
  <c r="U32" i="2"/>
  <c r="T32" i="2"/>
  <c r="S32" i="2"/>
  <c r="R32" i="2"/>
  <c r="Q32" i="2"/>
  <c r="P32" i="2"/>
  <c r="O32" i="2"/>
  <c r="N32" i="2"/>
  <c r="P26" i="2"/>
  <c r="AA23" i="2"/>
  <c r="V23" i="2"/>
  <c r="U23" i="2"/>
  <c r="T23" i="2"/>
  <c r="S23" i="2"/>
  <c r="R23" i="2"/>
  <c r="Q23" i="2"/>
  <c r="P23" i="2"/>
  <c r="P22" i="2"/>
  <c r="O22" i="2" s="1"/>
  <c r="P19" i="2"/>
  <c r="O26" i="2" l="1"/>
  <c r="Q26" i="2"/>
  <c r="N196" i="3"/>
  <c r="U75" i="3"/>
  <c r="AA136" i="2"/>
  <c r="K10" i="3" l="1"/>
  <c r="M9" i="3"/>
  <c r="K9" i="3"/>
  <c r="U9" i="3" s="1"/>
  <c r="AC9" i="3" s="1"/>
  <c r="T10" i="3" l="1"/>
  <c r="U10" i="3"/>
  <c r="AC10" i="3" s="1"/>
  <c r="W102" i="2"/>
  <c r="W62" i="2"/>
  <c r="W8" i="2"/>
  <c r="W180" i="2" l="1"/>
  <c r="F3" i="4"/>
  <c r="M52" i="3" l="1"/>
  <c r="K52" i="3"/>
  <c r="N52" i="3" s="1"/>
  <c r="L52" i="3" l="1"/>
  <c r="O52" i="3" s="1"/>
  <c r="P52" i="3" s="1"/>
  <c r="Q52" i="3" s="1"/>
  <c r="R52" i="3" s="1"/>
  <c r="S52" i="3" s="1"/>
  <c r="U52" i="3" s="1"/>
  <c r="AC52" i="3" s="1"/>
  <c r="F54" i="4" l="1"/>
  <c r="F53" i="4"/>
  <c r="F49" i="4"/>
  <c r="F47" i="4"/>
  <c r="F7" i="4"/>
  <c r="F6" i="4"/>
  <c r="F5" i="4"/>
  <c r="F4" i="4"/>
  <c r="M103" i="3"/>
  <c r="K103" i="3"/>
  <c r="L103" i="3" s="1"/>
  <c r="O103" i="3" s="1"/>
  <c r="P103" i="3" s="1"/>
  <c r="Q103" i="3" s="1"/>
  <c r="R103" i="3" s="1"/>
  <c r="S103" i="3" s="1"/>
  <c r="U103" i="3" s="1"/>
  <c r="AC103" i="3" s="1"/>
  <c r="AC100" i="3"/>
  <c r="L29" i="3"/>
  <c r="R147" i="2"/>
  <c r="S147" i="2" s="1"/>
  <c r="T147" i="2" s="1"/>
  <c r="V147" i="2" s="1"/>
  <c r="AA147" i="2" s="1"/>
  <c r="R146" i="2"/>
  <c r="S146" i="2" s="1"/>
  <c r="T146" i="2" s="1"/>
  <c r="V146" i="2" s="1"/>
  <c r="AA146" i="2" s="1"/>
  <c r="O146" i="2"/>
  <c r="N103" i="3" l="1"/>
  <c r="M13" i="3" l="1"/>
  <c r="K13" i="3"/>
  <c r="U13" i="3" l="1"/>
  <c r="AC13" i="3" s="1"/>
  <c r="T13" i="3"/>
  <c r="F35" i="4" l="1"/>
  <c r="F34" i="4"/>
  <c r="M64" i="3"/>
  <c r="K64" i="3"/>
  <c r="N64" i="3" s="1"/>
  <c r="S64" i="3" s="1"/>
  <c r="U64" i="3" s="1"/>
  <c r="AC64" i="3" s="1"/>
  <c r="Q67" i="2"/>
  <c r="R67" i="2" s="1"/>
  <c r="S67" i="2" s="1"/>
  <c r="T67" i="2" s="1"/>
  <c r="V67" i="2" s="1"/>
  <c r="AA67" i="2" s="1"/>
  <c r="P47" i="2"/>
  <c r="Q47" i="2" s="1"/>
  <c r="R47" i="2" s="1"/>
  <c r="S47" i="2" s="1"/>
  <c r="T47" i="2" s="1"/>
  <c r="U47" i="2" s="1"/>
  <c r="V47" i="2" s="1"/>
  <c r="M75" i="3" l="1"/>
  <c r="K75" i="3"/>
  <c r="K70" i="3"/>
  <c r="U70" i="3" s="1"/>
  <c r="M18" i="3"/>
  <c r="K18" i="3"/>
  <c r="N18" i="3" s="1"/>
  <c r="M92" i="3"/>
  <c r="K92" i="3"/>
  <c r="N92" i="3" s="1"/>
  <c r="R75" i="3" l="1"/>
  <c r="L18" i="3"/>
  <c r="O18" i="3" s="1"/>
  <c r="P18" i="3" s="1"/>
  <c r="Q18" i="3" s="1"/>
  <c r="R18" i="3" s="1"/>
  <c r="S18" i="3" s="1"/>
  <c r="U18" i="3" s="1"/>
  <c r="AC18" i="3" s="1"/>
  <c r="L92" i="3"/>
  <c r="O92" i="3" s="1"/>
  <c r="P92" i="3" s="1"/>
  <c r="Q92" i="3" s="1"/>
  <c r="R92" i="3" s="1"/>
  <c r="S92" i="3" s="1"/>
  <c r="U92" i="3" s="1"/>
  <c r="AC92" i="3" s="1"/>
  <c r="R121" i="2" l="1"/>
  <c r="S121" i="2" s="1"/>
  <c r="T121" i="2" s="1"/>
  <c r="V121" i="2" s="1"/>
  <c r="R108" i="2"/>
  <c r="S108" i="2" s="1"/>
  <c r="T108" i="2" s="1"/>
  <c r="V108" i="2" s="1"/>
  <c r="AA108" i="2" s="1"/>
  <c r="P112" i="2" l="1"/>
  <c r="Q112" i="2" s="1"/>
  <c r="R112" i="2" s="1"/>
  <c r="S112" i="2" s="1"/>
  <c r="T112" i="2" s="1"/>
  <c r="U112" i="2" s="1"/>
  <c r="V112" i="2" s="1"/>
  <c r="AA112" i="2" s="1"/>
  <c r="K12" i="3" l="1"/>
  <c r="U12" i="3" s="1"/>
  <c r="AC12" i="3" s="1"/>
  <c r="K56" i="3" l="1"/>
  <c r="U56" i="3" s="1"/>
  <c r="AC56" i="3" s="1"/>
  <c r="K57" i="3"/>
  <c r="AC57" i="3"/>
  <c r="AC24" i="3" l="1"/>
  <c r="K26" i="3"/>
  <c r="N26" i="3" s="1"/>
  <c r="O26" i="3" s="1"/>
  <c r="P26" i="3" s="1"/>
  <c r="Q26" i="3" s="1"/>
  <c r="R26" i="3" s="1"/>
  <c r="S26" i="3" s="1"/>
  <c r="U26" i="3" s="1"/>
  <c r="AC26" i="3" s="1"/>
  <c r="P102" i="2"/>
  <c r="Q102" i="2" s="1"/>
  <c r="R102" i="2" s="1"/>
  <c r="S102" i="2" s="1"/>
  <c r="T102" i="2" s="1"/>
  <c r="U102" i="2" s="1"/>
  <c r="V102" i="2" s="1"/>
  <c r="AA102" i="2" s="1"/>
  <c r="R119" i="2"/>
  <c r="S119" i="2" s="1"/>
  <c r="T119" i="2" s="1"/>
  <c r="V119" i="2" s="1"/>
  <c r="AA119" i="2" s="1"/>
  <c r="Q120" i="2"/>
  <c r="R120" i="2" s="1"/>
  <c r="S120" i="2" s="1"/>
  <c r="T120" i="2" s="1"/>
  <c r="V120" i="2" s="1"/>
  <c r="AA120" i="2" s="1"/>
  <c r="AA132" i="2" l="1"/>
  <c r="AA128" i="2"/>
  <c r="K44" i="3" l="1"/>
  <c r="L44" i="3" s="1"/>
  <c r="O44" i="3" s="1"/>
  <c r="P44" i="3" s="1"/>
  <c r="Q44" i="3" s="1"/>
  <c r="R44" i="3" s="1"/>
  <c r="S44" i="3" s="1"/>
  <c r="U44" i="3" s="1"/>
  <c r="AC44" i="3" s="1"/>
  <c r="M44" i="3"/>
  <c r="N44" i="3" l="1"/>
  <c r="AC66" i="3"/>
  <c r="K63" i="3"/>
  <c r="N63" i="3" s="1"/>
  <c r="S63" i="3" s="1"/>
  <c r="M63" i="3"/>
  <c r="K60" i="3"/>
  <c r="U60" i="3" s="1"/>
  <c r="AC60" i="3" s="1"/>
  <c r="Q66" i="2"/>
  <c r="R66" i="2" s="1"/>
  <c r="S66" i="2" s="1"/>
  <c r="T66" i="2" s="1"/>
  <c r="V66" i="2" s="1"/>
  <c r="P83" i="2"/>
  <c r="Q83" i="2" s="1"/>
  <c r="R83" i="2" s="1"/>
  <c r="U63" i="3" l="1"/>
  <c r="AC63" i="3" s="1"/>
  <c r="R53" i="2"/>
  <c r="S83" i="2"/>
  <c r="T83" i="2" s="1"/>
  <c r="U83" i="2" s="1"/>
  <c r="V83" i="2" s="1"/>
  <c r="AA83" i="2" s="1"/>
  <c r="R26" i="2" l="1"/>
  <c r="Q12" i="2"/>
  <c r="R12" i="2" s="1"/>
  <c r="S12" i="2" s="1"/>
  <c r="T12" i="2" s="1"/>
  <c r="V12" i="2" s="1"/>
  <c r="AA12" i="2" s="1"/>
  <c r="K99" i="3"/>
  <c r="U99" i="3" s="1"/>
  <c r="AC99" i="3" s="1"/>
  <c r="J34" i="3"/>
  <c r="K34" i="3" s="1"/>
  <c r="N34" i="3" s="1"/>
  <c r="L34" i="3" s="1"/>
  <c r="O34" i="3" s="1"/>
  <c r="P34" i="3" s="1"/>
  <c r="S34" i="3"/>
  <c r="U34" i="3"/>
  <c r="M35" i="3"/>
  <c r="N35" i="3"/>
  <c r="O35" i="3"/>
  <c r="P35" i="3" s="1"/>
  <c r="Q35" i="3" s="1"/>
  <c r="R35" i="3" s="1"/>
  <c r="S35" i="3" s="1"/>
  <c r="T35" i="3" s="1"/>
  <c r="U35" i="3" s="1"/>
  <c r="S53" i="2" l="1"/>
  <c r="T53" i="2" s="1"/>
  <c r="S26" i="2"/>
  <c r="M108" i="3"/>
  <c r="K108" i="3"/>
  <c r="N108" i="3" s="1"/>
  <c r="S108" i="3" s="1"/>
  <c r="Q143" i="2"/>
  <c r="R143" i="2" s="1"/>
  <c r="S143" i="2" s="1"/>
  <c r="T143" i="2" s="1"/>
  <c r="V143" i="2" s="1"/>
  <c r="AA143" i="2" s="1"/>
  <c r="O128" i="2"/>
  <c r="P128" i="2" s="1"/>
  <c r="T128" i="2" s="1"/>
  <c r="P87" i="2"/>
  <c r="Q87" i="2" s="1"/>
  <c r="R87" i="2" s="1"/>
  <c r="S87" i="2" s="1"/>
  <c r="T87" i="2" s="1"/>
  <c r="M91" i="3"/>
  <c r="K91" i="3"/>
  <c r="N91" i="3" s="1"/>
  <c r="V53" i="2" l="1"/>
  <c r="AA53" i="2" s="1"/>
  <c r="T26" i="2"/>
  <c r="U87" i="2"/>
  <c r="V87" i="2" s="1"/>
  <c r="AA87" i="2" s="1"/>
  <c r="O132" i="2"/>
  <c r="P132" i="2" s="1"/>
  <c r="T132" i="2" s="1"/>
  <c r="L91" i="3"/>
  <c r="O91" i="3" s="1"/>
  <c r="P91" i="3" s="1"/>
  <c r="Q91" i="3" s="1"/>
  <c r="R91" i="3" s="1"/>
  <c r="S91" i="3" s="1"/>
  <c r="U91" i="3" s="1"/>
  <c r="AC91" i="3" s="1"/>
  <c r="O29" i="3"/>
  <c r="P29" i="3" s="1"/>
  <c r="M17" i="3"/>
  <c r="K17" i="3"/>
  <c r="N17" i="3" s="1"/>
  <c r="S17" i="3" s="1"/>
  <c r="M5" i="3"/>
  <c r="K5" i="3"/>
  <c r="N5" i="3" s="1"/>
  <c r="U26" i="2" l="1"/>
  <c r="V26" i="2" s="1"/>
  <c r="Q29" i="3"/>
  <c r="R29" i="3" s="1"/>
  <c r="S29" i="3" s="1"/>
  <c r="U29" i="3" s="1"/>
  <c r="AC29" i="3" s="1"/>
  <c r="U17" i="3"/>
  <c r="AC17" i="3" s="1"/>
  <c r="L5" i="3"/>
  <c r="O5" i="3" s="1"/>
  <c r="P5" i="3" s="1"/>
  <c r="Q5" i="3" s="1"/>
  <c r="R5" i="3" s="1"/>
  <c r="S5" i="3" s="1"/>
  <c r="U5" i="3" s="1"/>
  <c r="AC5" i="3" s="1"/>
  <c r="U49" i="3"/>
  <c r="K48" i="3"/>
  <c r="L48" i="3" s="1"/>
  <c r="O48" i="3" s="1"/>
  <c r="P48" i="3" s="1"/>
  <c r="Q48" i="3" s="1"/>
  <c r="R48" i="3" s="1"/>
  <c r="S48" i="3" s="1"/>
  <c r="M48" i="3"/>
  <c r="M96" i="3"/>
  <c r="K96" i="3"/>
  <c r="N96" i="3" s="1"/>
  <c r="U48" i="3" l="1"/>
  <c r="N48" i="3"/>
  <c r="L96" i="3"/>
  <c r="O96" i="3" s="1"/>
  <c r="P96" i="3" s="1"/>
  <c r="Q96" i="3" s="1"/>
  <c r="R96" i="3" s="1"/>
  <c r="S96" i="3" s="1"/>
  <c r="U96" i="3" s="1"/>
  <c r="AC96" i="3" s="1"/>
  <c r="P49" i="2"/>
  <c r="P45" i="2"/>
  <c r="D34" i="1"/>
  <c r="D14" i="5"/>
  <c r="Q49" i="2" l="1"/>
  <c r="Q22" i="2"/>
  <c r="AA26" i="2"/>
  <c r="Q45" i="2"/>
  <c r="Q18" i="2"/>
  <c r="R49" i="2" l="1"/>
  <c r="R22" i="2"/>
  <c r="R45" i="2"/>
  <c r="R18" i="2"/>
  <c r="K69" i="3"/>
  <c r="U69" i="3" s="1"/>
  <c r="S45" i="2" l="1"/>
  <c r="S18" i="2"/>
  <c r="S49" i="2"/>
  <c r="S22" i="2"/>
  <c r="AA131" i="2"/>
  <c r="AA127" i="2"/>
  <c r="T45" i="2" l="1"/>
  <c r="T18" i="2"/>
  <c r="T49" i="2"/>
  <c r="T22" i="2"/>
  <c r="AC78" i="3"/>
  <c r="AC73" i="3"/>
  <c r="M16" i="3"/>
  <c r="AC25" i="3"/>
  <c r="U45" i="2" l="1"/>
  <c r="U18" i="2"/>
  <c r="U49" i="2"/>
  <c r="U22" i="2"/>
  <c r="J134" i="3"/>
  <c r="J140" i="3" s="1"/>
  <c r="U118" i="3"/>
  <c r="U123" i="3" s="1"/>
  <c r="K114" i="3"/>
  <c r="N114" i="3" s="1"/>
  <c r="S114" i="3" s="1"/>
  <c r="M114" i="3"/>
  <c r="K118" i="3"/>
  <c r="N118" i="3" s="1"/>
  <c r="S118" i="3" s="1"/>
  <c r="M118" i="3"/>
  <c r="K123" i="3"/>
  <c r="N123" i="3" s="1"/>
  <c r="S123" i="3" s="1"/>
  <c r="M123" i="3"/>
  <c r="K128" i="3"/>
  <c r="N128" i="3" s="1"/>
  <c r="S128" i="3" s="1"/>
  <c r="U128" i="3" s="1"/>
  <c r="M128" i="3"/>
  <c r="K90" i="3"/>
  <c r="L90" i="3" s="1"/>
  <c r="O90" i="3" s="1"/>
  <c r="P90" i="3" s="1"/>
  <c r="Q90" i="3" s="1"/>
  <c r="R90" i="3" s="1"/>
  <c r="S90" i="3" s="1"/>
  <c r="U90" i="3" s="1"/>
  <c r="AC90" i="3" s="1"/>
  <c r="M90" i="3"/>
  <c r="K95" i="3"/>
  <c r="L95" i="3" s="1"/>
  <c r="O95" i="3" s="1"/>
  <c r="P95" i="3" s="1"/>
  <c r="Q95" i="3" s="1"/>
  <c r="R95" i="3" s="1"/>
  <c r="S95" i="3" s="1"/>
  <c r="U95" i="3" s="1"/>
  <c r="AC95" i="3" s="1"/>
  <c r="M95" i="3"/>
  <c r="K98" i="3"/>
  <c r="U98" i="3" s="1"/>
  <c r="AC98" i="3" s="1"/>
  <c r="K107" i="3"/>
  <c r="N107" i="3" s="1"/>
  <c r="S107" i="3" s="1"/>
  <c r="U107" i="3" s="1"/>
  <c r="AC107" i="3" s="1"/>
  <c r="M107" i="3"/>
  <c r="K59" i="3"/>
  <c r="U59" i="3" s="1"/>
  <c r="AC59" i="3" s="1"/>
  <c r="K16" i="3"/>
  <c r="N16" i="3" s="1"/>
  <c r="S16" i="3" s="1"/>
  <c r="U16" i="3" s="1"/>
  <c r="AC69" i="3" s="1"/>
  <c r="K22" i="3"/>
  <c r="U22" i="3" s="1"/>
  <c r="AC22" i="3" s="1"/>
  <c r="K38" i="3"/>
  <c r="U38" i="3" s="1"/>
  <c r="AC38" i="3" s="1"/>
  <c r="K43" i="3"/>
  <c r="L43" i="3" s="1"/>
  <c r="O43" i="3" s="1"/>
  <c r="P43" i="3" s="1"/>
  <c r="Q43" i="3" s="1"/>
  <c r="R43" i="3" s="1"/>
  <c r="S43" i="3" s="1"/>
  <c r="U43" i="3" s="1"/>
  <c r="AC43" i="3" s="1"/>
  <c r="M43" i="3"/>
  <c r="AC48" i="3"/>
  <c r="K62" i="3"/>
  <c r="N62" i="3" s="1"/>
  <c r="S62" i="3" s="1"/>
  <c r="U62" i="3" s="1"/>
  <c r="AC62" i="3" s="1"/>
  <c r="M62" i="3"/>
  <c r="K4" i="3"/>
  <c r="L4" i="3" s="1"/>
  <c r="O4" i="3" s="1"/>
  <c r="P4" i="3" s="1"/>
  <c r="Q4" i="3" s="1"/>
  <c r="R4" i="3" s="1"/>
  <c r="S4" i="3" s="1"/>
  <c r="U4" i="3" s="1"/>
  <c r="AC4" i="3" s="1"/>
  <c r="M4" i="3"/>
  <c r="O127" i="2"/>
  <c r="P127" i="2" s="1"/>
  <c r="T127" i="2" s="1"/>
  <c r="Q142" i="2"/>
  <c r="R142" i="2" s="1"/>
  <c r="S142" i="2" s="1"/>
  <c r="T142" i="2" s="1"/>
  <c r="V142" i="2" s="1"/>
  <c r="AA142" i="2" s="1"/>
  <c r="Q72" i="2"/>
  <c r="R72" i="2" s="1"/>
  <c r="S72" i="2" s="1"/>
  <c r="T72" i="2" s="1"/>
  <c r="V72" i="2" s="1"/>
  <c r="AA72" i="2" s="1"/>
  <c r="Q62" i="2"/>
  <c r="R62" i="2" s="1"/>
  <c r="S62" i="2" s="1"/>
  <c r="T62" i="2" s="1"/>
  <c r="V62" i="2" s="1"/>
  <c r="AA62" i="2" s="1"/>
  <c r="P52" i="2"/>
  <c r="Q52" i="2" s="1"/>
  <c r="R52" i="2" s="1"/>
  <c r="S52" i="2" s="1"/>
  <c r="T52" i="2" s="1"/>
  <c r="U52" i="2" s="1"/>
  <c r="V52" i="2" s="1"/>
  <c r="P82" i="2"/>
  <c r="Q82" i="2" s="1"/>
  <c r="R82" i="2" s="1"/>
  <c r="S82" i="2" s="1"/>
  <c r="T82" i="2" s="1"/>
  <c r="U82" i="2" s="1"/>
  <c r="V82" i="2" s="1"/>
  <c r="AA82" i="2" s="1"/>
  <c r="P86" i="2"/>
  <c r="P46" i="2"/>
  <c r="Q5" i="2"/>
  <c r="R5" i="2" s="1"/>
  <c r="S5" i="2" s="1"/>
  <c r="T5" i="2" s="1"/>
  <c r="V5" i="2" s="1"/>
  <c r="AA5" i="2" s="1"/>
  <c r="Q46" i="2" l="1"/>
  <c r="Q19" i="2"/>
  <c r="V45" i="2"/>
  <c r="AA18" i="2" s="1"/>
  <c r="V18" i="2"/>
  <c r="V49" i="2"/>
  <c r="AA22" i="2" s="1"/>
  <c r="V22" i="2"/>
  <c r="Q86" i="2"/>
  <c r="R86" i="2" s="1"/>
  <c r="S86" i="2" s="1"/>
  <c r="T86" i="2" s="1"/>
  <c r="U86" i="2" s="1"/>
  <c r="V86" i="2" s="1"/>
  <c r="M134" i="3"/>
  <c r="N90" i="3"/>
  <c r="N95" i="3"/>
  <c r="O131" i="2"/>
  <c r="P131" i="2" s="1"/>
  <c r="T131" i="2" s="1"/>
  <c r="J145" i="3"/>
  <c r="J150" i="3" s="1"/>
  <c r="K140" i="3"/>
  <c r="N140" i="3" s="1"/>
  <c r="S140" i="3" s="1"/>
  <c r="U140" i="3" s="1"/>
  <c r="N43" i="3"/>
  <c r="N4" i="3"/>
  <c r="AC16" i="3"/>
  <c r="K134" i="3"/>
  <c r="N134" i="3" s="1"/>
  <c r="S134" i="3" s="1"/>
  <c r="U134" i="3" s="1"/>
  <c r="M140" i="3"/>
  <c r="AA86" i="2" l="1"/>
  <c r="R46" i="2"/>
  <c r="R19" i="2"/>
  <c r="M145" i="3"/>
  <c r="K145" i="3"/>
  <c r="N145" i="3" s="1"/>
  <c r="S145" i="3" s="1"/>
  <c r="U145" i="3" s="1"/>
  <c r="O136" i="2"/>
  <c r="J156" i="3"/>
  <c r="M150" i="3"/>
  <c r="K150" i="3"/>
  <c r="N150" i="3" s="1"/>
  <c r="S150" i="3" s="1"/>
  <c r="U150" i="3" s="1"/>
  <c r="S46" i="2" l="1"/>
  <c r="S19" i="2"/>
  <c r="P136" i="2"/>
  <c r="T136" i="2" s="1"/>
  <c r="K156" i="3"/>
  <c r="N156" i="3" s="1"/>
  <c r="S156" i="3" s="1"/>
  <c r="U156" i="3" s="1"/>
  <c r="J161" i="3"/>
  <c r="M156" i="3"/>
  <c r="T46" i="2" l="1"/>
  <c r="T19" i="2"/>
  <c r="K161" i="3"/>
  <c r="N161" i="3" s="1"/>
  <c r="S161" i="3" s="1"/>
  <c r="U161" i="3" s="1"/>
  <c r="M161" i="3"/>
  <c r="J166" i="3"/>
  <c r="U46" i="2" l="1"/>
  <c r="U19" i="2"/>
  <c r="M166" i="3"/>
  <c r="K166" i="3"/>
  <c r="N166" i="3" s="1"/>
  <c r="S166" i="3" s="1"/>
  <c r="U166" i="3" s="1"/>
  <c r="J171" i="3"/>
  <c r="V46" i="2" l="1"/>
  <c r="V19" i="2"/>
  <c r="J177" i="3"/>
  <c r="K171" i="3"/>
  <c r="N171" i="3" s="1"/>
  <c r="S171" i="3" s="1"/>
  <c r="M171" i="3"/>
  <c r="U171" i="3" l="1"/>
  <c r="AA45" i="2"/>
  <c r="AA19" i="2"/>
  <c r="M177" i="3"/>
  <c r="K177" i="3"/>
  <c r="N177" i="3" s="1"/>
  <c r="S177" i="3" s="1"/>
  <c r="U177" i="3" s="1"/>
  <c r="J181" i="3"/>
  <c r="K181" i="3" l="1"/>
  <c r="N181" i="3" s="1"/>
  <c r="S181" i="3" s="1"/>
  <c r="U181" i="3" s="1"/>
  <c r="M181" i="3"/>
  <c r="R84" i="2"/>
  <c r="S84" i="2" s="1"/>
  <c r="T84" i="2" s="1"/>
  <c r="U84" i="2" s="1"/>
  <c r="V84" i="2" s="1"/>
</calcChain>
</file>

<file path=xl/comments1.xml><?xml version="1.0" encoding="utf-8"?>
<comments xmlns="http://schemas.openxmlformats.org/spreadsheetml/2006/main">
  <authors>
    <author>المشتريات</author>
  </authors>
  <commentList>
    <comment ref="F73" authorId="0">
      <text>
        <r>
          <rPr>
            <b/>
            <sz val="8"/>
            <color indexed="81"/>
            <rFont val="Tahoma"/>
            <family val="2"/>
          </rPr>
          <t>المشتريات:</t>
        </r>
        <r>
          <rPr>
            <sz val="8"/>
            <color indexed="81"/>
            <rFont val="Tahoma"/>
            <family val="2"/>
          </rPr>
          <t xml:space="preserve">
التأكد من التنفيذ </t>
        </r>
      </text>
    </comment>
  </commentList>
</comments>
</file>

<file path=xl/sharedStrings.xml><?xml version="1.0" encoding="utf-8"?>
<sst xmlns="http://schemas.openxmlformats.org/spreadsheetml/2006/main" count="2950" uniqueCount="739">
  <si>
    <t>I. General</t>
  </si>
  <si>
    <t>1.</t>
  </si>
  <si>
    <t>Project Information</t>
  </si>
  <si>
    <t>Project Name:</t>
  </si>
  <si>
    <t>Country:</t>
  </si>
  <si>
    <t>Project ID:</t>
  </si>
  <si>
    <t>2.</t>
  </si>
  <si>
    <t>Bank's approval date of Procurement Plan</t>
  </si>
  <si>
    <t>Revision 1:</t>
  </si>
  <si>
    <t>3.</t>
  </si>
  <si>
    <t>Date of General Procurement Notice</t>
  </si>
  <si>
    <t>II. Goods, Work and Non-Consulting Services Thresholds</t>
  </si>
  <si>
    <t>1a.</t>
  </si>
  <si>
    <t>Procurement Category</t>
  </si>
  <si>
    <t>Prior Review Threshold (USD)</t>
  </si>
  <si>
    <t>Comments</t>
  </si>
  <si>
    <t>Goods</t>
  </si>
  <si>
    <t>Works</t>
  </si>
  <si>
    <t>Non-Consultant Services</t>
  </si>
  <si>
    <t>1b.</t>
  </si>
  <si>
    <t>Procurement Method</t>
  </si>
  <si>
    <t>Procurement Method Threshold (USD)</t>
  </si>
  <si>
    <t>ICB and LIB (Goods)</t>
  </si>
  <si>
    <t>NCB (Goods)</t>
  </si>
  <si>
    <t>Shopping (Goods)</t>
  </si>
  <si>
    <t>ICB (Works)</t>
  </si>
  <si>
    <t>NCB (Works)</t>
  </si>
  <si>
    <t>Include all methods authorized by the loan agreement</t>
  </si>
  <si>
    <t>4.</t>
  </si>
  <si>
    <t>5.</t>
  </si>
  <si>
    <t>6.</t>
  </si>
  <si>
    <t>III. Selection of Consultants</t>
  </si>
  <si>
    <r>
      <t xml:space="preserve">Prior Review Threshold: </t>
    </r>
    <r>
      <rPr>
        <sz val="10"/>
        <rFont val="Arial"/>
        <family val="2"/>
      </rPr>
      <t>Selection decisions subject to Prior Review by Bank as stated in Appendix 1 to the Guidelines Selection and Employment of Consultants:</t>
    </r>
  </si>
  <si>
    <t>Consulting Firms (Competitive)</t>
  </si>
  <si>
    <t>Consulting Firms (Sole Source)</t>
  </si>
  <si>
    <t>Individual Consultants (Competitive)</t>
  </si>
  <si>
    <t>Individual Consultants (Sole Source)</t>
  </si>
  <si>
    <t>QCBS</t>
  </si>
  <si>
    <t>LCS</t>
  </si>
  <si>
    <t>CQS</t>
  </si>
  <si>
    <t>Note: OPCPR list of ceilings can be found here:</t>
  </si>
  <si>
    <t>http://go.worldbank.org/MKXO98RY40</t>
  </si>
  <si>
    <r>
      <t xml:space="preserve">Consultancy Assignments with Selection Methods and Time Schedule: </t>
    </r>
    <r>
      <rPr>
        <sz val="10"/>
        <rFont val="Arial"/>
        <family val="2"/>
      </rPr>
      <t>See attached "Consulting Services" sheet</t>
    </r>
  </si>
  <si>
    <r>
      <t xml:space="preserve">IV. Implementing Agency Capacity Building Activities  with Time Schedule: </t>
    </r>
    <r>
      <rPr>
        <sz val="10"/>
        <rFont val="Arial"/>
        <family val="2"/>
      </rPr>
      <t>See attached "Capacity Building" sheet</t>
    </r>
  </si>
  <si>
    <t>Procurement Plan for Goods/Works/Non-Consulting Services</t>
  </si>
  <si>
    <t>** Applicable in case of Bank's prior review</t>
  </si>
  <si>
    <t>Prequalification</t>
  </si>
  <si>
    <t>SL No.</t>
  </si>
  <si>
    <t>Package/ Reference No.</t>
  </si>
  <si>
    <t>Description of Goods/ Works</t>
  </si>
  <si>
    <t>Goods/ Works/ NCS</t>
  </si>
  <si>
    <t>Review by Bank (Prior/ Post)</t>
  </si>
  <si>
    <t>Method of Selection</t>
  </si>
  <si>
    <t>Domestic Preference (yes/no)</t>
  </si>
  <si>
    <t>Prequalification (yes/no)</t>
  </si>
  <si>
    <t>No Objection from Bank for Draft Prequalification documents (Date)**</t>
  </si>
  <si>
    <t>No Objection from Bank for Evaluation of Prequalification Application (Date)**</t>
  </si>
  <si>
    <t>Preparation of Bid Document  (Date)</t>
  </si>
  <si>
    <t>Bank’s No Objection to Bidding Document  (Date)**</t>
  </si>
  <si>
    <t>Bid Invitation (Date)</t>
  </si>
  <si>
    <t>Bid Closing (Date)</t>
  </si>
  <si>
    <t>Bid Opening (Date)</t>
  </si>
  <si>
    <t>Contract Award Decision (Date)</t>
  </si>
  <si>
    <t>Contract Signed (Date)</t>
  </si>
  <si>
    <t>Contract Value</t>
  </si>
  <si>
    <t>Contract Currency</t>
  </si>
  <si>
    <t>Contract No.</t>
  </si>
  <si>
    <t>Name, City, and Country of Contractor (incl. Zip Code if US)</t>
  </si>
  <si>
    <t>Completion of Contract (Date)</t>
  </si>
  <si>
    <t>Expenditure incurred to Date</t>
  </si>
  <si>
    <t>Planned</t>
  </si>
  <si>
    <t>Revised</t>
  </si>
  <si>
    <t>Actual</t>
  </si>
  <si>
    <t>Estimated Cost</t>
  </si>
  <si>
    <t>Type of Consultant (Firm/ Individual)</t>
  </si>
  <si>
    <t>Advertising for Short listing (Date)</t>
  </si>
  <si>
    <t>RFP Final Draft to be forwarded to the Bank (Date)</t>
  </si>
  <si>
    <t>No Objection from Bank for TOR (Date)**</t>
  </si>
  <si>
    <t>No Objection from Bank for Shortlist (Date)**</t>
  </si>
  <si>
    <t>No Objection from Bank for Final RFP (Date)**</t>
  </si>
  <si>
    <t>RFP Issued (Date)</t>
  </si>
  <si>
    <t>Proposal Submission Deadline (Date)</t>
  </si>
  <si>
    <t>Capacity Building Activities</t>
  </si>
  <si>
    <t>Expected Outcome/ Activity Description</t>
  </si>
  <si>
    <t>Estimated Duration</t>
  </si>
  <si>
    <t>Start Date</t>
  </si>
  <si>
    <t>Completion Date</t>
  </si>
  <si>
    <t>ICB-1.1-1</t>
  </si>
  <si>
    <t>Goods- C1-A</t>
  </si>
  <si>
    <t>Goods- C2.1-A</t>
  </si>
  <si>
    <t>Computer Software licenses  Stage 1</t>
  </si>
  <si>
    <t>LGMIS  Awareness material to Beneficiary</t>
  </si>
  <si>
    <t xml:space="preserve">LGMIS (Servers) </t>
  </si>
  <si>
    <t>Goods- C2.2-C</t>
  </si>
  <si>
    <t>Goods- C2.2-E</t>
  </si>
  <si>
    <t>Goods- C2.2-F</t>
  </si>
  <si>
    <t>Goods- C3.2-A</t>
  </si>
  <si>
    <t>Supply of equipments to HATC</t>
  </si>
  <si>
    <t>Goods- C3.3-A</t>
  </si>
  <si>
    <t xml:space="preserve">Goods </t>
  </si>
  <si>
    <t>$</t>
  </si>
  <si>
    <t>Post</t>
  </si>
  <si>
    <t>Prior</t>
  </si>
  <si>
    <t>ICB</t>
  </si>
  <si>
    <t>NCB</t>
  </si>
  <si>
    <t>NS</t>
  </si>
  <si>
    <t>No</t>
  </si>
  <si>
    <t>Yes</t>
  </si>
  <si>
    <t>NA</t>
  </si>
  <si>
    <t>NCS</t>
  </si>
  <si>
    <t>Producing the Citizen Budget and supporting the public access to fiscal information and support AFMIS to disclose data</t>
  </si>
  <si>
    <t>Financial Management system maintenance</t>
  </si>
  <si>
    <t>NCS-C1.1 A</t>
  </si>
  <si>
    <t>NCS-C2.1 A</t>
  </si>
  <si>
    <t>NCS-C2.2 A</t>
  </si>
  <si>
    <t>NCS-C2.2 B</t>
  </si>
  <si>
    <t>NCS-C2.2 C</t>
  </si>
  <si>
    <t xml:space="preserve">NCS- PMU - OP </t>
  </si>
  <si>
    <t>DC</t>
  </si>
  <si>
    <t xml:space="preserve">Prior </t>
  </si>
  <si>
    <t>Individual</t>
  </si>
  <si>
    <t>Firm</t>
  </si>
  <si>
    <t xml:space="preserve">Translation contract </t>
  </si>
  <si>
    <t>Network Security: To assess the network security and recommend a suitable security system.</t>
  </si>
  <si>
    <t xml:space="preserve">TA  review and re-design to simplify the present work flow process of MoF with its clients and line ministries   </t>
  </si>
  <si>
    <t>Conducting Training of Trainers (TOT) for Guidelines and SBDs</t>
  </si>
  <si>
    <t>External Auditor</t>
  </si>
  <si>
    <t>PFM Senior Implementation Specialist</t>
  </si>
  <si>
    <t>Procurement Specialist</t>
  </si>
  <si>
    <t>M &amp; E Specialist</t>
  </si>
  <si>
    <t>Administrative Assistant  ( LGMIS)</t>
  </si>
  <si>
    <t>Total</t>
  </si>
  <si>
    <t xml:space="preserve"> Procurement Plan</t>
  </si>
  <si>
    <t xml:space="preserve">Original: </t>
  </si>
  <si>
    <r>
      <t>Prior Review Threshold.</t>
    </r>
    <r>
      <rPr>
        <sz val="10"/>
        <rFont val="Arial"/>
        <family val="2"/>
      </rPr>
      <t xml:space="preserve"> Procurement Decisions subject to Prior Review by the Bank will be as follows </t>
    </r>
  </si>
  <si>
    <t>All Contracts</t>
  </si>
  <si>
    <t>&gt;= 500,000</t>
  </si>
  <si>
    <r>
      <t>Procurement Packages with Methods and Time Schedule:</t>
    </r>
    <r>
      <rPr>
        <sz val="10"/>
        <rFont val="Arial"/>
        <family val="2"/>
      </rPr>
      <t xml:space="preserve"> See attached "Goods and Works" sheet
</t>
    </r>
  </si>
  <si>
    <t>&gt; = 200,000</t>
  </si>
  <si>
    <t>All contracts</t>
  </si>
  <si>
    <t>All SS  contracts</t>
  </si>
  <si>
    <r>
      <t>Any Other Special Selection Arrangements:</t>
    </r>
    <r>
      <rPr>
        <sz val="10"/>
        <rFont val="Arial"/>
        <family val="2"/>
      </rPr>
      <t xml:space="preserve"> </t>
    </r>
    <r>
      <rPr>
        <i/>
        <sz val="10"/>
        <rFont val="Arial"/>
        <family val="2"/>
      </rPr>
      <t>[including advance procurement and retroactive financing, if applicable]</t>
    </r>
  </si>
  <si>
    <t>Component</t>
  </si>
  <si>
    <t>1</t>
  </si>
  <si>
    <t>1.1</t>
  </si>
  <si>
    <t>Study Tour to a country implemented treasury</t>
  </si>
  <si>
    <t>Capacity building for master trainers (10 master trainers) in 5 days on the Accounting manual Cash IPSAS revised</t>
  </si>
  <si>
    <t>Exchange Programs/Visits Tours / LGMIS</t>
  </si>
  <si>
    <t>Computer Application Training / LGMIS</t>
  </si>
  <si>
    <t>Advance Technical Training Courses / LGMIS</t>
  </si>
  <si>
    <t>Present LGMIS to PMUs (approx.40 PMUs)</t>
  </si>
  <si>
    <t xml:space="preserve"> Joint Evaluate for LGMIS with PMUs &amp; Stakeholders / LGMIS </t>
  </si>
  <si>
    <t xml:space="preserve">Republic of Yemen, Public Financial Modernization Project –P117363,
Procurement Plan 
</t>
  </si>
  <si>
    <t>PMU Operating Cost</t>
  </si>
  <si>
    <t>Estimated Cost US $</t>
  </si>
  <si>
    <t>note</t>
  </si>
  <si>
    <t xml:space="preserve">IT and Equip Maintenance </t>
  </si>
  <si>
    <t>Travel Allowances/Per Diem</t>
  </si>
  <si>
    <t>Office Supplies</t>
  </si>
  <si>
    <t>Transportation costs and Fuels</t>
  </si>
  <si>
    <t>Help desk for MIS</t>
  </si>
  <si>
    <t>Advertisement</t>
  </si>
  <si>
    <t xml:space="preserve">Comments </t>
  </si>
  <si>
    <t>Development of MTEF and updating the budget preparation module</t>
  </si>
  <si>
    <t>TOR/Shortlist to be Finalized (Date)</t>
  </si>
  <si>
    <t>TA to establish Institutional mechanism to be as process framework link budget to the national plans preparation and to review of MTEF process</t>
  </si>
  <si>
    <r>
      <t xml:space="preserve"> </t>
    </r>
    <r>
      <rPr>
        <sz val="10"/>
        <rFont val="Times New Roman"/>
        <family val="1"/>
      </rPr>
      <t>&lt;</t>
    </r>
    <r>
      <rPr>
        <sz val="10"/>
        <rFont val="Arial"/>
        <family val="2"/>
      </rPr>
      <t>200,000</t>
    </r>
  </si>
  <si>
    <t>AFMIS enhancement and maintenance</t>
  </si>
  <si>
    <t>LGMIS: International Consultancy - Senior Advisor to help in the roll out of the system and further development</t>
  </si>
  <si>
    <t>post</t>
  </si>
  <si>
    <t>cost</t>
  </si>
  <si>
    <r>
      <t>≥</t>
    </r>
    <r>
      <rPr>
        <sz val="10"/>
        <rFont val="Arial"/>
        <family val="2"/>
      </rPr>
      <t>500,000</t>
    </r>
  </si>
  <si>
    <t xml:space="preserve">All  Contracts+ first two contracts less than the threshold </t>
  </si>
  <si>
    <t>&lt; 500,000</t>
  </si>
  <si>
    <t>First two Contracts</t>
  </si>
  <si>
    <t>NCB (Non-Consultant Services)</t>
  </si>
  <si>
    <t>&lt; 200,000</t>
  </si>
  <si>
    <t>Consulting Firms (QBS)</t>
  </si>
  <si>
    <t>Include all methods authorized by the Grant agreement</t>
  </si>
  <si>
    <r>
      <t>Proposed Procedures for CDD Components</t>
    </r>
    <r>
      <rPr>
        <sz val="10"/>
        <rFont val="Arial"/>
        <family val="2"/>
      </rPr>
      <t xml:space="preserve">  NA</t>
    </r>
  </si>
  <si>
    <t>Reference to (if any) Project Operational/Procurement Manual: under approval process</t>
  </si>
  <si>
    <t>Supply of equipments to FI</t>
  </si>
  <si>
    <t>&gt; 50,000</t>
  </si>
  <si>
    <t>Bank’s No Objection to Bid Evaluation Report and Contract Award (Date)**</t>
  </si>
  <si>
    <t>Roll-out of AFMIS to 10 ministries and 3 central offices Turn-key vendor with assistance from PMU to: Procure hardware build infrastructure</t>
  </si>
  <si>
    <t>IT Senior Implementation Specialist- AFMIS</t>
  </si>
  <si>
    <t>IT Senior Implementation Specialist -LGMIS</t>
  </si>
  <si>
    <t>Audit</t>
  </si>
  <si>
    <t>one week</t>
  </si>
  <si>
    <t xml:space="preserve">One day </t>
  </si>
  <si>
    <t>Capacity building for master trainers on cash management (10 master trainers) in 5 days</t>
  </si>
  <si>
    <t>23 days</t>
  </si>
  <si>
    <t>11 days</t>
  </si>
  <si>
    <t>Plus first two contracts</t>
  </si>
  <si>
    <t>Direct contract</t>
  </si>
  <si>
    <t>First two contracts</t>
  </si>
  <si>
    <r>
      <t>≥ 2</t>
    </r>
    <r>
      <rPr>
        <sz val="10"/>
        <rFont val="Arial"/>
        <family val="2"/>
      </rPr>
      <t>0,000</t>
    </r>
  </si>
  <si>
    <r>
      <rPr>
        <sz val="10"/>
        <rFont val="Times New Roman"/>
        <family val="1"/>
      </rPr>
      <t>&lt;20</t>
    </r>
    <r>
      <rPr>
        <sz val="10"/>
        <rFont val="Arial"/>
        <family val="2"/>
      </rPr>
      <t>0,000</t>
    </r>
  </si>
  <si>
    <t>Financial Management system maintenance(CEW)</t>
  </si>
  <si>
    <t xml:space="preserve"> LGMIS Scanners</t>
  </si>
  <si>
    <t>LGMIS Computers( PCs) , UPSs, Photocopiers and Fax Machines  &amp; Projectors  Stage 1</t>
  </si>
  <si>
    <t xml:space="preserve">Goods- C2.1-A </t>
  </si>
  <si>
    <t>Goods- C2.1-B</t>
  </si>
  <si>
    <t>2.1</t>
  </si>
  <si>
    <t>Capacity building for the users for AFMIS for first roll-out</t>
  </si>
  <si>
    <t>Capacity building for the users for AFMIS for second roll-out</t>
  </si>
  <si>
    <t>30 days</t>
  </si>
  <si>
    <t xml:space="preserve">70 days </t>
  </si>
  <si>
    <t>P117363</t>
  </si>
  <si>
    <t>Lot A</t>
  </si>
  <si>
    <t>Lot B</t>
  </si>
  <si>
    <t>Lot C</t>
  </si>
  <si>
    <t>Lot D</t>
  </si>
  <si>
    <t xml:space="preserve">office equipments for cash management unit </t>
  </si>
  <si>
    <t xml:space="preserve">copy machine  for cash management unit </t>
  </si>
  <si>
    <t xml:space="preserve">Establishing Cash Management Unit and supporting the department in charge of commitment controls </t>
  </si>
  <si>
    <t xml:space="preserve">post </t>
  </si>
  <si>
    <t>NO</t>
  </si>
  <si>
    <t>smart technology</t>
  </si>
  <si>
    <t>Atech 
computers</t>
  </si>
  <si>
    <t>windows server 2008</t>
  </si>
  <si>
    <t xml:space="preserve">Antivirus software </t>
  </si>
  <si>
    <t xml:space="preserve">Supply of equipment (laptops, software and display devices) of the HTB  Committee members </t>
  </si>
  <si>
    <t>Preparation of materials for a training course with the guidance module and tender documents (SBDs)</t>
  </si>
  <si>
    <t xml:space="preserve">ILO </t>
  </si>
  <si>
    <t>Shaher co.</t>
  </si>
  <si>
    <t>Leaders 
Technology</t>
  </si>
  <si>
    <t>Al-Falak</t>
  </si>
  <si>
    <t>Net 
technology</t>
  </si>
  <si>
    <t>Al-Motafwq 
Printing Press</t>
  </si>
  <si>
    <t>EastNets</t>
  </si>
  <si>
    <t xml:space="preserve">One week </t>
  </si>
  <si>
    <t>Revised1</t>
  </si>
  <si>
    <t>SS</t>
  </si>
  <si>
    <t>SC-3.3-B</t>
  </si>
  <si>
    <t xml:space="preserve">Providing equipment to the Budget Sector and Planning Sector </t>
  </si>
  <si>
    <t>Goods- C3.1</t>
  </si>
  <si>
    <t>NCS-C3.1</t>
  </si>
  <si>
    <t>Goods-C3.3-B</t>
  </si>
  <si>
    <t>3.1</t>
  </si>
  <si>
    <t>18 months</t>
  </si>
  <si>
    <t xml:space="preserve">one week </t>
  </si>
  <si>
    <t>Contract Award Date</t>
  </si>
  <si>
    <t>Assessment and recommendation for AFMIS's Datacenter network and web enabling</t>
  </si>
  <si>
    <t>7weeks</t>
  </si>
  <si>
    <t>Training of trainers for COCA's selected team</t>
  </si>
  <si>
    <t>NCS-C2.2 D</t>
  </si>
  <si>
    <t>Computer Software licenses  Stage 2</t>
  </si>
  <si>
    <t>N/A</t>
  </si>
  <si>
    <t>Revision 2:</t>
  </si>
  <si>
    <t>SWIFT Provider -  +  Fees ( LGMIS)   East Nets  Company"  For Year 2011"</t>
  </si>
  <si>
    <t>SWIFT Provider -  +  Fees ( LGMIS)  East Nets  Company " For year 2012"</t>
  </si>
  <si>
    <t xml:space="preserve">Revised </t>
  </si>
  <si>
    <t>Goods- C4.1-A</t>
  </si>
  <si>
    <t>Strengthening COCA’s training department to be properly equipped for COCA staff to receive training</t>
  </si>
  <si>
    <t>Smart Soft</t>
  </si>
  <si>
    <t>Projectors</t>
  </si>
  <si>
    <t>Canon</t>
  </si>
  <si>
    <t>Y-tech</t>
  </si>
  <si>
    <t xml:space="preserve">Ali Almalahani 
+Star for translation </t>
  </si>
  <si>
    <t>Prepare a strategy for the HATC</t>
  </si>
  <si>
    <t>Roll-out of AFMIS to 6 ministries and 2 central offices Turn-key vendor with assistance from PMU</t>
  </si>
  <si>
    <t>Updating the budget system</t>
  </si>
  <si>
    <t xml:space="preserve">AFMIS enhancement and maintenance
FOR Two YEAR  </t>
  </si>
  <si>
    <t xml:space="preserve">Training on Budget Reform </t>
  </si>
  <si>
    <t>Training number of COCA staff to become trainers on IT general controls, application controls, IT processes, IT risk and security issues</t>
  </si>
  <si>
    <t>Technical Coordinator</t>
  </si>
  <si>
    <t>Technical Specialist (AFMIS)</t>
  </si>
  <si>
    <t>TA to revise the Government Accounting manual to be in line with the international Publics Accounting standards IPSAS</t>
  </si>
  <si>
    <t xml:space="preserve">TA to revise the Publics Business Enterprises Accounting manual to be in line with the international Accounting standards IFRS </t>
  </si>
  <si>
    <t>.</t>
  </si>
  <si>
    <t>No Objection by the Bank to the Technical Evaluation Report
(Date)**</t>
  </si>
  <si>
    <t>Description of Services</t>
  </si>
  <si>
    <t>No Objection by the Bank (Technical/ #Combined/ Draft Contract/ Final Contract) (Date)**</t>
  </si>
  <si>
    <t>Services Completion (Date)</t>
  </si>
  <si>
    <t>Supporting HATC in establishing a system of Registration and Follow-up of all Public Contracts and establishing a Public Complaints Management System</t>
  </si>
  <si>
    <t>improving COCA’s audit manual and methodology and supporting its implementation consistent with International Standards on Auditing and good practices following risk-based audit methodology and using automated audit program</t>
  </si>
  <si>
    <t>COCA: Preparing and adopting a mid &amp; long term strategic plan which includes an overall organizational strategy, capacity building strategy, etc.</t>
  </si>
  <si>
    <t>1.2</t>
  </si>
  <si>
    <t>TOT for CCS</t>
  </si>
  <si>
    <t xml:space="preserve">Training COCA staff on procurement </t>
  </si>
  <si>
    <t>4.2</t>
  </si>
  <si>
    <t>10 days</t>
  </si>
  <si>
    <t>Goods 1.2 D</t>
  </si>
  <si>
    <t>Providing computers (PCs)+printers +scanners to 9 ministries to implement the pilot CMS and CCS.</t>
  </si>
  <si>
    <t>200 days</t>
  </si>
  <si>
    <t xml:space="preserve">Update Antivirus software </t>
  </si>
  <si>
    <t>Goods- C2.2-A Part  B</t>
  </si>
  <si>
    <t>Goods- C2.2-A part A</t>
  </si>
  <si>
    <t>Telecommunication fees  for LGMIS ( General Corporation for Telecommunication  ) + LGMIS SMS Notification</t>
  </si>
  <si>
    <t>IC</t>
  </si>
  <si>
    <t>SSS</t>
  </si>
  <si>
    <t>Training for the MOF staff ( process simplification )</t>
  </si>
  <si>
    <t>Part  A</t>
  </si>
  <si>
    <t xml:space="preserve">Part B </t>
  </si>
  <si>
    <t>Goods  C2.1-C</t>
  </si>
  <si>
    <t>Goods C2.1- D</t>
  </si>
  <si>
    <t>Keller</t>
  </si>
  <si>
    <t>I June 2010</t>
  </si>
  <si>
    <t>TA to implement the process simplification's design recommended by the consultant's study done in the process simplification phase 1</t>
  </si>
  <si>
    <t>TA to assess the capacity of the Fiscal Institute to conduct the rollout training of reform</t>
  </si>
  <si>
    <t>Procurement Plan for Consultant Services</t>
  </si>
  <si>
    <t xml:space="preserve">Study Tour to a country implemented MTBF </t>
  </si>
  <si>
    <t xml:space="preserve">Local TA to review the status of extra budgetary funds EBFs and special accounts, annex funds and prepare recommendation on the approach to include then in budget and eliminate the unnecessary ones   </t>
  </si>
  <si>
    <t>Part A</t>
  </si>
  <si>
    <t xml:space="preserve">Supply of equipments for complain system </t>
  </si>
  <si>
    <t>AL-FALAK</t>
  </si>
  <si>
    <t xml:space="preserve">       </t>
  </si>
  <si>
    <t>11 Aug.2012</t>
  </si>
  <si>
    <t>25Sep.2012</t>
  </si>
  <si>
    <t>Leaders
 Technology</t>
  </si>
  <si>
    <t>NATCO</t>
  </si>
  <si>
    <t>Net 
Technology</t>
  </si>
  <si>
    <t>Strengthening COCA’s training department to be properly equipped for COCA staff to receive training
( Servers)</t>
  </si>
  <si>
    <t>Goods- C4.1-B</t>
  </si>
  <si>
    <t>CANCELLED &amp; COMBINED WITH SC-1.2A</t>
  </si>
  <si>
    <t xml:space="preserve">PRTOJECT ACCOUNTANT </t>
  </si>
  <si>
    <t xml:space="preserve">Done </t>
  </si>
  <si>
    <t>Done in batches</t>
  </si>
  <si>
    <t>6 months</t>
  </si>
  <si>
    <t>NCS-C1.1 B</t>
  </si>
  <si>
    <t>One year</t>
  </si>
  <si>
    <t xml:space="preserve">Training COCA Staff on Budget Preparation </t>
  </si>
  <si>
    <t>90 days</t>
  </si>
  <si>
    <t xml:space="preserve">one day </t>
  </si>
  <si>
    <t xml:space="preserve">Preparing the Training Course Materials for Guidelines and SBDs and Conducting Training of Trainers (TOT) for Guidelines </t>
  </si>
  <si>
    <t xml:space="preserve">Cancelled </t>
  </si>
  <si>
    <t>Revised2</t>
  </si>
  <si>
    <t>Generator</t>
  </si>
  <si>
    <t>Goods- C2.1-E</t>
  </si>
  <si>
    <t>Goods-C2.1 F</t>
  </si>
  <si>
    <t>Wireless equipments for backup  communication</t>
  </si>
  <si>
    <t>Develop commitment control system in AFMIS</t>
  </si>
  <si>
    <t xml:space="preserve">SS </t>
  </si>
  <si>
    <t>100 days</t>
  </si>
  <si>
    <t>Capacity building for the users for AFMIS for third  roll-out</t>
  </si>
  <si>
    <t>Grand Total</t>
  </si>
  <si>
    <t xml:space="preserve">Local TA to compare the budgeted investment projects with the Plans </t>
  </si>
  <si>
    <t>shifted to additional fund PP</t>
  </si>
  <si>
    <t>4.3</t>
  </si>
  <si>
    <t>H635-RY</t>
  </si>
  <si>
    <t>2 - a</t>
  </si>
  <si>
    <t>2 - b</t>
  </si>
  <si>
    <t>2 - c</t>
  </si>
  <si>
    <t xml:space="preserve">Direct Contracting </t>
  </si>
  <si>
    <r>
      <t xml:space="preserve">  &lt;</t>
    </r>
    <r>
      <rPr>
        <sz val="10"/>
        <color rgb="FFFF0000"/>
        <rFont val="Arial"/>
        <family val="2"/>
      </rPr>
      <t>50,000</t>
    </r>
  </si>
  <si>
    <t xml:space="preserve">2 - b </t>
  </si>
  <si>
    <t>Selection Under a Fixed Budget (SFB)</t>
  </si>
  <si>
    <t xml:space="preserve">2 - d </t>
  </si>
  <si>
    <t xml:space="preserve">2 - e </t>
  </si>
  <si>
    <t xml:space="preserve">Single Source Selection </t>
  </si>
  <si>
    <t xml:space="preserve">2 - f </t>
  </si>
  <si>
    <t>Procedure Paragraph 5.2 section V Selection of Individual Consultant  (IC )</t>
  </si>
  <si>
    <t xml:space="preserve">Procedure Paragraph 5.3 section V Selection of Individual Consultant  ( IC ) </t>
  </si>
  <si>
    <t xml:space="preserve">2 - g </t>
  </si>
  <si>
    <t xml:space="preserve">Sole Source Procedures For Selection of Individual Consultant ( IC ) </t>
  </si>
  <si>
    <r>
      <rPr>
        <sz val="11"/>
        <color rgb="FFFF0000"/>
        <rFont val="Calibri"/>
        <family val="2"/>
        <scheme val="minor"/>
      </rPr>
      <t>Quality and Cost based Selection</t>
    </r>
    <r>
      <rPr>
        <sz val="11"/>
        <color theme="1"/>
        <rFont val="Calibri"/>
        <family val="2"/>
        <scheme val="minor"/>
      </rPr>
      <t xml:space="preserve">  (QCBS)</t>
    </r>
  </si>
  <si>
    <r>
      <rPr>
        <sz val="11"/>
        <color rgb="FFFF0000"/>
        <rFont val="Calibri"/>
        <family val="2"/>
        <scheme val="minor"/>
      </rPr>
      <t>Quality Based Selection</t>
    </r>
    <r>
      <rPr>
        <sz val="11"/>
        <color theme="1"/>
        <rFont val="Calibri"/>
        <family val="2"/>
        <scheme val="minor"/>
      </rPr>
      <t xml:space="preserve">  (QBS ) </t>
    </r>
  </si>
  <si>
    <r>
      <rPr>
        <sz val="11"/>
        <color rgb="FFFF0000"/>
        <rFont val="Calibri"/>
        <family val="2"/>
        <scheme val="minor"/>
      </rPr>
      <t>Least Cost Selection</t>
    </r>
    <r>
      <rPr>
        <sz val="11"/>
        <color theme="1"/>
        <rFont val="Calibri"/>
        <family val="2"/>
        <scheme val="minor"/>
      </rPr>
      <t xml:space="preserve">  ( LCS ) </t>
    </r>
  </si>
  <si>
    <r>
      <t>Loan/Credit/</t>
    </r>
    <r>
      <rPr>
        <sz val="11"/>
        <color rgb="FFFF0000"/>
        <rFont val="Calibri"/>
        <family val="2"/>
        <scheme val="minor"/>
      </rPr>
      <t xml:space="preserve">Grant </t>
    </r>
    <r>
      <rPr>
        <sz val="11"/>
        <color theme="1"/>
        <rFont val="Calibri"/>
        <family val="2"/>
        <scheme val="minor"/>
      </rPr>
      <t xml:space="preserve"> Numbers:</t>
    </r>
  </si>
  <si>
    <t>&lt;100,000</t>
  </si>
  <si>
    <t>42/C3-1C/S/PFMP/12</t>
  </si>
  <si>
    <t>8/C5-OP5/S/PFMP/10</t>
  </si>
  <si>
    <t>Reference No.</t>
  </si>
  <si>
    <t>Enhancing MoF website to publish the GoY  fiscal data  (budget, final accounts, reports, requirements of OBI, and others) as part of the transparency activities</t>
  </si>
  <si>
    <t xml:space="preserve">TA to evaluate the Pilot systems of CC
</t>
  </si>
  <si>
    <t>في انتظار مخرجات المكون الاول الجزء الاول</t>
  </si>
  <si>
    <t>Completed</t>
  </si>
  <si>
    <t>Deleted</t>
  </si>
  <si>
    <t xml:space="preserve">Retreat for HATC  Committee members  with host a members from stockholders </t>
  </si>
  <si>
    <t xml:space="preserve">LGMIS: consultant to prepare functional requirements to upgrade LGMIS to include additional features to meet the MOF needs and requirements relating to the loans and grants </t>
  </si>
  <si>
    <t>LGMIS: Furniture</t>
  </si>
  <si>
    <t>Goods C 1.1</t>
  </si>
  <si>
    <t>C3.1</t>
  </si>
  <si>
    <t>Done</t>
  </si>
  <si>
    <t>To be completed</t>
  </si>
  <si>
    <t>to be completed</t>
  </si>
  <si>
    <t>Computer Software licenses  Stage 3</t>
  </si>
  <si>
    <t>LGMIS  Awareness material to Beneficiary-2014-2015</t>
  </si>
  <si>
    <t>Training  number of COCA staff  on AFMIS modules  (150) staff-phase II</t>
  </si>
  <si>
    <t>Training  number of COCA staff  on AFMIS modules and processes and its impact on auditing and rollout training to auditors - phase I</t>
  </si>
  <si>
    <t>24 months</t>
  </si>
  <si>
    <t>Training for COCA staff on special revenue sectors</t>
  </si>
  <si>
    <t>Study tour for COCA staff on consolidated final accounts</t>
  </si>
  <si>
    <t>Training in PFM reforms</t>
  </si>
  <si>
    <t>Workshop to discuss the IT audit manual</t>
  </si>
  <si>
    <t>2 days</t>
  </si>
  <si>
    <t>To be cont.</t>
  </si>
  <si>
    <t>Roll-out of AFMIS to Ministries, departments and Governorates  Turn-key vendor with assistance from PMU to: Procure hardware build infrastructure</t>
  </si>
  <si>
    <t>Roll-out of AFMIS to (4th stage ) 7 governorates  Turn-key vendor with assistance from PMU to: Procure hardware build infrastructure</t>
  </si>
  <si>
    <t>Roll-out of AFMIS to (5th stage ) 7 governorates  Turn-key vendor with assistance from PMU to: Procure hardware build infrastructure</t>
  </si>
  <si>
    <t>Update Antivirus software (from Jun 2013 to Jun 2014)</t>
  </si>
  <si>
    <t>Update Antivirus software (from Jun 2014 to Jun 2015)</t>
  </si>
  <si>
    <t>Telecommunication fees for AFMIS ( General Corporation for Telecommunication  ) 2013</t>
  </si>
  <si>
    <t>متعلق بمخرجات المكون الاول</t>
  </si>
  <si>
    <t>Capacity building for  AFMIS end users ( 4th  roll-out)</t>
  </si>
  <si>
    <t>Capacity building for  AFMIS end users ( 5th  roll-out)</t>
  </si>
  <si>
    <t>POST</t>
  </si>
  <si>
    <t>Signed Contract Value</t>
  </si>
  <si>
    <t>1/C1/G/NS/PFMP/10</t>
  </si>
  <si>
    <t>1/C1-A/G/NS/PFMP/10</t>
  </si>
  <si>
    <t>1/C1-B/G/NS/PFMP/10</t>
  </si>
  <si>
    <t>1/C1-C/G/NS/PFMP/10</t>
  </si>
  <si>
    <t>2/C1.1/G/NS/PFMP/12</t>
  </si>
  <si>
    <t>3/C1.2-D/G/NS/PFMP/12</t>
  </si>
  <si>
    <t>5/C2.1-E/G/NCB/PFMP/13</t>
  </si>
  <si>
    <t>4/C2.1-A/G/ICB/PFMP/13</t>
  </si>
  <si>
    <t>6/C2.1-B/G/NCB/PFMP/11</t>
  </si>
  <si>
    <t>7/C2.1-A/G/NCB/PFMP/12</t>
  </si>
  <si>
    <t>8/C2.1-F/G/NCB/PFMP/13</t>
  </si>
  <si>
    <t>9/C2.1-C/G/DC/PFMP/12</t>
  </si>
  <si>
    <t>10/C2.1-D/G/NS/PFMP/13</t>
  </si>
  <si>
    <t>11/C2.2-ApartB/G/NCB/PFMP/12</t>
  </si>
  <si>
    <t>12/C2.2-ApartA/G/NCB/PFMP/11</t>
  </si>
  <si>
    <t>Goods- C2.2-DA</t>
  </si>
  <si>
    <t>Goods- C2.2-DB</t>
  </si>
  <si>
    <t>Goods-</t>
  </si>
  <si>
    <t>C2.2-E</t>
  </si>
  <si>
    <t>Part C</t>
  </si>
  <si>
    <t>1/C1-D/G/NS/PFMP/11</t>
  </si>
  <si>
    <t>Lot A2</t>
  </si>
  <si>
    <t>Lot A3</t>
  </si>
  <si>
    <t>Lot A4</t>
  </si>
  <si>
    <t>Lot A1</t>
  </si>
  <si>
    <t>Goods- C2.2</t>
  </si>
  <si>
    <t>Goods- C1.1</t>
  </si>
  <si>
    <t>Goods- C2.1</t>
  </si>
  <si>
    <t>Strengthening COCA's capacity to enhance its audit manual and methodology</t>
  </si>
  <si>
    <t>Training of One COCA's staff under the USGAO International Fellowship Program</t>
  </si>
  <si>
    <t>1/C1.1-A/IC/PFMP/13</t>
  </si>
  <si>
    <t>2/C1.1-F/IC/PFMP/13</t>
  </si>
  <si>
    <t>3/C1.1-B/IC/PFMP/13</t>
  </si>
  <si>
    <t>4/C1.2-A/IC/PFMP/12</t>
  </si>
  <si>
    <t>5/C1.2-C/IC/PFMP/11</t>
  </si>
  <si>
    <t>6/C1.2-F/F/PFMP/12</t>
  </si>
  <si>
    <t>7/C1.2-G/F/PFMP/12</t>
  </si>
  <si>
    <t>8/C1.2-H/IC/PFMP/12</t>
  </si>
  <si>
    <t>11/C2.1-A/F/PFMP/12</t>
  </si>
  <si>
    <t>12/C2.1-B/F/PFMP/12</t>
  </si>
  <si>
    <t>13/C2.1-C/F/PFMP/12</t>
  </si>
  <si>
    <t>14/C2.1-D/F/PFMP/13</t>
  </si>
  <si>
    <t>15/C2.2-A/IC/PFMP/13</t>
  </si>
  <si>
    <t>16/C2.2-B/IC/PFMP/13</t>
  </si>
  <si>
    <t>17/C2.3-A/IC/PFMP/13</t>
  </si>
  <si>
    <t>18/C2.3-B/IC/PFMP/12</t>
  </si>
  <si>
    <t>19/C3.2-A/IC/PFMP/12</t>
  </si>
  <si>
    <t>21/C3.1-B/IC/PFMP/12</t>
  </si>
  <si>
    <t>24/C3.3-B/IC/PFMP/12</t>
  </si>
  <si>
    <t>25/C3.3-A/F/PFMP/12</t>
  </si>
  <si>
    <t>26/C4.2-A/F/PFMP/13</t>
  </si>
  <si>
    <t>27/C4.3-A/IC/PFMP/12</t>
  </si>
  <si>
    <t>28/C4.2-B/IC/PFMP/13</t>
  </si>
  <si>
    <t>29/C5-OP/F/PFMP/12</t>
  </si>
  <si>
    <t>30/C5-OP1/IC/PFMP/10</t>
  </si>
  <si>
    <t>31/C5-OP2/IC/PFMP/10</t>
  </si>
  <si>
    <t>32/C5-OP3/IC/PFMP/10</t>
  </si>
  <si>
    <t>33/C5-OP4/IC/PFMP/10</t>
  </si>
  <si>
    <t>35/C5-OP6/IC/PFMP/10</t>
  </si>
  <si>
    <t>36/C5-OP7/IC/PFMP/10</t>
  </si>
  <si>
    <t>37/C5-OP8/IC/PFMP/10</t>
  </si>
  <si>
    <t>38/C5-OP9/IC/PFMP/10</t>
  </si>
  <si>
    <t>39/C2.2-LC1/IC/PFMP/10</t>
  </si>
  <si>
    <t>42/C2.2-LC4/IC/PFMP/10</t>
  </si>
  <si>
    <t>43/C2.1-LC1/IC/PFMP/10</t>
  </si>
  <si>
    <t>44/C2.1-LC2/IC/PFMP/10</t>
  </si>
  <si>
    <t>45/C5-OP10/IC/PFMP/10</t>
  </si>
  <si>
    <t>46/C1.1-B/IC/NCS/PFMP/13</t>
  </si>
  <si>
    <t>47/C2.2/IC/PFMP/13</t>
  </si>
  <si>
    <t>furniture for cash management unit</t>
  </si>
  <si>
    <t xml:space="preserve">Air-condition for cash management unit </t>
  </si>
  <si>
    <t>Compute me</t>
  </si>
  <si>
    <t>Desktops + UPS</t>
  </si>
  <si>
    <t>Chairs &amp; tables for computers</t>
  </si>
  <si>
    <t>switches + cabinet +batch panel</t>
  </si>
  <si>
    <t>Process Simplification: Equipments for the Ministry of Finance</t>
  </si>
  <si>
    <t xml:space="preserve">TA to enhance cash management system , </t>
  </si>
  <si>
    <t xml:space="preserve">Conducting Training of Trainers (TOT) for National Proc. Law and Billows </t>
  </si>
  <si>
    <t>Better
 continuous for previous work</t>
  </si>
  <si>
    <t xml:space="preserve">TA to prepare a training manual for audit procurement and deliver the course to the COCA trainers on Procurement  </t>
  </si>
  <si>
    <t xml:space="preserve"> Two workshops to discuss the COCA strategy </t>
  </si>
  <si>
    <r>
      <t>Prequalification.</t>
    </r>
    <r>
      <rPr>
        <sz val="10"/>
        <color rgb="FFFF0000"/>
        <rFont val="Arial"/>
        <family val="2"/>
      </rPr>
      <t xml:space="preserve"> Bidders for bid ( Goods- C2.1-A) shall be prequalified in accordance with the provisions of paragraphs 2.9 and 2.10 of the Guidelines.</t>
    </r>
  </si>
  <si>
    <r>
      <t>Any Other Special Procurement Arrangements:</t>
    </r>
    <r>
      <rPr>
        <sz val="10"/>
        <rFont val="Arial"/>
        <family val="2"/>
      </rPr>
      <t xml:space="preserve"> </t>
    </r>
    <r>
      <rPr>
        <i/>
        <sz val="10"/>
        <rFont val="Arial"/>
        <family val="2"/>
      </rPr>
      <t>[including advance procurement and retroactive financing, if applicable</t>
    </r>
  </si>
  <si>
    <r>
      <rPr>
        <sz val="11"/>
        <color rgb="FFFF0000"/>
        <rFont val="Calibri"/>
        <family val="2"/>
        <scheme val="minor"/>
      </rPr>
      <t>Consultant Qualification Selection</t>
    </r>
    <r>
      <rPr>
        <sz val="11"/>
        <color theme="1"/>
        <rFont val="Calibri"/>
        <family val="2"/>
        <scheme val="minor"/>
      </rPr>
      <t xml:space="preserve">  ( CQS ) </t>
    </r>
  </si>
  <si>
    <t>Note: procurement following DC and SS will be under taken only if these are agreed to by IDA based on justification from the project, other wise competitive method will be followed.</t>
  </si>
  <si>
    <t xml:space="preserve">Public Finance Modernization Project </t>
  </si>
  <si>
    <t xml:space="preserve">Republic of Yemen </t>
  </si>
  <si>
    <t>Goods- C2.2-B1</t>
  </si>
  <si>
    <t>Goods- C2.2-B2</t>
  </si>
  <si>
    <t>22/C3.1/G/NS/PFMP/12</t>
  </si>
  <si>
    <t>21/C3.2-A/G/NCB/PFMP/13</t>
  </si>
  <si>
    <t>20/C2.2-F/G/NS/PFMP/13</t>
  </si>
  <si>
    <t>19/C2.2-E-C/G/NS/PFMP/14</t>
  </si>
  <si>
    <t>18/C2.2-E-B/G/NS/PFMP/13</t>
  </si>
  <si>
    <t>18/C2.2-E-A/G/NS/PFMP/11</t>
  </si>
  <si>
    <t>18/C2.2-E/G/NS/PFMP/11</t>
  </si>
  <si>
    <t>17/C2.2-DB/G/NS/PFMP/14</t>
  </si>
  <si>
    <t>16/C2.2-DA/G/NS/PFMP/13</t>
  </si>
  <si>
    <t>15/C2.2-C/GNS//PFMP/11</t>
  </si>
  <si>
    <t>15/C2.2-CA/G/NS/PFMP/11</t>
  </si>
  <si>
    <t>15/C2.2-CB/G/NS/PFMP/11</t>
  </si>
  <si>
    <t>2 Days</t>
  </si>
  <si>
    <t xml:space="preserve">Workshop to discuss the final CCS </t>
  </si>
  <si>
    <t>1 Day</t>
  </si>
  <si>
    <t>Done in the PPA Activity</t>
  </si>
  <si>
    <t>Stakeholder workshop to discuss the final cash management system</t>
  </si>
  <si>
    <t>Workshop in Amman for CMS</t>
  </si>
  <si>
    <t>3 days</t>
  </si>
  <si>
    <t>Done (costs of tickets) in the PPA</t>
  </si>
  <si>
    <t>Six Days</t>
  </si>
  <si>
    <t>Trial CM Cases Training Workshop</t>
  </si>
  <si>
    <t>Stakeholder workshops to discuss first draft of  the Gov. Accounting Manual-IPSAS revised</t>
  </si>
  <si>
    <t>Workshop 2 to train senior officials on the Accounting Manuals</t>
  </si>
  <si>
    <t>Two Days</t>
  </si>
  <si>
    <t>Public Awareness Meeting on Government Accounting</t>
  </si>
  <si>
    <t xml:space="preserve">Training 60 trainees on pilot CMS </t>
  </si>
  <si>
    <t>14 Days</t>
  </si>
  <si>
    <t>Done in June 2012 and Revised  to Train 60 trainees only</t>
  </si>
  <si>
    <t>5 days</t>
  </si>
  <si>
    <t>300 Days</t>
  </si>
  <si>
    <t>National training courses for tender committees (Phase one)</t>
  </si>
  <si>
    <t>Three Years</t>
  </si>
  <si>
    <t>National training courses for the technical committee (Phase one)</t>
  </si>
  <si>
    <t>Capacity Building for the New HTB Board members</t>
  </si>
  <si>
    <t>Complaint review procedures</t>
  </si>
  <si>
    <t>2 months</t>
  </si>
  <si>
    <t>HATC Bespoke international training: General procurement policies for the Board of Directors and Technical Office</t>
  </si>
  <si>
    <t>Transferred to CS</t>
  </si>
  <si>
    <t>PEFA Assessments to Measure Project Outcome Indicator</t>
  </si>
  <si>
    <t>Rent</t>
  </si>
  <si>
    <t>14/C2.2-B1/G/NS/PFMP/13</t>
  </si>
  <si>
    <t>LGMIS Computers( PCs) , UPSs &amp; Scanners - Stage3</t>
  </si>
  <si>
    <t>MA</t>
  </si>
  <si>
    <t>42/C2.2-LC4/IC/PFMP/13</t>
  </si>
  <si>
    <t>35/C5-OP6/IC/PFMP/13</t>
  </si>
  <si>
    <t>38/C5-OP9/IC/PFMP/13</t>
  </si>
  <si>
    <t>COMPONENT</t>
  </si>
  <si>
    <t>SL. No.</t>
  </si>
  <si>
    <t>Training Sessions on RMSM-X</t>
  </si>
  <si>
    <t xml:space="preserve">Workshop to discuss the Institutional Coordination Mechanism  </t>
  </si>
  <si>
    <t>Rollout Training of MTEF to all Budgeting Units</t>
  </si>
  <si>
    <t>Workshop to Develop Treasury System TOR</t>
  </si>
  <si>
    <t xml:space="preserve">Stakeholder workshop to discuss final treasury Implementation plan </t>
  </si>
  <si>
    <t>Training Sector Staff on Treasury Functions</t>
  </si>
  <si>
    <t>CMS Training Workshop for High Officials on Data Analysis and CM Techniques</t>
  </si>
  <si>
    <t xml:space="preserve">Horizon for Telecommunication and Technology </t>
  </si>
  <si>
    <t>Actual1</t>
  </si>
  <si>
    <t>Actual2</t>
  </si>
  <si>
    <t>Actual3</t>
  </si>
  <si>
    <t>Executive Secretary</t>
  </si>
  <si>
    <t xml:space="preserve">Finance Specialist </t>
  </si>
  <si>
    <t>Project Executive Director</t>
  </si>
  <si>
    <t>CS-1.1-A</t>
  </si>
  <si>
    <t>CS-1.1-F</t>
  </si>
  <si>
    <t>CS-1.1-B</t>
  </si>
  <si>
    <t>CS-1.2A</t>
  </si>
  <si>
    <t>CS-1.2-C</t>
  </si>
  <si>
    <t>CS1.2-F</t>
  </si>
  <si>
    <t>CS-1.2-G</t>
  </si>
  <si>
    <t>CS1.2 H</t>
  </si>
  <si>
    <t>CS-2.1-A</t>
  </si>
  <si>
    <t>CS-2.1-B</t>
  </si>
  <si>
    <t>CS-2.1-C</t>
  </si>
  <si>
    <t>CS-2.1-D</t>
  </si>
  <si>
    <t>CS-2.2-A</t>
  </si>
  <si>
    <t>CS-2.2-B</t>
  </si>
  <si>
    <t>CS-2.3-A</t>
  </si>
  <si>
    <t>CS-2.3-B</t>
  </si>
  <si>
    <t>CS-3.2.A</t>
  </si>
  <si>
    <t>CS-3.1-A</t>
  </si>
  <si>
    <t>CS-3.1-B</t>
  </si>
  <si>
    <t>CS-3.1-C</t>
  </si>
  <si>
    <t>CS-3.3-A</t>
  </si>
  <si>
    <t>CS-4.2-A</t>
  </si>
  <si>
    <t>CS-4.3-A</t>
  </si>
  <si>
    <t>CS-4.2-B</t>
  </si>
  <si>
    <t>CS-OP</t>
  </si>
  <si>
    <t>CS-OP-1</t>
  </si>
  <si>
    <t>CS-OP-2</t>
  </si>
  <si>
    <t>CS-OP-3</t>
  </si>
  <si>
    <t>CS-OP-4</t>
  </si>
  <si>
    <t>CS-OP-5</t>
  </si>
  <si>
    <t>CS-OP-6</t>
  </si>
  <si>
    <t>CS-OP-7</t>
  </si>
  <si>
    <t>CS-OP-8</t>
  </si>
  <si>
    <t>CS-OP-9</t>
  </si>
  <si>
    <t>CS-2.2-LC1</t>
  </si>
  <si>
    <t>CS-2.2-LC2</t>
  </si>
  <si>
    <t>CS-2.2-LC3</t>
  </si>
  <si>
    <t>CS-2.2-LC4</t>
  </si>
  <si>
    <t>CS-2.1-LC-1</t>
  </si>
  <si>
    <t>CS-2.1-LC-2</t>
  </si>
  <si>
    <t>CS-OP-10</t>
  </si>
  <si>
    <t>CS-2.2</t>
  </si>
  <si>
    <t>Senior Technical Engineer                   ( LGMIS)</t>
  </si>
  <si>
    <t>Senior Technical Specialist                   ( LGMIS)</t>
  </si>
  <si>
    <t>Senior Technical Specialist                  ( LGMIS)</t>
  </si>
  <si>
    <t>Senior Engineer  (AFMIS)</t>
  </si>
  <si>
    <t>Develop  Cash Management System in AFMIS</t>
  </si>
  <si>
    <t>East Nets</t>
  </si>
  <si>
    <t>YR395,900</t>
  </si>
  <si>
    <t>Goods - 3.3</t>
  </si>
  <si>
    <t>Goods- C2.3</t>
  </si>
  <si>
    <t>CANCELLED</t>
  </si>
  <si>
    <t>9/C2.1/F/PFMP/10</t>
  </si>
  <si>
    <t>CS-2.1</t>
  </si>
  <si>
    <t>Commitment Control Planned in August 2013</t>
  </si>
  <si>
    <t>Revised3</t>
  </si>
  <si>
    <t xml:space="preserve"> Supply of laptops for members of the HACT</t>
  </si>
  <si>
    <t>48/C2.1/F/PFMP/13</t>
  </si>
  <si>
    <t xml:space="preserve">Capacity building for AFMIS staff </t>
  </si>
  <si>
    <t>23/C3.1/NCS/NS/PFMP/13</t>
  </si>
  <si>
    <t>24/C3.3-B/G/NS/PFMP/13</t>
  </si>
  <si>
    <t>25/C3.1/G/NCB/PFMP/13</t>
  </si>
  <si>
    <t>This activity has been merged with Data Center Bid.</t>
  </si>
  <si>
    <t>26/C4.1-A/G/NCB/PFMP/11</t>
  </si>
  <si>
    <t>26/C4.1-A1/G/NCB/PFMP/11</t>
  </si>
  <si>
    <t>26/C4.1-A2/G/NCB/PFMP/11</t>
  </si>
  <si>
    <t>26/C4.1-A3/G/NCB/PFMP/11</t>
  </si>
  <si>
    <t>26/C4.1-A4/G/NCB/PFMP/11</t>
  </si>
  <si>
    <t>27/C4.1-B/G/NS/PFMP/13</t>
  </si>
  <si>
    <t>28/C3.3/G/NCB/PFMP/11</t>
  </si>
  <si>
    <t>28/C3.3-A/G/NCB/PFMP/12</t>
  </si>
  <si>
    <t>29/C3.3-B/G/PFMP/13</t>
  </si>
  <si>
    <t>30/C1.1/NCS/PFMP/13</t>
  </si>
  <si>
    <t>31/C2.1-A/NCS/PFMP/13</t>
  </si>
  <si>
    <t>32/C2.2-A/NCS/PFMP/13</t>
  </si>
  <si>
    <t>33/C2.2-B/NCS/PFMP/13</t>
  </si>
  <si>
    <t>34/C2.2-C/NCS/PFMP/11</t>
  </si>
  <si>
    <t>35/C2.2-D/NCS/PFMP/13</t>
  </si>
  <si>
    <t>36/C5/NCS/PFMP/13</t>
  </si>
  <si>
    <t>37/C1.1-B/NCS/PFMP/13</t>
  </si>
  <si>
    <t>38/C2.2/G/NS/PFMP/13</t>
  </si>
  <si>
    <t>39/C2.3/G/NCB/PFMP/13</t>
  </si>
  <si>
    <t>40/C1.1/G/NS/PFMP/13</t>
  </si>
  <si>
    <t>41/C2.1/G/NCB/PFMP/14</t>
  </si>
  <si>
    <t>42/C2.1/G/NCB/PFMP/15</t>
  </si>
  <si>
    <t>43/C2.1/G/DC/PFMP/13</t>
  </si>
  <si>
    <t>44/C2.1/G/DC/PFMP/14</t>
  </si>
  <si>
    <t>Furniture for AFMIS</t>
  </si>
  <si>
    <t>Equipments for AFMIS</t>
  </si>
  <si>
    <r>
      <t>45/C2.1/G/</t>
    </r>
    <r>
      <rPr>
        <sz val="10"/>
        <color rgb="FFFF0000"/>
        <rFont val="Arial"/>
        <family val="2"/>
      </rPr>
      <t>DC</t>
    </r>
    <r>
      <rPr>
        <sz val="10"/>
        <rFont val="Arial"/>
        <family val="2"/>
      </rPr>
      <t>/PFMP/13</t>
    </r>
  </si>
  <si>
    <r>
      <t>46/C2.1/G/</t>
    </r>
    <r>
      <rPr>
        <sz val="10"/>
        <color rgb="FFFF0000"/>
        <rFont val="Arial"/>
        <family val="2"/>
      </rPr>
      <t>DC</t>
    </r>
    <r>
      <rPr>
        <sz val="10"/>
        <rFont val="Arial"/>
        <family val="2"/>
      </rPr>
      <t>/PFMP/13</t>
    </r>
  </si>
  <si>
    <r>
      <t>Revised</t>
    </r>
    <r>
      <rPr>
        <sz val="10"/>
        <color rgb="FFFF0000"/>
        <rFont val="Arial"/>
        <family val="2"/>
      </rPr>
      <t>1</t>
    </r>
  </si>
  <si>
    <t>20/C3.1-A/IC/PFMP/11</t>
  </si>
  <si>
    <t>20/C3.1-A/IC/PFMP/13</t>
  </si>
  <si>
    <t xml:space="preserve"> </t>
  </si>
  <si>
    <t>Actual4</t>
  </si>
  <si>
    <t>32/C5-OP3/IC/PFMP/13</t>
  </si>
  <si>
    <t>Devpar Financial Consulting Ltd</t>
  </si>
  <si>
    <t xml:space="preserve">شركة راديكس برايت سليوشنز </t>
  </si>
  <si>
    <t>8/C5-OP5/S/PFMP/13</t>
  </si>
  <si>
    <t>N A</t>
  </si>
  <si>
    <t>40/C2.2-LC2/IC/PFMP/10</t>
  </si>
  <si>
    <t>40/C2.2-LC2/IC/PFMP/13</t>
  </si>
  <si>
    <t>41/C2.2-LC3/IC/PFMP/10</t>
  </si>
  <si>
    <t>41/C2.2-LC3/IC/PFMP/13</t>
  </si>
  <si>
    <t>Supply Electronic Archive to HTB  Purchase of an Electronic Archive system for HTB and equipments and furniture for newly established Training Unit, which supervises the implementation of the NTP</t>
  </si>
  <si>
    <t>Supply of equipments to HATC Administration</t>
  </si>
  <si>
    <t xml:space="preserve"> 13-Mar-13</t>
  </si>
  <si>
    <t xml:space="preserve"> 03-Oct-13</t>
  </si>
  <si>
    <r>
      <t>Establishment of the computing platform and datacenter backup</t>
    </r>
    <r>
      <rPr>
        <sz val="11"/>
        <color rgb="FFFF0000"/>
        <rFont val="Arial"/>
        <family val="2"/>
      </rPr>
      <t xml:space="preserve"> </t>
    </r>
  </si>
  <si>
    <t xml:space="preserve"> 11-May-13</t>
  </si>
  <si>
    <t>ComputeMe</t>
  </si>
  <si>
    <t>Apple</t>
  </si>
  <si>
    <t>15-10-12</t>
  </si>
  <si>
    <t>Dr.Maqbouleh Hammoueh</t>
  </si>
  <si>
    <r>
      <t>13/C2.2-B2/G/NCB/PFMP/</t>
    </r>
    <r>
      <rPr>
        <sz val="10"/>
        <color rgb="FFFF0000"/>
        <rFont val="Arial"/>
        <family val="2"/>
      </rPr>
      <t>14</t>
    </r>
  </si>
  <si>
    <r>
      <t>LGMIS Computers( PCs) , UPSs &amp; Projectors Stage2</t>
    </r>
    <r>
      <rPr>
        <sz val="11"/>
        <color rgb="FFFF0000"/>
        <rFont val="Arial"/>
        <family val="2"/>
      </rPr>
      <t xml:space="preserve"> + 5 laptops</t>
    </r>
  </si>
  <si>
    <t>actual2</t>
  </si>
  <si>
    <t xml:space="preserve">Revised2 </t>
  </si>
  <si>
    <t>(Up date ) (Maintenance) Software &amp; Hardware  ( LGMIS)   .</t>
  </si>
  <si>
    <t>Although NATCO was invited to sign contract, but they are not responding, it is suggested to make an open tender</t>
  </si>
  <si>
    <t xml:space="preserve">cancelled </t>
  </si>
  <si>
    <t>\</t>
  </si>
  <si>
    <t>15/C2.2-C/IC/PFMP/14</t>
  </si>
  <si>
    <t>CS-2.2-C</t>
  </si>
  <si>
    <t>Yemen Net</t>
  </si>
  <si>
    <t>Goods C2.1-F</t>
  </si>
  <si>
    <t>96 days</t>
  </si>
  <si>
    <t>Horizon for Technology</t>
  </si>
  <si>
    <t xml:space="preserve">cancelled and both were renamed in one under </t>
  </si>
  <si>
    <t>Nathan Hansford</t>
  </si>
  <si>
    <t>Actual 1</t>
  </si>
  <si>
    <t>actual1</t>
  </si>
  <si>
    <t xml:space="preserve"> 1-Aug-13</t>
  </si>
  <si>
    <t xml:space="preserve"> 31-Dec-13</t>
  </si>
  <si>
    <t xml:space="preserve"> 31-Dec-14</t>
  </si>
  <si>
    <t xml:space="preserve">Training  60 trainees on pilot CCS </t>
  </si>
  <si>
    <t>13 days</t>
  </si>
  <si>
    <t>National Training Plan for CCS  (1,100 trainees)</t>
  </si>
  <si>
    <r>
      <t>CS-3.</t>
    </r>
    <r>
      <rPr>
        <sz val="10"/>
        <color rgb="FF0070C0"/>
        <rFont val="Arial"/>
        <family val="2"/>
      </rPr>
      <t>3</t>
    </r>
    <r>
      <rPr>
        <sz val="10"/>
        <rFont val="Arial"/>
        <family val="2"/>
      </rPr>
      <t>-D</t>
    </r>
  </si>
  <si>
    <r>
      <t>23/C3.</t>
    </r>
    <r>
      <rPr>
        <sz val="10"/>
        <color rgb="FF0070C0"/>
        <rFont val="Arial"/>
        <family val="2"/>
      </rPr>
      <t>3</t>
    </r>
    <r>
      <rPr>
        <sz val="10"/>
        <rFont val="Arial"/>
        <family val="2"/>
      </rPr>
      <t>-D/IC/PFMP/11</t>
    </r>
  </si>
  <si>
    <t xml:space="preserve"> 1.2</t>
  </si>
  <si>
    <t>Various Workshops including a Master Training of 10 local trainers</t>
  </si>
  <si>
    <t>five days each group</t>
  </si>
  <si>
    <t>National Training Plan for  CMS (1,100 trainees)</t>
  </si>
  <si>
    <t xml:space="preserve"> 28-Oct-13</t>
  </si>
  <si>
    <t>Procurement of UPS 1000VA (163 Nos.)</t>
  </si>
  <si>
    <t>33/C5-OP4/IC/PFMP/14</t>
  </si>
  <si>
    <t>8/C5-OP5/S/PFMP/14</t>
  </si>
  <si>
    <t>31/C5-OP2/IC/PFMP/14</t>
  </si>
  <si>
    <t>36/C5-OP7/IC/PFMP/14</t>
  </si>
  <si>
    <t>37/C5-OP8/IC/PFMP/14</t>
  </si>
  <si>
    <t>ctual3</t>
  </si>
  <si>
    <t>38/C5-OP9/IC/PFMP/14</t>
  </si>
  <si>
    <r>
      <rPr>
        <sz val="10"/>
        <color theme="7" tint="-0.249977111117893"/>
        <rFont val="Arial"/>
        <family val="2"/>
      </rPr>
      <t>39</t>
    </r>
    <r>
      <rPr>
        <sz val="10"/>
        <color rgb="FFFF0000"/>
        <rFont val="Arial"/>
        <family val="2"/>
      </rPr>
      <t>/C2.2-LC</t>
    </r>
    <r>
      <rPr>
        <sz val="10"/>
        <color theme="7" tint="-0.249977111117893"/>
        <rFont val="Arial"/>
        <family val="2"/>
      </rPr>
      <t>1</t>
    </r>
    <r>
      <rPr>
        <sz val="10"/>
        <color rgb="FFFF0000"/>
        <rFont val="Arial"/>
        <family val="2"/>
      </rPr>
      <t>/IC/PFMP/14</t>
    </r>
  </si>
  <si>
    <t xml:space="preserve"> 29-Sep-13</t>
  </si>
  <si>
    <t>42/C2.2-LC4/IC/PFMP/14</t>
  </si>
  <si>
    <t>44/C2.1-LC2/IC/PFMP/14</t>
  </si>
  <si>
    <t>45/C5-OP10/IC/PFMP/14</t>
  </si>
  <si>
    <t>Hiaham Al Labadi</t>
  </si>
  <si>
    <t xml:space="preserve">  two Groups with durations first 10-14 Feb and the second 17-21 Mar-14 actoal cost $ 128,617.5</t>
  </si>
  <si>
    <t xml:space="preserve">NOL WB, on August 23, 2013, to the Data Transmission Network Subscribtion Contract with Public Telecommunication Corporation for both AFMIS and LGMIS btween August 2013 and August 2014 subject to a ceiling of US$ 112,259  </t>
  </si>
  <si>
    <t>5=Mar-14</t>
  </si>
  <si>
    <t>تقرر تطوير النظام الى Web Enabled) بالتزامن مع انتهاء مركز البيانات</t>
  </si>
  <si>
    <t>amendment no.1 to contract  extended 1/8/2014-31/12/2013</t>
  </si>
  <si>
    <t>amendment no.2 to contract  extended 1/1/2014-31/12/2014</t>
  </si>
  <si>
    <t xml:space="preserve">Development of AFMIS web-enabled   </t>
  </si>
  <si>
    <t xml:space="preserve">Furniture for LGMIS </t>
  </si>
  <si>
    <t>13/C2.2-B3/G/NCB/PFMP/14</t>
  </si>
  <si>
    <t xml:space="preserve">Firm </t>
  </si>
  <si>
    <t xml:space="preserve"> 5-feb-14</t>
  </si>
  <si>
    <t xml:space="preserve"> Transfer system from web enabled  to web based system</t>
  </si>
  <si>
    <t>Equipment for budget and planning departments stage 2</t>
  </si>
  <si>
    <t>REvied2</t>
  </si>
  <si>
    <t>31-Dec15</t>
  </si>
  <si>
    <t xml:space="preserve">  COCA trainees took the cost with HTB training</t>
  </si>
  <si>
    <t xml:space="preserve"> cost estimate in PP is US$ 2,708,000, while the price of the bidder is 3,881,852   the gap of almost more than 1,1 million need to adjusted</t>
  </si>
  <si>
    <t>يقوم بعملية الصيانة حاليا فريق الافميس في المشروع بسبب الخلاف مع الشركة</t>
  </si>
  <si>
    <t xml:space="preserve">وسيتم مراجعتها مع البنك الدولي لدمجها مع تطوير النقدية </t>
  </si>
  <si>
    <t>20/6/2013</t>
  </si>
  <si>
    <t>21/6/2013</t>
  </si>
  <si>
    <t xml:space="preserve">Moved to goods </t>
  </si>
  <si>
    <t>Korea</t>
  </si>
  <si>
    <t>8/C2.1-FpartA/G/NCB/PFMP/13</t>
  </si>
  <si>
    <t>8/C2.1-FpartB/G/NS/PFMP/14</t>
  </si>
  <si>
    <t>30/C5-OP1/IC/PFMP/14</t>
  </si>
  <si>
    <t>Training HTB technical staff</t>
  </si>
  <si>
    <t xml:space="preserve">training of adminstrative on managerial and admistrative aspects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</si>
</sst>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_-* #,##0.00_-;_-* #,##0.00\-;_-* &quot;-&quot;??_-;_-@_-"/>
    <numFmt numFmtId="165" formatCode="_-&quot;ر.س.‏&quot;\ * #,##0.00_-;_-&quot;ر.س.‏&quot;\ * #,##0.00\-;_-&quot;ر.س.‏&quot;\ * &quot;-&quot;??_-;_-@_-"/>
    <numFmt numFmtId="166" formatCode="_(&quot;$&quot;* #,##0_);_(&quot;$&quot;* \(#,##0\);_(&quot;$&quot;* &quot;-&quot;??_);_(@_)"/>
    <numFmt numFmtId="167" formatCode="[$-409]dd\-mmm\-yy;@"/>
    <numFmt numFmtId="168" formatCode="[$-409]d\-mmm\-yy;@"/>
    <numFmt numFmtId="169" formatCode="_(* #,##0_);_(* \(#,##0\);_(* &quot;-&quot;??_);_(@_)"/>
    <numFmt numFmtId="170" formatCode="0.000"/>
    <numFmt numFmtId="171" formatCode="_-* #,##0_-;_-* #,##0\-;_-* &quot;-&quot;??_-;_-@_-"/>
    <numFmt numFmtId="172" formatCode="[$-1010000]d/m/yyyy;@"/>
    <numFmt numFmtId="173" formatCode="B1dd\-mmm\-yy"/>
    <numFmt numFmtId="174" formatCode="[$-809]dd\ mmmm\ yyyy;@"/>
    <numFmt numFmtId="175" formatCode="[$-809]d\ mmmm\ yyyy;@"/>
    <numFmt numFmtId="176" formatCode="[$$-409]#,##0.00"/>
    <numFmt numFmtId="177" formatCode="B1d\-mmm\-yy"/>
  </numFmts>
  <fonts count="62">
    <font>
      <sz val="11"/>
      <color theme="1"/>
      <name val="Arial"/>
      <family val="2"/>
    </font>
    <font>
      <sz val="11"/>
      <color theme="1"/>
      <name val="Calibri"/>
      <family val="2"/>
      <scheme val="minor"/>
    </font>
    <font>
      <sz val="11"/>
      <color theme="1"/>
      <name val="Calibri"/>
      <family val="2"/>
      <scheme val="minor"/>
    </font>
    <font>
      <b/>
      <sz val="14"/>
      <name val="Arial"/>
      <family val="2"/>
    </font>
    <font>
      <b/>
      <sz val="10"/>
      <name val="Arial"/>
      <family val="2"/>
    </font>
    <font>
      <i/>
      <sz val="10"/>
      <name val="Arial"/>
      <family val="2"/>
    </font>
    <font>
      <sz val="10"/>
      <name val="Arial"/>
      <family val="2"/>
    </font>
    <font>
      <u/>
      <sz val="10"/>
      <color indexed="12"/>
      <name val="Arial"/>
      <family val="2"/>
    </font>
    <font>
      <sz val="8"/>
      <name val="Arial"/>
      <family val="2"/>
    </font>
    <font>
      <sz val="11"/>
      <color indexed="8"/>
      <name val="Arial"/>
      <family val="2"/>
    </font>
    <font>
      <sz val="8"/>
      <name val="Arial"/>
      <family val="2"/>
    </font>
    <font>
      <sz val="10"/>
      <color indexed="8"/>
      <name val="Arial"/>
      <family val="2"/>
    </font>
    <font>
      <sz val="10"/>
      <name val="Cambria"/>
      <family val="1"/>
    </font>
    <font>
      <sz val="10"/>
      <name val="Times New Roman"/>
      <family val="1"/>
    </font>
    <font>
      <sz val="12"/>
      <name val="Times New Roman"/>
      <family val="1"/>
    </font>
    <font>
      <b/>
      <i/>
      <sz val="10"/>
      <name val="Arial"/>
      <family val="2"/>
    </font>
    <font>
      <sz val="10"/>
      <name val="Times New Roman"/>
      <family val="1"/>
      <charset val="178"/>
    </font>
    <font>
      <i/>
      <sz val="8"/>
      <name val="Arial"/>
      <family val="2"/>
    </font>
    <font>
      <b/>
      <sz val="10"/>
      <color indexed="8"/>
      <name val="Arial"/>
      <family val="2"/>
    </font>
    <font>
      <sz val="11"/>
      <name val="Arial"/>
      <family val="2"/>
    </font>
    <font>
      <b/>
      <sz val="12"/>
      <name val="Arial"/>
      <family val="2"/>
    </font>
    <font>
      <sz val="11"/>
      <color theme="1"/>
      <name val="Calibri"/>
      <family val="2"/>
      <scheme val="minor"/>
    </font>
    <font>
      <b/>
      <sz val="11"/>
      <color theme="1"/>
      <name val="Calibri"/>
      <family val="2"/>
      <scheme val="minor"/>
    </font>
    <font>
      <b/>
      <sz val="9"/>
      <color theme="1"/>
      <name val="Times New Roman"/>
      <family val="1"/>
    </font>
    <font>
      <b/>
      <sz val="12"/>
      <color theme="1"/>
      <name val="Arabic Transparent"/>
      <charset val="178"/>
    </font>
    <font>
      <b/>
      <sz val="12"/>
      <name val="Arabic Transparent"/>
      <charset val="178"/>
    </font>
    <font>
      <sz val="18"/>
      <name val="Arial"/>
      <family val="2"/>
    </font>
    <font>
      <b/>
      <sz val="10"/>
      <color rgb="FFFF0000"/>
      <name val="Arial"/>
      <family val="2"/>
    </font>
    <font>
      <sz val="10"/>
      <color rgb="FFFF0000"/>
      <name val="Arial"/>
      <family val="2"/>
    </font>
    <font>
      <sz val="11"/>
      <color rgb="FFFF0000"/>
      <name val="Calibri"/>
      <family val="2"/>
      <scheme val="minor"/>
    </font>
    <font>
      <sz val="11"/>
      <color rgb="FF00B0F0"/>
      <name val="Arial"/>
      <family val="2"/>
    </font>
    <font>
      <sz val="10"/>
      <color rgb="FF00B0F0"/>
      <name val="Arial"/>
      <family val="2"/>
    </font>
    <font>
      <sz val="11"/>
      <color rgb="FFFF0000"/>
      <name val="Arial"/>
      <family val="2"/>
    </font>
    <font>
      <sz val="8"/>
      <color indexed="81"/>
      <name val="Tahoma"/>
      <family val="2"/>
    </font>
    <font>
      <b/>
      <sz val="8"/>
      <color indexed="81"/>
      <name val="Tahoma"/>
      <family val="2"/>
    </font>
    <font>
      <sz val="11"/>
      <color theme="0"/>
      <name val="Calibri"/>
      <family val="2"/>
      <charset val="178"/>
      <scheme val="minor"/>
    </font>
    <font>
      <b/>
      <sz val="22"/>
      <color theme="0"/>
      <name val="Times New Roman"/>
      <family val="1"/>
    </font>
    <font>
      <sz val="11"/>
      <name val="Calibri"/>
      <family val="2"/>
      <charset val="178"/>
      <scheme val="minor"/>
    </font>
    <font>
      <sz val="10"/>
      <color theme="1"/>
      <name val="Arial"/>
      <family val="2"/>
    </font>
    <font>
      <b/>
      <sz val="11"/>
      <color theme="1"/>
      <name val="Arial"/>
      <family val="2"/>
    </font>
    <font>
      <b/>
      <i/>
      <sz val="10"/>
      <color rgb="FF00B050"/>
      <name val="Arial"/>
      <family val="2"/>
    </font>
    <font>
      <b/>
      <sz val="11"/>
      <name val="Arial"/>
      <family val="2"/>
    </font>
    <font>
      <b/>
      <sz val="12"/>
      <color theme="0"/>
      <name val="Arial"/>
      <family val="2"/>
    </font>
    <font>
      <b/>
      <sz val="9"/>
      <name val="Arial"/>
      <family val="2"/>
    </font>
    <font>
      <sz val="10"/>
      <color theme="0"/>
      <name val="Arial"/>
      <family val="2"/>
    </font>
    <font>
      <sz val="11"/>
      <color theme="0"/>
      <name val="Arial"/>
      <family val="2"/>
    </font>
    <font>
      <sz val="9"/>
      <name val="Arial"/>
      <family val="2"/>
    </font>
    <font>
      <b/>
      <sz val="11"/>
      <color theme="0"/>
      <name val="Arial"/>
      <family val="2"/>
    </font>
    <font>
      <sz val="22"/>
      <color theme="0"/>
      <name val="Times New Roman"/>
      <family val="1"/>
    </font>
    <font>
      <u/>
      <sz val="10"/>
      <name val="Arial"/>
      <family val="2"/>
    </font>
    <font>
      <sz val="14"/>
      <color indexed="8"/>
      <name val="Arial"/>
      <family val="2"/>
    </font>
    <font>
      <sz val="13"/>
      <color indexed="8"/>
      <name val="Arial"/>
      <family val="2"/>
    </font>
    <font>
      <b/>
      <u val="singleAccounting"/>
      <sz val="14"/>
      <color indexed="8"/>
      <name val="Arial"/>
      <family val="2"/>
    </font>
    <font>
      <b/>
      <u val="singleAccounting"/>
      <sz val="10"/>
      <color theme="1"/>
      <name val="Arial"/>
      <family val="2"/>
    </font>
    <font>
      <b/>
      <sz val="14"/>
      <color indexed="8"/>
      <name val="Arial"/>
      <family val="2"/>
    </font>
    <font>
      <b/>
      <u/>
      <sz val="14"/>
      <color indexed="8"/>
      <name val="Arial"/>
      <family val="2"/>
    </font>
    <font>
      <b/>
      <u/>
      <sz val="13"/>
      <color indexed="8"/>
      <name val="Arial"/>
      <family val="2"/>
    </font>
    <font>
      <i/>
      <sz val="13"/>
      <color indexed="8"/>
      <name val="Arial"/>
      <family val="2"/>
    </font>
    <font>
      <sz val="12"/>
      <color rgb="FFFF0000"/>
      <name val="Simplified Arabic"/>
      <family val="1"/>
    </font>
    <font>
      <sz val="10"/>
      <color rgb="FF0070C0"/>
      <name val="Arial"/>
      <family val="2"/>
    </font>
    <font>
      <sz val="10"/>
      <color theme="7" tint="-0.249977111117893"/>
      <name val="Arial"/>
      <family val="2"/>
    </font>
    <font>
      <sz val="10"/>
      <color rgb="FFFF0000"/>
      <name val="Cambria"/>
      <family val="1"/>
    </font>
  </fonts>
  <fills count="22">
    <fill>
      <patternFill patternType="none"/>
    </fill>
    <fill>
      <patternFill patternType="gray125"/>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4"/>
      </patternFill>
    </fill>
    <fill>
      <patternFill patternType="solid">
        <fgColor theme="0"/>
        <bgColor theme="0"/>
      </patternFill>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bgColor indexed="64"/>
      </patternFill>
    </fill>
    <fill>
      <patternFill patternType="solid">
        <fgColor rgb="FF00B0F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bgColor indexed="64"/>
      </patternFill>
    </fill>
    <fill>
      <patternFill patternType="solid">
        <fgColor rgb="FFFF0000"/>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22"/>
      </left>
      <right style="thin">
        <color indexed="22"/>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dotted">
        <color indexed="64"/>
      </top>
      <bottom style="dashed">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diagonal/>
    </border>
    <border>
      <left/>
      <right style="medium">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diagonal/>
    </border>
    <border>
      <left style="thin">
        <color indexed="64"/>
      </left>
      <right/>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dotted">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dashed">
        <color indexed="64"/>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medium">
        <color indexed="64"/>
      </left>
      <right style="medium">
        <color indexed="64"/>
      </right>
      <top/>
      <bottom style="hair">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medium">
        <color indexed="64"/>
      </bottom>
      <diagonal/>
    </border>
    <border>
      <left style="medium">
        <color indexed="64"/>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right/>
      <top style="dashed">
        <color indexed="64"/>
      </top>
      <bottom/>
      <diagonal/>
    </border>
    <border>
      <left/>
      <right style="medium">
        <color indexed="64"/>
      </right>
      <top style="dashed">
        <color indexed="64"/>
      </top>
      <bottom style="medium">
        <color indexed="64"/>
      </bottom>
      <diagonal/>
    </border>
    <border>
      <left style="medium">
        <color indexed="64"/>
      </left>
      <right style="thin">
        <color indexed="64"/>
      </right>
      <top/>
      <bottom style="hair">
        <color indexed="64"/>
      </bottom>
      <diagonal/>
    </border>
    <border>
      <left style="dashed">
        <color indexed="64"/>
      </left>
      <right/>
      <top/>
      <bottom style="dashed">
        <color indexed="64"/>
      </bottom>
      <diagonal/>
    </border>
    <border>
      <left/>
      <right/>
      <top/>
      <bottom style="dashed">
        <color indexed="64"/>
      </bottom>
      <diagonal/>
    </border>
    <border>
      <left style="thin">
        <color indexed="64"/>
      </left>
      <right/>
      <top style="hair">
        <color indexed="64"/>
      </top>
      <bottom/>
      <diagonal/>
    </border>
  </borders>
  <cellStyleXfs count="17">
    <xf numFmtId="0" fontId="0" fillId="0" borderId="0"/>
    <xf numFmtId="164" fontId="9" fillId="0" borderId="0" applyFont="0" applyFill="0" applyBorder="0" applyAlignment="0" applyProtection="0"/>
    <xf numFmtId="43" fontId="6" fillId="0" borderId="0" applyFont="0" applyFill="0" applyBorder="0" applyAlignment="0" applyProtection="0"/>
    <xf numFmtId="165" fontId="9" fillId="0" borderId="0" applyFont="0" applyFill="0" applyBorder="0" applyAlignment="0" applyProtection="0"/>
    <xf numFmtId="168" fontId="7" fillId="0" borderId="0" applyNumberFormat="0" applyFill="0" applyBorder="0" applyAlignment="0" applyProtection="0">
      <alignment vertical="top"/>
      <protection locked="0"/>
    </xf>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168" fontId="21" fillId="0" borderId="0"/>
    <xf numFmtId="0" fontId="21" fillId="0" borderId="0"/>
    <xf numFmtId="0" fontId="21" fillId="0" borderId="0"/>
    <xf numFmtId="0" fontId="35" fillId="9" borderId="0" applyNumberFormat="0" applyBorder="0" applyAlignment="0" applyProtection="0"/>
  </cellStyleXfs>
  <cellXfs count="2668">
    <xf numFmtId="0" fontId="0" fillId="0" borderId="0" xfId="0"/>
    <xf numFmtId="49" fontId="0" fillId="0" borderId="0" xfId="0" applyNumberFormat="1" applyAlignment="1">
      <alignment horizontal="right"/>
    </xf>
    <xf numFmtId="0" fontId="0" fillId="0" borderId="0" xfId="0" applyAlignment="1">
      <alignment horizontal="left"/>
    </xf>
    <xf numFmtId="49" fontId="0" fillId="0" borderId="0" xfId="0" applyNumberFormat="1" applyAlignment="1">
      <alignment horizontal="right" vertical="top"/>
    </xf>
    <xf numFmtId="0" fontId="4" fillId="0" borderId="0" xfId="0" applyFont="1" applyAlignment="1">
      <alignment horizontal="centerContinuous" wrapText="1"/>
    </xf>
    <xf numFmtId="15" fontId="4" fillId="0" borderId="0" xfId="0" applyNumberFormat="1" applyFont="1" applyAlignment="1">
      <alignment horizontal="centerContinuous" wrapText="1"/>
    </xf>
    <xf numFmtId="0" fontId="4" fillId="0" borderId="0" xfId="0" applyFont="1" applyAlignment="1">
      <alignment horizontal="centerContinuous"/>
    </xf>
    <xf numFmtId="15" fontId="4" fillId="0" borderId="0" xfId="0" applyNumberFormat="1" applyFont="1" applyAlignment="1">
      <alignment horizontal="centerContinuous"/>
    </xf>
    <xf numFmtId="10" fontId="4" fillId="0" borderId="0" xfId="0" applyNumberFormat="1" applyFont="1" applyAlignment="1">
      <alignment horizontal="centerContinuous"/>
    </xf>
    <xf numFmtId="0" fontId="11" fillId="0" borderId="0" xfId="0" applyFont="1"/>
    <xf numFmtId="15" fontId="11" fillId="0" borderId="0" xfId="0" applyNumberFormat="1" applyFont="1"/>
    <xf numFmtId="0" fontId="11" fillId="0" borderId="0" xfId="0" applyFont="1" applyAlignment="1">
      <alignment textRotation="90"/>
    </xf>
    <xf numFmtId="0" fontId="0" fillId="0" borderId="0" xfId="0" applyAlignment="1">
      <alignment textRotation="90"/>
    </xf>
    <xf numFmtId="0" fontId="6" fillId="0" borderId="0" xfId="0" applyFont="1"/>
    <xf numFmtId="0" fontId="11" fillId="0" borderId="0" xfId="0" applyFont="1" applyFill="1"/>
    <xf numFmtId="15" fontId="11" fillId="0" borderId="0" xfId="0" applyNumberFormat="1" applyFont="1" applyFill="1"/>
    <xf numFmtId="15" fontId="11" fillId="0" borderId="8" xfId="0" applyNumberFormat="1" applyFont="1" applyBorder="1" applyAlignment="1">
      <alignment horizontal="centerContinuous"/>
    </xf>
    <xf numFmtId="0" fontId="4" fillId="0" borderId="0" xfId="0" applyFont="1" applyAlignment="1">
      <alignment horizontal="left" vertical="top" wrapText="1"/>
    </xf>
    <xf numFmtId="0" fontId="0" fillId="0" borderId="0" xfId="0" applyAlignment="1">
      <alignment horizontal="left" vertical="top" wrapText="1"/>
    </xf>
    <xf numFmtId="168" fontId="21" fillId="0" borderId="0" xfId="5"/>
    <xf numFmtId="49" fontId="3" fillId="0" borderId="0" xfId="5" applyNumberFormat="1" applyFont="1" applyAlignment="1">
      <alignment horizontal="centerContinuous"/>
    </xf>
    <xf numFmtId="168" fontId="3" fillId="0" borderId="0" xfId="5" applyNumberFormat="1" applyFont="1" applyAlignment="1">
      <alignment horizontal="centerContinuous"/>
    </xf>
    <xf numFmtId="168" fontId="21" fillId="0" borderId="0" xfId="5" applyNumberFormat="1"/>
    <xf numFmtId="49" fontId="4" fillId="0" borderId="0" xfId="5" applyNumberFormat="1" applyFont="1" applyAlignment="1">
      <alignment horizontal="left"/>
    </xf>
    <xf numFmtId="49" fontId="21" fillId="0" borderId="0" xfId="5" applyNumberFormat="1" applyAlignment="1">
      <alignment horizontal="right"/>
    </xf>
    <xf numFmtId="168" fontId="4" fillId="0" borderId="0" xfId="5" applyNumberFormat="1" applyFont="1" applyAlignment="1">
      <alignment horizontal="left"/>
    </xf>
    <xf numFmtId="168" fontId="21" fillId="0" borderId="0" xfId="5" applyNumberFormat="1" applyAlignment="1">
      <alignment horizontal="left" indent="1"/>
    </xf>
    <xf numFmtId="168" fontId="4" fillId="0" borderId="0" xfId="5" applyNumberFormat="1" applyFont="1" applyAlignment="1"/>
    <xf numFmtId="49" fontId="21" fillId="0" borderId="0" xfId="5" applyNumberFormat="1" applyAlignment="1">
      <alignment horizontal="right" wrapText="1"/>
    </xf>
    <xf numFmtId="168" fontId="21" fillId="0" borderId="0" xfId="5" applyNumberFormat="1" applyAlignment="1">
      <alignment horizontal="left" vertical="top" wrapText="1"/>
    </xf>
    <xf numFmtId="168" fontId="4" fillId="0" borderId="0" xfId="5" applyNumberFormat="1" applyFont="1" applyAlignment="1">
      <alignment wrapText="1"/>
    </xf>
    <xf numFmtId="49" fontId="21" fillId="0" borderId="0" xfId="5" applyNumberFormat="1" applyAlignment="1">
      <alignment horizontal="right" vertical="top"/>
    </xf>
    <xf numFmtId="168" fontId="21" fillId="0" borderId="1" xfId="5" applyNumberFormat="1" applyBorder="1" applyAlignment="1">
      <alignment horizontal="center"/>
    </xf>
    <xf numFmtId="168" fontId="16" fillId="0" borderId="1" xfId="5" applyNumberFormat="1" applyFont="1" applyBorder="1" applyAlignment="1">
      <alignment horizontal="center"/>
    </xf>
    <xf numFmtId="168" fontId="21" fillId="0" borderId="1" xfId="5" applyNumberFormat="1" applyFill="1" applyBorder="1" applyAlignment="1">
      <alignment horizontal="center" vertical="center" wrapText="1"/>
    </xf>
    <xf numFmtId="168" fontId="21" fillId="0" borderId="1" xfId="5" applyNumberFormat="1" applyBorder="1" applyAlignment="1">
      <alignment horizontal="center" vertical="center"/>
    </xf>
    <xf numFmtId="168" fontId="6" fillId="0" borderId="1" xfId="5" applyNumberFormat="1" applyFont="1" applyBorder="1" applyAlignment="1">
      <alignment horizontal="center" vertical="center"/>
    </xf>
    <xf numFmtId="168" fontId="17" fillId="0" borderId="1" xfId="5" applyNumberFormat="1" applyFont="1" applyBorder="1" applyAlignment="1">
      <alignment horizontal="center" vertical="center"/>
    </xf>
    <xf numFmtId="168" fontId="6" fillId="0" borderId="1" xfId="5" applyNumberFormat="1" applyFont="1" applyBorder="1" applyAlignment="1">
      <alignment horizontal="center"/>
    </xf>
    <xf numFmtId="168" fontId="4" fillId="0" borderId="0" xfId="5" applyNumberFormat="1" applyFont="1" applyAlignment="1">
      <alignment horizontal="center"/>
    </xf>
    <xf numFmtId="168" fontId="21" fillId="0" borderId="0" xfId="5" applyNumberFormat="1" applyAlignment="1">
      <alignment vertical="top" wrapText="1"/>
    </xf>
    <xf numFmtId="168" fontId="21" fillId="0" borderId="1" xfId="5" applyNumberFormat="1" applyBorder="1" applyAlignment="1">
      <alignment horizontal="center" vertical="center" wrapText="1"/>
    </xf>
    <xf numFmtId="3" fontId="6" fillId="0" borderId="1" xfId="5" applyNumberFormat="1" applyFont="1" applyBorder="1" applyAlignment="1">
      <alignment horizontal="center" vertical="center" wrapText="1"/>
    </xf>
    <xf numFmtId="168" fontId="14" fillId="2" borderId="1" xfId="5" applyNumberFormat="1" applyFont="1" applyFill="1" applyBorder="1" applyAlignment="1">
      <alignment horizontal="center" vertical="center" wrapText="1"/>
    </xf>
    <xf numFmtId="168" fontId="6" fillId="0" borderId="1" xfId="5" applyNumberFormat="1" applyFont="1" applyBorder="1" applyAlignment="1">
      <alignment horizontal="center" vertical="center" wrapText="1"/>
    </xf>
    <xf numFmtId="168" fontId="14" fillId="0" borderId="1" xfId="5" applyNumberFormat="1" applyFont="1" applyBorder="1" applyAlignment="1">
      <alignment horizontal="center" vertical="center"/>
    </xf>
    <xf numFmtId="168" fontId="5" fillId="0" borderId="0" xfId="5" applyNumberFormat="1" applyFont="1" applyBorder="1" applyAlignment="1">
      <alignment horizontal="center" vertical="center" wrapText="1"/>
    </xf>
    <xf numFmtId="168" fontId="7" fillId="0" borderId="0" xfId="4" applyAlignment="1" applyProtection="1">
      <alignment horizontal="left"/>
    </xf>
    <xf numFmtId="168" fontId="21" fillId="0" borderId="1" xfId="5" applyNumberFormat="1" applyBorder="1" applyAlignment="1">
      <alignment horizontal="left" vertical="top"/>
    </xf>
    <xf numFmtId="168" fontId="21" fillId="3" borderId="1" xfId="5" applyNumberFormat="1" applyFill="1" applyBorder="1" applyAlignment="1">
      <alignment horizontal="center" vertical="center"/>
    </xf>
    <xf numFmtId="3" fontId="6" fillId="3" borderId="1" xfId="5" applyNumberFormat="1" applyFont="1" applyFill="1" applyBorder="1" applyAlignment="1">
      <alignment horizontal="center" vertical="center" wrapText="1"/>
    </xf>
    <xf numFmtId="168" fontId="6" fillId="0" borderId="16" xfId="5" applyNumberFormat="1" applyFont="1" applyFill="1" applyBorder="1" applyAlignment="1">
      <alignment horizontal="center" vertical="center"/>
    </xf>
    <xf numFmtId="49" fontId="19" fillId="4" borderId="1" xfId="0" applyNumberFormat="1" applyFont="1" applyFill="1" applyBorder="1" applyAlignment="1">
      <alignment horizontal="left" vertical="center" wrapText="1"/>
    </xf>
    <xf numFmtId="169" fontId="20" fillId="4" borderId="1" xfId="1" applyNumberFormat="1" applyFont="1" applyFill="1" applyBorder="1" applyAlignment="1">
      <alignment horizontal="center" vertical="center" wrapText="1"/>
    </xf>
    <xf numFmtId="168" fontId="0" fillId="4" borderId="0" xfId="0" applyNumberFormat="1" applyFill="1"/>
    <xf numFmtId="49" fontId="19" fillId="0" borderId="1" xfId="0" applyNumberFormat="1" applyFont="1" applyFill="1" applyBorder="1" applyAlignment="1">
      <alignment horizontal="left" vertical="center" wrapText="1"/>
    </xf>
    <xf numFmtId="168" fontId="6" fillId="4" borderId="1" xfId="0" applyNumberFormat="1" applyFont="1" applyFill="1" applyBorder="1" applyAlignment="1">
      <alignment horizontal="center" vertical="center" wrapText="1"/>
    </xf>
    <xf numFmtId="168" fontId="0" fillId="0" borderId="0" xfId="0" applyNumberFormat="1"/>
    <xf numFmtId="168" fontId="21" fillId="0" borderId="0" xfId="5" applyNumberFormat="1" applyAlignment="1">
      <alignment horizontal="center"/>
    </xf>
    <xf numFmtId="1" fontId="23" fillId="3" borderId="17" xfId="0" applyNumberFormat="1" applyFont="1" applyFill="1" applyBorder="1" applyAlignment="1">
      <alignment wrapText="1"/>
    </xf>
    <xf numFmtId="168" fontId="24" fillId="3" borderId="1" xfId="0" applyNumberFormat="1" applyFont="1" applyFill="1" applyBorder="1" applyAlignment="1">
      <alignment wrapText="1"/>
    </xf>
    <xf numFmtId="169" fontId="23" fillId="3" borderId="1" xfId="1" applyNumberFormat="1" applyFont="1" applyFill="1" applyBorder="1" applyAlignment="1">
      <alignment horizontal="center" vertical="center" wrapText="1"/>
    </xf>
    <xf numFmtId="168" fontId="23" fillId="3"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69" fontId="20" fillId="4" borderId="6" xfId="1" applyNumberFormat="1" applyFont="1" applyFill="1" applyBorder="1" applyAlignment="1">
      <alignment horizontal="center" vertical="center" wrapText="1"/>
    </xf>
    <xf numFmtId="169" fontId="20" fillId="4" borderId="6" xfId="2" applyNumberFormat="1" applyFont="1" applyFill="1" applyBorder="1" applyAlignment="1">
      <alignment horizontal="center" vertical="center" wrapText="1"/>
    </xf>
    <xf numFmtId="169" fontId="20" fillId="4" borderId="1" xfId="2" applyNumberFormat="1" applyFont="1" applyFill="1" applyBorder="1" applyAlignment="1">
      <alignment horizontal="center" vertical="center" wrapText="1"/>
    </xf>
    <xf numFmtId="1" fontId="0" fillId="5" borderId="1" xfId="0" applyNumberFormat="1" applyFill="1" applyBorder="1" applyAlignment="1">
      <alignment horizontal="center" vertical="center"/>
    </xf>
    <xf numFmtId="168" fontId="25" fillId="5" borderId="1" xfId="0" applyNumberFormat="1" applyFont="1" applyFill="1" applyBorder="1" applyAlignment="1">
      <alignment horizontal="center" vertical="center" wrapText="1"/>
    </xf>
    <xf numFmtId="169" fontId="20" fillId="5" borderId="6" xfId="1" applyNumberFormat="1" applyFont="1" applyFill="1" applyBorder="1" applyAlignment="1">
      <alignment horizontal="center" vertical="center" wrapText="1"/>
    </xf>
    <xf numFmtId="169" fontId="22" fillId="5" borderId="1" xfId="1" applyNumberFormat="1" applyFont="1" applyFill="1" applyBorder="1" applyAlignment="1">
      <alignment horizontal="center" vertical="center" wrapText="1"/>
    </xf>
    <xf numFmtId="169" fontId="20" fillId="5" borderId="1" xfId="2" applyNumberFormat="1" applyFont="1" applyFill="1" applyBorder="1" applyAlignment="1">
      <alignment horizontal="center" vertical="center" wrapText="1"/>
    </xf>
    <xf numFmtId="1" fontId="0" fillId="0" borderId="0" xfId="0" applyNumberFormat="1"/>
    <xf numFmtId="0" fontId="11" fillId="0" borderId="0" xfId="0" applyFont="1" applyAlignment="1">
      <alignment wrapText="1"/>
    </xf>
    <xf numFmtId="168" fontId="3" fillId="0" borderId="0" xfId="5" applyNumberFormat="1" applyFont="1" applyAlignment="1">
      <alignment horizontal="center"/>
    </xf>
    <xf numFmtId="168" fontId="21" fillId="0" borderId="0" xfId="5" applyAlignment="1">
      <alignment horizontal="center"/>
    </xf>
    <xf numFmtId="168" fontId="6" fillId="0" borderId="0" xfId="5" applyNumberFormat="1" applyFont="1" applyAlignment="1">
      <alignment horizontal="center"/>
    </xf>
    <xf numFmtId="168" fontId="5" fillId="0" borderId="0" xfId="5" applyNumberFormat="1" applyFont="1" applyAlignment="1">
      <alignment horizontal="center"/>
    </xf>
    <xf numFmtId="168" fontId="21" fillId="0" borderId="0" xfId="5" applyNumberFormat="1" applyAlignment="1">
      <alignment horizontal="center" vertical="top" wrapText="1"/>
    </xf>
    <xf numFmtId="168" fontId="4" fillId="0" borderId="0" xfId="5" applyNumberFormat="1" applyFont="1" applyAlignment="1">
      <alignment horizontal="center" wrapText="1"/>
    </xf>
    <xf numFmtId="0" fontId="0" fillId="0" borderId="0" xfId="0" applyAlignment="1">
      <alignment horizontal="center" vertical="top" wrapText="1"/>
    </xf>
    <xf numFmtId="168" fontId="7" fillId="3" borderId="0" xfId="4" applyFill="1" applyAlignment="1" applyProtection="1">
      <alignment horizontal="center"/>
    </xf>
    <xf numFmtId="0" fontId="4" fillId="0" borderId="0" xfId="0" applyFont="1" applyAlignment="1">
      <alignment horizontal="center" vertical="top" wrapText="1"/>
    </xf>
    <xf numFmtId="0" fontId="0" fillId="0" borderId="0" xfId="0" applyAlignment="1">
      <alignment horizontal="center"/>
    </xf>
    <xf numFmtId="171" fontId="0" fillId="0" borderId="0" xfId="1" applyNumberFormat="1" applyFont="1"/>
    <xf numFmtId="3" fontId="6" fillId="4" borderId="1" xfId="5" applyNumberFormat="1" applyFont="1" applyFill="1" applyBorder="1" applyAlignment="1">
      <alignment horizontal="center" vertical="center" wrapText="1"/>
    </xf>
    <xf numFmtId="2" fontId="0" fillId="0" borderId="0" xfId="0" applyNumberFormat="1"/>
    <xf numFmtId="0" fontId="4" fillId="0" borderId="3" xfId="0" applyFont="1" applyBorder="1" applyAlignment="1">
      <alignment horizontal="center" vertical="center" textRotation="90"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15" fontId="4" fillId="0" borderId="3" xfId="0" applyNumberFormat="1"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31" fillId="0" borderId="0" xfId="0" applyFont="1"/>
    <xf numFmtId="0" fontId="30" fillId="0" borderId="0" xfId="0" applyFont="1"/>
    <xf numFmtId="168" fontId="0" fillId="0" borderId="0" xfId="0" applyNumberFormat="1" applyBorder="1"/>
    <xf numFmtId="0" fontId="0" fillId="0" borderId="0" xfId="0" applyAlignment="1">
      <alignment horizontal="center" vertical="center"/>
    </xf>
    <xf numFmtId="168" fontId="21" fillId="3" borderId="0" xfId="5" applyNumberFormat="1" applyFill="1" applyAlignment="1">
      <alignment horizontal="left"/>
    </xf>
    <xf numFmtId="15" fontId="4" fillId="0" borderId="19" xfId="0" applyNumberFormat="1" applyFont="1" applyBorder="1" applyAlignment="1">
      <alignment horizontal="center" vertical="center" textRotation="90" wrapText="1"/>
    </xf>
    <xf numFmtId="0" fontId="4" fillId="0" borderId="7" xfId="0" applyFont="1" applyBorder="1" applyAlignment="1">
      <alignment horizontal="center" vertical="center" textRotation="90" wrapText="1"/>
    </xf>
    <xf numFmtId="168" fontId="0" fillId="0" borderId="1" xfId="0" applyNumberFormat="1" applyBorder="1" applyAlignment="1">
      <alignment vertical="center"/>
    </xf>
    <xf numFmtId="168" fontId="21" fillId="0" borderId="0" xfId="5" applyAlignment="1">
      <alignment horizontal="left"/>
    </xf>
    <xf numFmtId="0" fontId="28" fillId="0" borderId="0" xfId="0" applyFont="1"/>
    <xf numFmtId="0" fontId="32" fillId="0" borderId="0" xfId="0" applyFont="1"/>
    <xf numFmtId="15" fontId="11" fillId="0" borderId="26" xfId="0" applyNumberFormat="1" applyFont="1" applyFill="1" applyBorder="1"/>
    <xf numFmtId="0" fontId="11" fillId="0" borderId="2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6" xfId="0" applyFont="1" applyFill="1" applyBorder="1" applyAlignment="1">
      <alignment horizontal="center" vertical="center"/>
    </xf>
    <xf numFmtId="0" fontId="11" fillId="0" borderId="28" xfId="0" applyFont="1" applyBorder="1" applyAlignment="1">
      <alignment wrapText="1"/>
    </xf>
    <xf numFmtId="0" fontId="11" fillId="0" borderId="36" xfId="0" applyFont="1" applyFill="1" applyBorder="1" applyAlignment="1">
      <alignment horizontal="center" vertical="center"/>
    </xf>
    <xf numFmtId="0" fontId="6" fillId="0" borderId="36" xfId="0" applyFont="1" applyFill="1" applyBorder="1" applyAlignment="1">
      <alignment horizontal="center" vertical="center"/>
    </xf>
    <xf numFmtId="167" fontId="28" fillId="0" borderId="24" xfId="0" applyNumberFormat="1" applyFont="1" applyFill="1" applyBorder="1" applyAlignment="1">
      <alignment horizontal="center" vertical="top"/>
    </xf>
    <xf numFmtId="167" fontId="28" fillId="0" borderId="24" xfId="0" applyNumberFormat="1" applyFont="1" applyFill="1" applyBorder="1" applyAlignment="1">
      <alignment horizontal="center" vertical="center"/>
    </xf>
    <xf numFmtId="0" fontId="6" fillId="0" borderId="14" xfId="0" applyFont="1" applyBorder="1" applyAlignment="1">
      <alignment horizontal="center"/>
    </xf>
    <xf numFmtId="15" fontId="4" fillId="7" borderId="1" xfId="0" applyNumberFormat="1" applyFont="1" applyFill="1" applyBorder="1" applyAlignment="1">
      <alignment horizontal="center" vertical="center" textRotation="90" wrapText="1"/>
    </xf>
    <xf numFmtId="0" fontId="4" fillId="7" borderId="1" xfId="0" applyNumberFormat="1" applyFont="1" applyFill="1" applyBorder="1" applyAlignment="1">
      <alignment horizontal="center" vertical="center" textRotation="90" wrapText="1"/>
    </xf>
    <xf numFmtId="0" fontId="4" fillId="7" borderId="1" xfId="0" applyFont="1" applyFill="1" applyBorder="1" applyAlignment="1">
      <alignment horizontal="center" vertical="center" textRotation="90" wrapText="1"/>
    </xf>
    <xf numFmtId="0" fontId="11" fillId="8" borderId="0" xfId="0" applyFont="1" applyFill="1"/>
    <xf numFmtId="0" fontId="6" fillId="8" borderId="0" xfId="0" applyFont="1" applyFill="1"/>
    <xf numFmtId="0" fontId="0" fillId="8" borderId="0" xfId="0" applyFill="1"/>
    <xf numFmtId="168" fontId="0" fillId="8" borderId="0" xfId="0" applyNumberFormat="1" applyFill="1"/>
    <xf numFmtId="0" fontId="6" fillId="4" borderId="22" xfId="0" applyFont="1" applyFill="1" applyBorder="1" applyAlignment="1">
      <alignment horizontal="center" vertical="center"/>
    </xf>
    <xf numFmtId="0" fontId="6" fillId="4" borderId="27" xfId="0" applyFont="1" applyFill="1" applyBorder="1" applyAlignment="1">
      <alignment wrapText="1"/>
    </xf>
    <xf numFmtId="0" fontId="6" fillId="4" borderId="24" xfId="0" applyFont="1" applyFill="1" applyBorder="1" applyAlignment="1">
      <alignment horizontal="center" vertical="center"/>
    </xf>
    <xf numFmtId="0" fontId="6" fillId="4" borderId="28" xfId="0" applyFont="1" applyFill="1" applyBorder="1" applyAlignment="1">
      <alignment wrapText="1"/>
    </xf>
    <xf numFmtId="0" fontId="6" fillId="4" borderId="26" xfId="0" applyFont="1" applyFill="1" applyBorder="1" applyAlignment="1">
      <alignment horizontal="center" vertical="center"/>
    </xf>
    <xf numFmtId="15" fontId="6" fillId="4" borderId="26" xfId="0" applyNumberFormat="1" applyFont="1" applyFill="1" applyBorder="1" applyAlignment="1">
      <alignment horizontal="center" vertical="center"/>
    </xf>
    <xf numFmtId="0" fontId="6" fillId="4" borderId="26" xfId="0" applyFont="1" applyFill="1" applyBorder="1"/>
    <xf numFmtId="0" fontId="6" fillId="4" borderId="29" xfId="0" applyFont="1" applyFill="1" applyBorder="1" applyAlignment="1">
      <alignment wrapText="1"/>
    </xf>
    <xf numFmtId="49" fontId="19" fillId="4" borderId="1" xfId="0" applyNumberFormat="1" applyFont="1" applyFill="1" applyBorder="1" applyAlignment="1">
      <alignment horizontal="center" vertical="center"/>
    </xf>
    <xf numFmtId="168" fontId="0" fillId="4" borderId="0" xfId="0" applyNumberFormat="1" applyFill="1" applyBorder="1"/>
    <xf numFmtId="0" fontId="0" fillId="0" borderId="0" xfId="0" applyBorder="1"/>
    <xf numFmtId="168" fontId="0" fillId="8" borderId="0" xfId="0" applyNumberFormat="1" applyFill="1" applyBorder="1"/>
    <xf numFmtId="0" fontId="0" fillId="8" borderId="0" xfId="0" applyFill="1" applyBorder="1"/>
    <xf numFmtId="0" fontId="11" fillId="4" borderId="0" xfId="0" applyFont="1" applyFill="1"/>
    <xf numFmtId="0" fontId="0" fillId="4" borderId="0" xfId="0" applyFill="1"/>
    <xf numFmtId="49" fontId="19" fillId="0" borderId="1" xfId="0" applyNumberFormat="1" applyFont="1" applyBorder="1" applyAlignment="1">
      <alignment horizontal="center" vertical="center"/>
    </xf>
    <xf numFmtId="0" fontId="4" fillId="0" borderId="3" xfId="0" applyFont="1" applyBorder="1" applyAlignment="1">
      <alignment horizontal="center" vertical="center" textRotation="90" wrapText="1"/>
    </xf>
    <xf numFmtId="49" fontId="2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textRotation="90" wrapText="1"/>
    </xf>
    <xf numFmtId="15" fontId="4" fillId="0" borderId="3" xfId="0" applyNumberFormat="1" applyFont="1" applyFill="1" applyBorder="1" applyAlignment="1">
      <alignment horizontal="center" vertical="center" textRotation="90" wrapText="1"/>
    </xf>
    <xf numFmtId="15" fontId="4" fillId="0" borderId="7" xfId="0" applyNumberFormat="1" applyFont="1" applyBorder="1" applyAlignment="1">
      <alignment horizontal="center" vertical="center" textRotation="90" wrapText="1"/>
    </xf>
    <xf numFmtId="0" fontId="11" fillId="0" borderId="0" xfId="0" applyFont="1" applyAlignment="1">
      <alignment horizontal="center" vertical="center" textRotation="90"/>
    </xf>
    <xf numFmtId="0" fontId="28" fillId="8" borderId="0" xfId="0" applyFont="1" applyFill="1"/>
    <xf numFmtId="168" fontId="32" fillId="4" borderId="0" xfId="0" applyNumberFormat="1" applyFont="1" applyFill="1"/>
    <xf numFmtId="168" fontId="32" fillId="8" borderId="0" xfId="0" applyNumberFormat="1" applyFont="1" applyFill="1"/>
    <xf numFmtId="0" fontId="32" fillId="8" borderId="0" xfId="0" applyFont="1" applyFill="1"/>
    <xf numFmtId="168" fontId="32" fillId="8" borderId="0" xfId="0" applyNumberFormat="1" applyFont="1" applyFill="1" applyBorder="1"/>
    <xf numFmtId="0" fontId="32" fillId="8" borderId="0" xfId="0" applyFont="1" applyFill="1" applyBorder="1"/>
    <xf numFmtId="0" fontId="11" fillId="0" borderId="0" xfId="0" applyFont="1" applyAlignment="1">
      <alignment horizontal="center" vertical="center"/>
    </xf>
    <xf numFmtId="0" fontId="11" fillId="4" borderId="0" xfId="0" applyFont="1" applyFill="1" applyAlignment="1">
      <alignment horizontal="center" vertical="center"/>
    </xf>
    <xf numFmtId="0" fontId="0" fillId="4" borderId="0" xfId="0" applyFill="1" applyAlignment="1">
      <alignment horizontal="center" vertical="center"/>
    </xf>
    <xf numFmtId="0" fontId="11" fillId="0" borderId="0" xfId="0" applyFont="1" applyAlignment="1">
      <alignment vertical="center"/>
    </xf>
    <xf numFmtId="0" fontId="0" fillId="0" borderId="0" xfId="0" applyAlignment="1">
      <alignment vertical="center"/>
    </xf>
    <xf numFmtId="0" fontId="11" fillId="0" borderId="44" xfId="0" applyFont="1" applyFill="1" applyBorder="1" applyAlignment="1">
      <alignment horizontal="center"/>
    </xf>
    <xf numFmtId="0" fontId="28" fillId="0" borderId="0" xfId="0" applyFont="1" applyAlignment="1">
      <alignment horizontal="center" vertical="center"/>
    </xf>
    <xf numFmtId="0" fontId="6"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1" xfId="0" applyBorder="1" applyAlignment="1">
      <alignment horizontal="center"/>
    </xf>
    <xf numFmtId="0" fontId="11" fillId="0" borderId="41" xfId="0" applyFont="1" applyFill="1" applyBorder="1" applyAlignment="1">
      <alignment horizontal="center" vertical="center"/>
    </xf>
    <xf numFmtId="0" fontId="31" fillId="4" borderId="0" xfId="0" applyFont="1" applyFill="1"/>
    <xf numFmtId="0" fontId="30" fillId="4" borderId="0" xfId="0" applyFont="1" applyFill="1"/>
    <xf numFmtId="0" fontId="6" fillId="0" borderId="27" xfId="0" applyFont="1" applyBorder="1" applyAlignment="1">
      <alignment wrapText="1"/>
    </xf>
    <xf numFmtId="0" fontId="6" fillId="0" borderId="41" xfId="0" applyFont="1" applyBorder="1" applyAlignment="1">
      <alignment horizontal="center"/>
    </xf>
    <xf numFmtId="0" fontId="6" fillId="0" borderId="28" xfId="0" applyFont="1" applyBorder="1" applyAlignment="1">
      <alignment wrapText="1"/>
    </xf>
    <xf numFmtId="15" fontId="6" fillId="0" borderId="26" xfId="0" applyNumberFormat="1" applyFont="1" applyBorder="1" applyAlignment="1">
      <alignment horizontal="center" vertical="center"/>
    </xf>
    <xf numFmtId="0" fontId="6" fillId="0" borderId="26" xfId="0" applyFont="1" applyBorder="1"/>
    <xf numFmtId="0" fontId="6" fillId="0" borderId="29" xfId="0" applyFont="1" applyBorder="1" applyAlignment="1">
      <alignment wrapText="1"/>
    </xf>
    <xf numFmtId="0" fontId="19" fillId="0" borderId="14" xfId="0" applyFont="1" applyBorder="1" applyAlignment="1">
      <alignment horizontal="center"/>
    </xf>
    <xf numFmtId="15" fontId="6" fillId="0" borderId="48" xfId="0" applyNumberFormat="1" applyFont="1" applyFill="1" applyBorder="1" applyAlignment="1">
      <alignment horizontal="center" vertical="center"/>
    </xf>
    <xf numFmtId="167" fontId="6" fillId="0" borderId="24" xfId="0" applyNumberFormat="1" applyFont="1" applyFill="1" applyBorder="1" applyAlignment="1">
      <alignment horizontal="center" vertical="center"/>
    </xf>
    <xf numFmtId="167" fontId="6" fillId="0" borderId="24" xfId="0" applyNumberFormat="1" applyFont="1" applyFill="1" applyBorder="1" applyAlignment="1">
      <alignment horizontal="center" vertical="top"/>
    </xf>
    <xf numFmtId="0" fontId="6" fillId="0" borderId="30" xfId="0" applyFont="1" applyFill="1" applyBorder="1" applyAlignment="1">
      <alignment horizontal="center" vertical="center"/>
    </xf>
    <xf numFmtId="15" fontId="6" fillId="0" borderId="30" xfId="0" applyNumberFormat="1" applyFont="1" applyFill="1" applyBorder="1"/>
    <xf numFmtId="15" fontId="6" fillId="0" borderId="30" xfId="0" applyNumberFormat="1" applyFont="1" applyFill="1" applyBorder="1" applyAlignment="1">
      <alignment horizontal="center" vertical="center"/>
    </xf>
    <xf numFmtId="0" fontId="6" fillId="0" borderId="42" xfId="0" applyFont="1" applyBorder="1" applyAlignment="1">
      <alignment horizontal="center"/>
    </xf>
    <xf numFmtId="0" fontId="19" fillId="0" borderId="0" xfId="0" applyFont="1"/>
    <xf numFmtId="15" fontId="6" fillId="0" borderId="20" xfId="0" applyNumberFormat="1" applyFont="1" applyFill="1" applyBorder="1"/>
    <xf numFmtId="0" fontId="6" fillId="0" borderId="44" xfId="0" applyFont="1" applyFill="1" applyBorder="1" applyAlignment="1">
      <alignment horizontal="center"/>
    </xf>
    <xf numFmtId="15" fontId="6" fillId="0" borderId="44" xfId="0" applyNumberFormat="1" applyFont="1" applyFill="1" applyBorder="1"/>
    <xf numFmtId="15" fontId="6" fillId="0" borderId="44" xfId="0" applyNumberFormat="1" applyFont="1" applyFill="1" applyBorder="1" applyAlignment="1">
      <alignment horizontal="center"/>
    </xf>
    <xf numFmtId="0" fontId="37" fillId="4" borderId="0" xfId="16" applyFont="1" applyFill="1"/>
    <xf numFmtId="1" fontId="4" fillId="0" borderId="13" xfId="0" applyNumberFormat="1" applyFont="1" applyBorder="1" applyAlignment="1">
      <alignment horizontal="center" vertical="center" textRotation="90" wrapText="1"/>
    </xf>
    <xf numFmtId="0" fontId="28" fillId="0" borderId="0" xfId="0" applyFont="1" applyFill="1"/>
    <xf numFmtId="3" fontId="0" fillId="0" borderId="0" xfId="0" applyNumberFormat="1"/>
    <xf numFmtId="0" fontId="11" fillId="0" borderId="11" xfId="0" applyFont="1" applyBorder="1" applyAlignment="1">
      <alignment horizontal="center" vertical="center" textRotation="90" wrapText="1"/>
    </xf>
    <xf numFmtId="168" fontId="2" fillId="0" borderId="0" xfId="5" applyNumberFormat="1" applyFont="1" applyAlignment="1">
      <alignment horizontal="left" indent="1"/>
    </xf>
    <xf numFmtId="49" fontId="2" fillId="0" borderId="0" xfId="5" applyNumberFormat="1" applyFont="1" applyAlignment="1">
      <alignment horizontal="right" vertical="top"/>
    </xf>
    <xf numFmtId="49" fontId="29" fillId="0" borderId="0" xfId="5" applyNumberFormat="1" applyFont="1" applyAlignment="1">
      <alignment horizontal="right" vertical="top"/>
    </xf>
    <xf numFmtId="168" fontId="29" fillId="0" borderId="1" xfId="5" applyNumberFormat="1" applyFont="1" applyBorder="1" applyAlignment="1">
      <alignment horizontal="center" vertical="center"/>
    </xf>
    <xf numFmtId="168" fontId="29" fillId="3" borderId="1" xfId="5" applyNumberFormat="1" applyFont="1" applyFill="1" applyBorder="1" applyAlignment="1">
      <alignment horizontal="center" vertical="center"/>
    </xf>
    <xf numFmtId="168" fontId="29" fillId="0" borderId="1" xfId="5" applyNumberFormat="1" applyFont="1" applyFill="1" applyBorder="1" applyAlignment="1">
      <alignment horizontal="center" vertical="center" wrapText="1"/>
    </xf>
    <xf numFmtId="168" fontId="28" fillId="0" borderId="1" xfId="5" applyNumberFormat="1" applyFont="1" applyBorder="1" applyAlignment="1">
      <alignment horizontal="center" vertical="center"/>
    </xf>
    <xf numFmtId="3" fontId="6" fillId="4" borderId="10" xfId="5" applyNumberFormat="1" applyFont="1" applyFill="1" applyBorder="1" applyAlignment="1">
      <alignment horizontal="center" vertical="center" wrapText="1"/>
    </xf>
    <xf numFmtId="168" fontId="2" fillId="0" borderId="1" xfId="5" applyNumberFormat="1" applyFont="1" applyBorder="1" applyAlignment="1">
      <alignment horizontal="left" vertical="center"/>
    </xf>
    <xf numFmtId="49" fontId="29" fillId="0" borderId="0" xfId="5" applyNumberFormat="1" applyFont="1" applyAlignment="1">
      <alignment horizontal="right" wrapText="1"/>
    </xf>
    <xf numFmtId="168" fontId="29" fillId="0" borderId="1" xfId="5" applyNumberFormat="1" applyFont="1" applyBorder="1" applyAlignment="1">
      <alignment horizontal="left" vertical="center"/>
    </xf>
    <xf numFmtId="168" fontId="29" fillId="0" borderId="1" xfId="5" applyNumberFormat="1" applyFont="1" applyBorder="1" applyAlignment="1">
      <alignment horizontal="left" vertical="center" wrapText="1"/>
    </xf>
    <xf numFmtId="168" fontId="40" fillId="0" borderId="1" xfId="5" applyNumberFormat="1" applyFont="1" applyBorder="1" applyAlignment="1">
      <alignment horizontal="center" vertical="center" wrapText="1"/>
    </xf>
    <xf numFmtId="168" fontId="29" fillId="0" borderId="1" xfId="5" applyNumberFormat="1" applyFont="1" applyBorder="1" applyAlignment="1">
      <alignment horizontal="center"/>
    </xf>
    <xf numFmtId="167" fontId="6" fillId="0" borderId="33" xfId="0" applyNumberFormat="1" applyFont="1" applyFill="1" applyBorder="1" applyAlignment="1">
      <alignment horizontal="center" vertical="top"/>
    </xf>
    <xf numFmtId="0" fontId="28" fillId="3" borderId="0" xfId="0" applyFont="1" applyFill="1"/>
    <xf numFmtId="0" fontId="32" fillId="3" borderId="0" xfId="0" applyFont="1" applyFill="1"/>
    <xf numFmtId="0" fontId="6" fillId="0" borderId="36" xfId="0" applyFont="1" applyFill="1" applyBorder="1"/>
    <xf numFmtId="15" fontId="6" fillId="0" borderId="36" xfId="0" applyNumberFormat="1" applyFont="1" applyFill="1" applyBorder="1"/>
    <xf numFmtId="15" fontId="6" fillId="0" borderId="51" xfId="0" applyNumberFormat="1" applyFont="1" applyFill="1" applyBorder="1"/>
    <xf numFmtId="15" fontId="6" fillId="0" borderId="26" xfId="0" applyNumberFormat="1" applyFont="1" applyFill="1" applyBorder="1" applyAlignment="1">
      <alignment horizontal="center" vertical="center"/>
    </xf>
    <xf numFmtId="4" fontId="6" fillId="0" borderId="14" xfId="0" applyNumberFormat="1" applyFont="1" applyFill="1" applyBorder="1" applyAlignment="1">
      <alignment horizontal="center"/>
    </xf>
    <xf numFmtId="15" fontId="6" fillId="0" borderId="26" xfId="0" applyNumberFormat="1" applyFont="1" applyFill="1" applyBorder="1"/>
    <xf numFmtId="15" fontId="11" fillId="0" borderId="4" xfId="0" applyNumberFormat="1" applyFont="1" applyBorder="1"/>
    <xf numFmtId="0" fontId="11" fillId="0" borderId="4" xfId="0" applyFont="1" applyBorder="1"/>
    <xf numFmtId="0" fontId="11" fillId="0" borderId="77" xfId="0" applyFont="1" applyBorder="1"/>
    <xf numFmtId="15" fontId="11" fillId="0" borderId="1" xfId="0" applyNumberFormat="1" applyFont="1" applyBorder="1"/>
    <xf numFmtId="0" fontId="11" fillId="0" borderId="1" xfId="0" applyFont="1" applyBorder="1"/>
    <xf numFmtId="0" fontId="11" fillId="0" borderId="79" xfId="0" applyFont="1" applyBorder="1"/>
    <xf numFmtId="15" fontId="11" fillId="0" borderId="5" xfId="0" applyNumberFormat="1" applyFont="1" applyBorder="1"/>
    <xf numFmtId="0" fontId="11" fillId="0" borderId="5" xfId="0" applyFont="1" applyBorder="1"/>
    <xf numFmtId="0" fontId="11" fillId="0" borderId="81" xfId="0" applyFont="1" applyBorder="1"/>
    <xf numFmtId="0" fontId="6" fillId="0" borderId="82" xfId="0" applyFont="1" applyFill="1" applyBorder="1" applyAlignment="1">
      <alignment horizontal="center" vertical="center"/>
    </xf>
    <xf numFmtId="0" fontId="28" fillId="0" borderId="83" xfId="0" applyFont="1" applyFill="1" applyBorder="1" applyAlignment="1">
      <alignment horizontal="center" vertical="center"/>
    </xf>
    <xf numFmtId="0" fontId="32" fillId="0" borderId="0" xfId="0" applyFont="1" applyFill="1"/>
    <xf numFmtId="0" fontId="6" fillId="0" borderId="41"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xf>
    <xf numFmtId="15" fontId="6" fillId="0" borderId="36" xfId="0" applyNumberFormat="1" applyFont="1" applyFill="1" applyBorder="1" applyAlignment="1">
      <alignment horizontal="center" vertical="center"/>
    </xf>
    <xf numFmtId="15" fontId="6" fillId="0" borderId="51" xfId="0" applyNumberFormat="1" applyFont="1" applyFill="1" applyBorder="1" applyAlignment="1">
      <alignment horizontal="center"/>
    </xf>
    <xf numFmtId="0" fontId="11" fillId="0" borderId="0" xfId="0" applyFont="1" applyAlignment="1">
      <alignment horizontal="center"/>
    </xf>
    <xf numFmtId="0" fontId="6" fillId="0" borderId="3" xfId="0" applyFont="1" applyBorder="1" applyAlignment="1">
      <alignment horizontal="center"/>
    </xf>
    <xf numFmtId="0" fontId="11" fillId="0" borderId="87" xfId="0" applyFont="1" applyBorder="1"/>
    <xf numFmtId="14" fontId="11" fillId="0" borderId="87" xfId="0" applyNumberFormat="1" applyFont="1" applyBorder="1"/>
    <xf numFmtId="0" fontId="11" fillId="0" borderId="88" xfId="0" applyFont="1" applyBorder="1"/>
    <xf numFmtId="168" fontId="12" fillId="3" borderId="82" xfId="0" applyNumberFormat="1" applyFont="1" applyFill="1" applyBorder="1" applyAlignment="1">
      <alignment horizontal="center" vertical="center" wrapText="1"/>
    </xf>
    <xf numFmtId="168" fontId="12" fillId="4" borderId="82" xfId="0" applyNumberFormat="1" applyFont="1" applyFill="1" applyBorder="1" applyAlignment="1">
      <alignment horizontal="center" vertical="center" wrapText="1"/>
    </xf>
    <xf numFmtId="0" fontId="39" fillId="0" borderId="0" xfId="0" applyFont="1" applyBorder="1"/>
    <xf numFmtId="0" fontId="11" fillId="0" borderId="4" xfId="0" applyFont="1" applyFill="1" applyBorder="1" applyAlignment="1">
      <alignment horizontal="center" vertical="center"/>
    </xf>
    <xf numFmtId="0" fontId="6" fillId="0" borderId="4" xfId="0" applyFont="1" applyFill="1" applyBorder="1" applyAlignment="1">
      <alignment horizontal="center" vertical="center"/>
    </xf>
    <xf numFmtId="15" fontId="11" fillId="0" borderId="4" xfId="0" applyNumberFormat="1" applyFont="1" applyBorder="1" applyAlignment="1">
      <alignment horizontal="center" vertical="center"/>
    </xf>
    <xf numFmtId="15" fontId="11" fillId="0" borderId="4" xfId="0" applyNumberFormat="1" applyFont="1" applyBorder="1" applyAlignment="1">
      <alignment horizontal="center"/>
    </xf>
    <xf numFmtId="0" fontId="11" fillId="0" borderId="4" xfId="0" applyFont="1" applyBorder="1" applyAlignment="1">
      <alignment horizontal="center"/>
    </xf>
    <xf numFmtId="0" fontId="11" fillId="0" borderId="77" xfId="0" applyFont="1" applyBorder="1" applyAlignment="1">
      <alignment wrapText="1"/>
    </xf>
    <xf numFmtId="4" fontId="11" fillId="0" borderId="4" xfId="0" applyNumberFormat="1" applyFont="1" applyBorder="1" applyAlignment="1">
      <alignment horizontal="center"/>
    </xf>
    <xf numFmtId="167" fontId="31" fillId="0" borderId="24" xfId="0" applyNumberFormat="1" applyFont="1" applyFill="1" applyBorder="1" applyAlignment="1">
      <alignment horizontal="center" vertical="center"/>
    </xf>
    <xf numFmtId="0" fontId="6" fillId="0" borderId="0" xfId="0" applyFont="1" applyFill="1"/>
    <xf numFmtId="15" fontId="11" fillId="0" borderId="43" xfId="0" applyNumberFormat="1" applyFont="1" applyBorder="1"/>
    <xf numFmtId="0" fontId="11" fillId="0" borderId="43" xfId="0" applyFont="1" applyBorder="1"/>
    <xf numFmtId="164" fontId="11" fillId="0" borderId="4" xfId="1" applyFont="1" applyBorder="1"/>
    <xf numFmtId="0" fontId="30" fillId="0" borderId="0" xfId="0" applyFont="1" applyFill="1"/>
    <xf numFmtId="0" fontId="0" fillId="0" borderId="0" xfId="0" applyFill="1"/>
    <xf numFmtId="15" fontId="11" fillId="0" borderId="43" xfId="0" applyNumberFormat="1" applyFont="1" applyFill="1" applyBorder="1"/>
    <xf numFmtId="15" fontId="11" fillId="0" borderId="43" xfId="0" applyNumberFormat="1" applyFont="1" applyBorder="1" applyAlignment="1">
      <alignment horizontal="center"/>
    </xf>
    <xf numFmtId="0" fontId="11" fillId="0" borderId="43" xfId="0" applyFont="1" applyBorder="1" applyAlignment="1">
      <alignment horizontal="center"/>
    </xf>
    <xf numFmtId="0" fontId="11" fillId="0" borderId="85" xfId="0" applyFont="1" applyBorder="1" applyAlignment="1">
      <alignment wrapText="1"/>
    </xf>
    <xf numFmtId="0" fontId="11" fillId="0" borderId="95" xfId="0" applyFont="1" applyBorder="1"/>
    <xf numFmtId="0" fontId="11" fillId="0" borderId="95" xfId="0" applyFont="1" applyBorder="1" applyAlignment="1">
      <alignment horizontal="center"/>
    </xf>
    <xf numFmtId="0" fontId="11" fillId="0" borderId="95" xfId="0" applyFont="1" applyFill="1" applyBorder="1"/>
    <xf numFmtId="15" fontId="11" fillId="0" borderId="95" xfId="0" applyNumberFormat="1" applyFont="1" applyFill="1" applyBorder="1"/>
    <xf numFmtId="15" fontId="11" fillId="0" borderId="95" xfId="0" applyNumberFormat="1" applyFont="1" applyBorder="1"/>
    <xf numFmtId="0" fontId="11" fillId="0" borderId="96" xfId="0" applyFont="1" applyBorder="1" applyAlignment="1">
      <alignment wrapText="1"/>
    </xf>
    <xf numFmtId="0" fontId="6" fillId="0" borderId="26" xfId="0" applyFont="1" applyFill="1" applyBorder="1" applyAlignment="1">
      <alignment horizontal="center"/>
    </xf>
    <xf numFmtId="0" fontId="4" fillId="0" borderId="3" xfId="0" applyFont="1" applyBorder="1" applyAlignment="1">
      <alignment horizontal="center" vertical="center" textRotation="90" wrapText="1"/>
    </xf>
    <xf numFmtId="0" fontId="11" fillId="0" borderId="83" xfId="0" applyFont="1" applyFill="1" applyBorder="1"/>
    <xf numFmtId="0" fontId="6" fillId="0" borderId="20" xfId="0" applyFont="1" applyFill="1" applyBorder="1" applyAlignment="1">
      <alignment horizontal="center" vertical="center"/>
    </xf>
    <xf numFmtId="0" fontId="6" fillId="0" borderId="44" xfId="0" applyFont="1" applyFill="1" applyBorder="1" applyAlignment="1">
      <alignment horizontal="center" vertical="center"/>
    </xf>
    <xf numFmtId="0" fontId="28" fillId="0" borderId="98" xfId="0" applyFont="1" applyFill="1" applyBorder="1" applyAlignment="1">
      <alignment horizontal="center" vertical="center"/>
    </xf>
    <xf numFmtId="15" fontId="11" fillId="0" borderId="98" xfId="0" applyNumberFormat="1" applyFont="1" applyBorder="1"/>
    <xf numFmtId="15" fontId="11" fillId="0" borderId="98" xfId="0" applyNumberFormat="1" applyFont="1" applyFill="1" applyBorder="1"/>
    <xf numFmtId="0" fontId="6" fillId="0" borderId="99" xfId="0" applyFont="1" applyBorder="1" applyAlignment="1">
      <alignment horizontal="center"/>
    </xf>
    <xf numFmtId="1" fontId="38" fillId="0" borderId="0" xfId="0" applyNumberFormat="1" applyFont="1" applyAlignment="1">
      <alignment horizontal="center"/>
    </xf>
    <xf numFmtId="1" fontId="38" fillId="0" borderId="4" xfId="0" applyNumberFormat="1" applyFont="1" applyBorder="1" applyAlignment="1">
      <alignment horizontal="center"/>
    </xf>
    <xf numFmtId="1" fontId="38" fillId="0" borderId="1" xfId="0" applyNumberFormat="1" applyFont="1" applyBorder="1" applyAlignment="1">
      <alignment horizontal="center"/>
    </xf>
    <xf numFmtId="1" fontId="38" fillId="0" borderId="5" xfId="0" applyNumberFormat="1" applyFont="1" applyBorder="1" applyAlignment="1">
      <alignment horizontal="center"/>
    </xf>
    <xf numFmtId="0" fontId="11" fillId="0" borderId="98" xfId="0" applyFont="1" applyFill="1" applyBorder="1"/>
    <xf numFmtId="0" fontId="11" fillId="0" borderId="1" xfId="0" applyFont="1" applyBorder="1" applyAlignment="1">
      <alignment horizontal="center"/>
    </xf>
    <xf numFmtId="0" fontId="11" fillId="0" borderId="5" xfId="0" applyFont="1" applyBorder="1" applyAlignment="1">
      <alignment horizontal="center"/>
    </xf>
    <xf numFmtId="0" fontId="6" fillId="4" borderId="23" xfId="0" applyFont="1" applyFill="1" applyBorder="1" applyAlignment="1">
      <alignment horizontal="center"/>
    </xf>
    <xf numFmtId="0" fontId="6" fillId="4" borderId="25" xfId="0" applyFont="1" applyFill="1" applyBorder="1" applyAlignment="1">
      <alignment horizontal="center"/>
    </xf>
    <xf numFmtId="0" fontId="6" fillId="4" borderId="21" xfId="0" applyFont="1" applyFill="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6" fillId="0" borderId="25" xfId="0" applyFont="1" applyBorder="1" applyAlignment="1">
      <alignment horizontal="center"/>
    </xf>
    <xf numFmtId="0" fontId="6" fillId="0" borderId="38" xfId="0" applyFont="1" applyFill="1" applyBorder="1" applyAlignment="1">
      <alignment horizontal="center"/>
    </xf>
    <xf numFmtId="0" fontId="6" fillId="0" borderId="38" xfId="0" applyFont="1" applyBorder="1" applyAlignment="1">
      <alignment horizontal="center"/>
    </xf>
    <xf numFmtId="0" fontId="6" fillId="0" borderId="84" xfId="0" applyFont="1" applyBorder="1" applyAlignment="1">
      <alignment horizontal="center"/>
    </xf>
    <xf numFmtId="0" fontId="6" fillId="0" borderId="49" xfId="0" applyFont="1" applyBorder="1" applyAlignment="1">
      <alignment horizontal="center"/>
    </xf>
    <xf numFmtId="0" fontId="6" fillId="0" borderId="57" xfId="0" applyFont="1" applyBorder="1" applyAlignment="1">
      <alignment horizontal="center"/>
    </xf>
    <xf numFmtId="0" fontId="6" fillId="0" borderId="4" xfId="0" applyFont="1" applyBorder="1" applyAlignment="1">
      <alignment horizontal="center"/>
    </xf>
    <xf numFmtId="0" fontId="6" fillId="0" borderId="43" xfId="0" applyFont="1" applyBorder="1" applyAlignment="1">
      <alignment horizontal="center"/>
    </xf>
    <xf numFmtId="0" fontId="11" fillId="0" borderId="87" xfId="0" applyFont="1" applyBorder="1" applyAlignment="1">
      <alignment horizontal="center"/>
    </xf>
    <xf numFmtId="0" fontId="11" fillId="0" borderId="43" xfId="0" applyFont="1" applyFill="1" applyBorder="1" applyAlignment="1">
      <alignment horizontal="center"/>
    </xf>
    <xf numFmtId="0" fontId="11" fillId="0" borderId="95" xfId="0" applyFont="1" applyFill="1" applyBorder="1" applyAlignment="1">
      <alignment horizontal="center"/>
    </xf>
    <xf numFmtId="0" fontId="11" fillId="0" borderId="0" xfId="0" applyFont="1" applyFill="1" applyAlignment="1">
      <alignment horizontal="center"/>
    </xf>
    <xf numFmtId="0" fontId="11" fillId="0" borderId="4" xfId="0" applyFont="1" applyBorder="1" applyAlignment="1">
      <alignment horizontal="center" vertical="center"/>
    </xf>
    <xf numFmtId="0" fontId="11" fillId="0" borderId="43" xfId="0" applyFont="1" applyBorder="1" applyAlignment="1">
      <alignment horizontal="center" vertical="center"/>
    </xf>
    <xf numFmtId="0" fontId="11" fillId="0" borderId="95" xfId="0" applyFont="1" applyBorder="1" applyAlignment="1">
      <alignment horizontal="center" vertical="center"/>
    </xf>
    <xf numFmtId="0" fontId="11" fillId="0" borderId="82"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70" xfId="0" applyFont="1" applyBorder="1" applyAlignment="1">
      <alignment horizontal="center"/>
    </xf>
    <xf numFmtId="0" fontId="6" fillId="0" borderId="35" xfId="0" applyFont="1" applyBorder="1" applyAlignment="1">
      <alignment horizontal="center"/>
    </xf>
    <xf numFmtId="0" fontId="6" fillId="0" borderId="65" xfId="0" applyFont="1" applyBorder="1" applyAlignment="1">
      <alignment horizontal="center"/>
    </xf>
    <xf numFmtId="0" fontId="6" fillId="4" borderId="35" xfId="0" applyFont="1" applyFill="1" applyBorder="1" applyAlignment="1">
      <alignment horizontal="center"/>
    </xf>
    <xf numFmtId="0" fontId="6" fillId="4" borderId="65" xfId="0" applyFont="1" applyFill="1" applyBorder="1" applyAlignment="1">
      <alignment horizontal="center"/>
    </xf>
    <xf numFmtId="15" fontId="11" fillId="0" borderId="14" xfId="0" applyNumberFormat="1" applyFont="1" applyFill="1" applyBorder="1" applyAlignment="1">
      <alignment horizontal="center"/>
    </xf>
    <xf numFmtId="15" fontId="11" fillId="0" borderId="82" xfId="0" applyNumberFormat="1" applyFont="1" applyFill="1" applyBorder="1"/>
    <xf numFmtId="15" fontId="11" fillId="0" borderId="83" xfId="0" applyNumberFormat="1" applyFont="1" applyFill="1" applyBorder="1"/>
    <xf numFmtId="15" fontId="11" fillId="0" borderId="82" xfId="0" applyNumberFormat="1" applyFont="1" applyFill="1" applyBorder="1" applyAlignment="1">
      <alignment horizontal="center"/>
    </xf>
    <xf numFmtId="0" fontId="19" fillId="0" borderId="1" xfId="0" applyFont="1" applyBorder="1" applyAlignment="1">
      <alignment horizontal="center" vertical="center" wrapText="1"/>
    </xf>
    <xf numFmtId="1" fontId="19" fillId="0" borderId="0" xfId="0" applyNumberFormat="1" applyFont="1" applyAlignment="1">
      <alignment horizontal="center" vertical="center"/>
    </xf>
    <xf numFmtId="0" fontId="19" fillId="0" borderId="0" xfId="0" applyFont="1" applyAlignment="1">
      <alignment horizontal="center" vertical="center" wrapText="1"/>
    </xf>
    <xf numFmtId="0" fontId="0" fillId="0" borderId="0" xfId="0" applyFont="1"/>
    <xf numFmtId="168" fontId="6" fillId="4" borderId="79" xfId="0" applyNumberFormat="1" applyFont="1" applyFill="1" applyBorder="1" applyAlignment="1">
      <alignment horizontal="center" vertical="center" wrapText="1"/>
    </xf>
    <xf numFmtId="1" fontId="41" fillId="0" borderId="80" xfId="0" applyNumberFormat="1" applyFont="1" applyBorder="1" applyAlignment="1">
      <alignment horizontal="center" vertical="center"/>
    </xf>
    <xf numFmtId="0" fontId="41" fillId="0" borderId="5" xfId="0" applyFont="1" applyBorder="1" applyAlignment="1">
      <alignment horizontal="center" vertical="center" wrapText="1"/>
    </xf>
    <xf numFmtId="1" fontId="19" fillId="0" borderId="78" xfId="16" quotePrefix="1" applyNumberFormat="1" applyFont="1" applyFill="1" applyBorder="1" applyAlignment="1">
      <alignment horizontal="center" vertical="center"/>
    </xf>
    <xf numFmtId="49" fontId="19" fillId="0" borderId="1" xfId="16" applyNumberFormat="1" applyFont="1" applyFill="1" applyBorder="1" applyAlignment="1">
      <alignment horizontal="center" vertical="center"/>
    </xf>
    <xf numFmtId="49" fontId="19" fillId="0" borderId="1" xfId="16" applyNumberFormat="1" applyFont="1" applyFill="1" applyBorder="1" applyAlignment="1">
      <alignment horizontal="left" vertical="center" wrapText="1"/>
    </xf>
    <xf numFmtId="0" fontId="6" fillId="0" borderId="1" xfId="0" applyFont="1" applyBorder="1" applyAlignment="1">
      <alignment horizontal="center" vertical="center"/>
    </xf>
    <xf numFmtId="49" fontId="19" fillId="4" borderId="1" xfId="16" applyNumberFormat="1" applyFont="1" applyFill="1" applyBorder="1" applyAlignment="1">
      <alignment horizontal="center" vertical="center"/>
    </xf>
    <xf numFmtId="49" fontId="19" fillId="4" borderId="1" xfId="16" applyNumberFormat="1" applyFont="1" applyFill="1" applyBorder="1" applyAlignment="1">
      <alignment horizontal="left" vertical="center" wrapText="1"/>
    </xf>
    <xf numFmtId="1" fontId="0" fillId="0" borderId="0" xfId="0" applyNumberFormat="1" applyFont="1" applyAlignment="1">
      <alignment horizontal="center" vertical="center"/>
    </xf>
    <xf numFmtId="0" fontId="0" fillId="0" borderId="0" xfId="0" applyFont="1" applyAlignment="1">
      <alignment horizontal="center" vertical="center" wrapText="1"/>
    </xf>
    <xf numFmtId="0" fontId="19" fillId="0" borderId="1" xfId="0" applyFont="1" applyBorder="1" applyAlignment="1">
      <alignment vertical="center" wrapText="1"/>
    </xf>
    <xf numFmtId="170" fontId="19" fillId="4" borderId="1" xfId="0" applyNumberFormat="1" applyFont="1" applyFill="1" applyBorder="1" applyAlignment="1">
      <alignment horizontal="left" vertical="center" wrapText="1"/>
    </xf>
    <xf numFmtId="170" fontId="19" fillId="0" borderId="1" xfId="0" applyNumberFormat="1" applyFont="1"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xf>
    <xf numFmtId="170" fontId="41" fillId="0" borderId="5" xfId="0" applyNumberFormat="1" applyFont="1" applyBorder="1" applyAlignment="1">
      <alignment horizontal="left" vertical="center" wrapText="1"/>
    </xf>
    <xf numFmtId="1" fontId="19" fillId="12" borderId="78" xfId="16" quotePrefix="1" applyNumberFormat="1" applyFont="1" applyFill="1" applyBorder="1" applyAlignment="1">
      <alignment horizontal="center" vertical="center"/>
    </xf>
    <xf numFmtId="49" fontId="19" fillId="12" borderId="1" xfId="16" applyNumberFormat="1" applyFont="1" applyFill="1" applyBorder="1" applyAlignment="1">
      <alignment horizontal="center" vertical="center"/>
    </xf>
    <xf numFmtId="49" fontId="19" fillId="12" borderId="1" xfId="16" applyNumberFormat="1" applyFont="1" applyFill="1" applyBorder="1" applyAlignment="1">
      <alignment horizontal="left" vertical="center" wrapText="1"/>
    </xf>
    <xf numFmtId="49" fontId="19" fillId="12" borderId="1" xfId="0" applyNumberFormat="1" applyFont="1" applyFill="1" applyBorder="1" applyAlignment="1">
      <alignment horizontal="center" vertical="center"/>
    </xf>
    <xf numFmtId="49" fontId="19" fillId="12" borderId="1" xfId="0" applyNumberFormat="1" applyFont="1" applyFill="1" applyBorder="1" applyAlignment="1">
      <alignment horizontal="left" vertical="center" wrapText="1"/>
    </xf>
    <xf numFmtId="168" fontId="6" fillId="12" borderId="1" xfId="0" applyNumberFormat="1" applyFont="1" applyFill="1" applyBorder="1" applyAlignment="1">
      <alignment horizontal="center" vertical="center" wrapText="1"/>
    </xf>
    <xf numFmtId="170" fontId="19" fillId="12" borderId="1" xfId="0" applyNumberFormat="1" applyFont="1" applyFill="1" applyBorder="1" applyAlignment="1">
      <alignment horizontal="left" vertical="center" wrapText="1"/>
    </xf>
    <xf numFmtId="168" fontId="6" fillId="12" borderId="79" xfId="0" applyNumberFormat="1" applyFont="1" applyFill="1" applyBorder="1" applyAlignment="1">
      <alignment horizontal="center" vertical="center" wrapText="1"/>
    </xf>
    <xf numFmtId="169" fontId="6" fillId="0" borderId="1" xfId="1" applyNumberFormat="1" applyFont="1" applyFill="1" applyBorder="1" applyAlignment="1">
      <alignment horizontal="center" vertical="center" wrapText="1"/>
    </xf>
    <xf numFmtId="169" fontId="6" fillId="4" borderId="1" xfId="1" applyNumberFormat="1" applyFont="1" applyFill="1" applyBorder="1" applyAlignment="1">
      <alignment horizontal="center" vertical="center" wrapText="1"/>
    </xf>
    <xf numFmtId="169" fontId="6" fillId="0" borderId="1" xfId="2" applyNumberFormat="1" applyFont="1" applyFill="1" applyBorder="1" applyAlignment="1">
      <alignment horizontal="center" vertical="center" wrapText="1"/>
    </xf>
    <xf numFmtId="168" fontId="6" fillId="4" borderId="1" xfId="2" applyNumberFormat="1" applyFont="1" applyFill="1" applyBorder="1" applyAlignment="1">
      <alignment horizontal="center" vertical="center" wrapText="1"/>
    </xf>
    <xf numFmtId="168"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xf>
    <xf numFmtId="168" fontId="6" fillId="4" borderId="5" xfId="0" applyNumberFormat="1" applyFont="1" applyFill="1" applyBorder="1" applyAlignment="1">
      <alignment horizontal="center" vertical="center" wrapText="1"/>
    </xf>
    <xf numFmtId="169" fontId="6" fillId="4" borderId="1" xfId="16" applyNumberFormat="1" applyFont="1" applyFill="1" applyBorder="1" applyAlignment="1">
      <alignment horizontal="center" vertical="center" wrapText="1"/>
    </xf>
    <xf numFmtId="168" fontId="6" fillId="4" borderId="1" xfId="16" applyNumberFormat="1" applyFont="1" applyFill="1" applyBorder="1" applyAlignment="1">
      <alignment horizontal="center" vertical="center" wrapText="1"/>
    </xf>
    <xf numFmtId="169" fontId="6" fillId="12" borderId="1" xfId="1" applyNumberFormat="1" applyFont="1" applyFill="1" applyBorder="1" applyAlignment="1">
      <alignment horizontal="center" vertical="center" wrapText="1"/>
    </xf>
    <xf numFmtId="15" fontId="6" fillId="0" borderId="1" xfId="0" applyNumberFormat="1" applyFont="1" applyBorder="1" applyAlignment="1">
      <alignment horizontal="center" vertical="center"/>
    </xf>
    <xf numFmtId="169" fontId="6" fillId="12" borderId="1" xfId="16" applyNumberFormat="1" applyFont="1" applyFill="1" applyBorder="1" applyAlignment="1">
      <alignment horizontal="center" vertical="center" wrapText="1"/>
    </xf>
    <xf numFmtId="168" fontId="6" fillId="12" borderId="1" xfId="16" applyNumberFormat="1" applyFont="1" applyFill="1" applyBorder="1" applyAlignment="1">
      <alignment horizontal="center" vertical="center" wrapText="1"/>
    </xf>
    <xf numFmtId="15" fontId="6" fillId="0" borderId="0" xfId="0" applyNumberFormat="1" applyFont="1" applyAlignment="1">
      <alignment horizontal="center" vertical="center"/>
    </xf>
    <xf numFmtId="15" fontId="38" fillId="0" borderId="0" xfId="0" applyNumberFormat="1" applyFont="1" applyAlignment="1">
      <alignment horizontal="center" vertical="center"/>
    </xf>
    <xf numFmtId="169" fontId="6" fillId="4" borderId="5" xfId="1" applyNumberFormat="1" applyFont="1" applyFill="1" applyBorder="1" applyAlignment="1">
      <alignment horizontal="center" vertical="center" wrapText="1"/>
    </xf>
    <xf numFmtId="0" fontId="6" fillId="0" borderId="0" xfId="0" applyFont="1" applyAlignment="1">
      <alignment horizontal="center" vertical="center"/>
    </xf>
    <xf numFmtId="0" fontId="38" fillId="0" borderId="0" xfId="0" applyFont="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8" fillId="0" borderId="79" xfId="0" applyFont="1" applyBorder="1" applyAlignment="1">
      <alignment horizontal="center" vertical="center" wrapText="1"/>
    </xf>
    <xf numFmtId="168" fontId="0" fillId="4" borderId="0" xfId="0" applyNumberFormat="1" applyFill="1" applyAlignment="1">
      <alignment horizontal="right"/>
    </xf>
    <xf numFmtId="164" fontId="0" fillId="4" borderId="0" xfId="1" applyFont="1" applyFill="1" applyAlignment="1">
      <alignment horizontal="center"/>
    </xf>
    <xf numFmtId="3" fontId="6" fillId="4" borderId="0" xfId="0" applyNumberFormat="1" applyFont="1" applyFill="1"/>
    <xf numFmtId="0" fontId="6" fillId="4" borderId="0" xfId="0" applyFont="1" applyFill="1" applyAlignment="1">
      <alignment horizontal="right"/>
    </xf>
    <xf numFmtId="4" fontId="11" fillId="0" borderId="0" xfId="0" applyNumberFormat="1" applyFont="1"/>
    <xf numFmtId="0" fontId="11" fillId="0" borderId="0" xfId="0" applyFont="1" applyAlignment="1">
      <alignment horizontal="right"/>
    </xf>
    <xf numFmtId="3" fontId="6" fillId="0" borderId="0" xfId="0" applyNumberFormat="1" applyFont="1" applyFill="1"/>
    <xf numFmtId="168" fontId="0" fillId="8" borderId="0" xfId="0" applyNumberFormat="1" applyFill="1" applyAlignment="1">
      <alignment horizontal="right"/>
    </xf>
    <xf numFmtId="176" fontId="6" fillId="4" borderId="0" xfId="0" applyNumberFormat="1" applyFont="1" applyFill="1"/>
    <xf numFmtId="4" fontId="6" fillId="0" borderId="0" xfId="0" applyNumberFormat="1" applyFont="1" applyFill="1"/>
    <xf numFmtId="171" fontId="11" fillId="8" borderId="0" xfId="0" applyNumberFormat="1" applyFont="1" applyFill="1"/>
    <xf numFmtId="169" fontId="8" fillId="4" borderId="6" xfId="2" applyNumberFormat="1" applyFont="1" applyFill="1" applyBorder="1" applyAlignment="1">
      <alignment horizontal="center" vertical="center" wrapText="1"/>
    </xf>
    <xf numFmtId="168" fontId="0" fillId="0" borderId="1" xfId="0" applyNumberFormat="1" applyBorder="1" applyAlignment="1">
      <alignment vertical="center" wrapText="1"/>
    </xf>
    <xf numFmtId="169" fontId="42" fillId="4" borderId="6" xfId="1" applyNumberFormat="1" applyFont="1" applyFill="1" applyBorder="1" applyAlignment="1">
      <alignment horizontal="center" vertical="center" wrapText="1"/>
    </xf>
    <xf numFmtId="0" fontId="11" fillId="8" borderId="0" xfId="0" applyFont="1" applyFill="1" applyAlignment="1">
      <alignment horizontal="right"/>
    </xf>
    <xf numFmtId="0" fontId="6" fillId="8" borderId="0" xfId="0" applyFont="1" applyFill="1" applyAlignment="1">
      <alignment horizontal="right"/>
    </xf>
    <xf numFmtId="171" fontId="6" fillId="8" borderId="0" xfId="0" applyNumberFormat="1" applyFont="1" applyFill="1"/>
    <xf numFmtId="164" fontId="11" fillId="0" borderId="0" xfId="1" applyFont="1"/>
    <xf numFmtId="17" fontId="11" fillId="0" borderId="0" xfId="0" applyNumberFormat="1" applyFont="1" applyAlignment="1">
      <alignment horizontal="right"/>
    </xf>
    <xf numFmtId="3" fontId="11" fillId="0" borderId="0" xfId="0" applyNumberFormat="1" applyFont="1"/>
    <xf numFmtId="171" fontId="11" fillId="0" borderId="0" xfId="0" applyNumberFormat="1" applyFont="1" applyFill="1"/>
    <xf numFmtId="164" fontId="6" fillId="8" borderId="0" xfId="1" applyFont="1" applyFill="1"/>
    <xf numFmtId="171" fontId="6" fillId="8" borderId="0" xfId="1" applyNumberFormat="1" applyFont="1" applyFill="1"/>
    <xf numFmtId="168" fontId="32" fillId="8" borderId="0" xfId="0" applyNumberFormat="1" applyFont="1" applyFill="1" applyAlignment="1">
      <alignment horizontal="right"/>
    </xf>
    <xf numFmtId="0" fontId="6" fillId="0" borderId="104" xfId="0" applyFont="1" applyBorder="1" applyAlignment="1">
      <alignment horizontal="center"/>
    </xf>
    <xf numFmtId="0" fontId="11" fillId="0" borderId="20" xfId="0" applyFont="1" applyFill="1" applyBorder="1" applyAlignment="1">
      <alignment horizontal="center"/>
    </xf>
    <xf numFmtId="0" fontId="6" fillId="0" borderId="98" xfId="0" applyFont="1" applyFill="1" applyBorder="1" applyAlignment="1">
      <alignment horizontal="center"/>
    </xf>
    <xf numFmtId="0" fontId="6" fillId="0" borderId="82" xfId="0" applyFont="1" applyFill="1" applyBorder="1" applyAlignment="1">
      <alignment horizontal="center"/>
    </xf>
    <xf numFmtId="0" fontId="6" fillId="0" borderId="83" xfId="0" applyFont="1" applyFill="1" applyBorder="1" applyAlignment="1">
      <alignment horizontal="center"/>
    </xf>
    <xf numFmtId="0" fontId="6" fillId="0" borderId="22" xfId="0" applyFont="1" applyFill="1" applyBorder="1" applyAlignment="1">
      <alignment horizontal="center" vertical="center" wrapText="1"/>
    </xf>
    <xf numFmtId="15" fontId="6" fillId="0" borderId="83" xfId="0" applyNumberFormat="1" applyFont="1" applyFill="1" applyBorder="1" applyAlignment="1">
      <alignment horizontal="center"/>
    </xf>
    <xf numFmtId="0" fontId="19" fillId="0" borderId="36" xfId="0" applyFont="1" applyFill="1" applyBorder="1" applyAlignment="1">
      <alignment horizontal="center" vertical="center" wrapText="1"/>
    </xf>
    <xf numFmtId="0" fontId="11" fillId="0" borderId="36" xfId="0" applyFont="1" applyFill="1" applyBorder="1" applyAlignment="1">
      <alignment horizontal="center"/>
    </xf>
    <xf numFmtId="0" fontId="11" fillId="0" borderId="26" xfId="0" applyFont="1" applyFill="1" applyBorder="1" applyAlignment="1">
      <alignment horizontal="center"/>
    </xf>
    <xf numFmtId="0" fontId="19" fillId="0" borderId="14" xfId="0" applyFont="1" applyBorder="1" applyAlignment="1">
      <alignment horizontal="center" vertical="center"/>
    </xf>
    <xf numFmtId="15" fontId="6" fillId="0" borderId="30" xfId="0" applyNumberFormat="1" applyFont="1" applyFill="1" applyBorder="1" applyAlignment="1">
      <alignment horizontal="center"/>
    </xf>
    <xf numFmtId="15" fontId="6" fillId="0" borderId="20" xfId="0" applyNumberFormat="1" applyFont="1" applyFill="1" applyBorder="1" applyAlignment="1">
      <alignment horizontal="center"/>
    </xf>
    <xf numFmtId="0" fontId="6" fillId="0" borderId="30" xfId="0" applyFont="1" applyFill="1" applyBorder="1" applyAlignment="1">
      <alignment horizontal="center"/>
    </xf>
    <xf numFmtId="0" fontId="6" fillId="0" borderId="20" xfId="0" applyFont="1" applyFill="1" applyBorder="1" applyAlignment="1">
      <alignment horizontal="center"/>
    </xf>
    <xf numFmtId="0" fontId="6" fillId="0" borderId="28" xfId="0" applyFont="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36" xfId="0" applyFont="1" applyFill="1" applyBorder="1" applyAlignment="1">
      <alignment horizontal="center"/>
    </xf>
    <xf numFmtId="0" fontId="11" fillId="0" borderId="82" xfId="0" applyFont="1" applyFill="1" applyBorder="1" applyAlignment="1">
      <alignment horizontal="center"/>
    </xf>
    <xf numFmtId="0" fontId="11" fillId="0" borderId="83" xfId="0" applyFont="1" applyFill="1" applyBorder="1" applyAlignment="1">
      <alignment horizontal="center"/>
    </xf>
    <xf numFmtId="0" fontId="11" fillId="0" borderId="98" xfId="0" applyFont="1" applyFill="1" applyBorder="1" applyAlignment="1">
      <alignment horizontal="center"/>
    </xf>
    <xf numFmtId="0" fontId="11" fillId="0" borderId="14" xfId="0" applyFont="1" applyFill="1" applyBorder="1" applyAlignment="1">
      <alignment horizontal="center"/>
    </xf>
    <xf numFmtId="0" fontId="6" fillId="0" borderId="14" xfId="0" applyFont="1" applyFill="1" applyBorder="1" applyAlignment="1">
      <alignment horizontal="center" vertical="center" wrapText="1"/>
    </xf>
    <xf numFmtId="0" fontId="4" fillId="0" borderId="3" xfId="0" applyFont="1" applyBorder="1" applyAlignment="1">
      <alignment horizontal="center" vertical="center" textRotation="90" wrapText="1"/>
    </xf>
    <xf numFmtId="0" fontId="11" fillId="0" borderId="24" xfId="0" applyFont="1" applyBorder="1" applyAlignment="1">
      <alignment horizontal="center"/>
    </xf>
    <xf numFmtId="15" fontId="11" fillId="0" borderId="24" xfId="0" applyNumberFormat="1" applyFont="1" applyBorder="1" applyAlignment="1">
      <alignment horizontal="center"/>
    </xf>
    <xf numFmtId="0" fontId="6" fillId="4" borderId="24" xfId="0" applyFont="1" applyFill="1" applyBorder="1" applyAlignment="1">
      <alignment horizontal="center"/>
    </xf>
    <xf numFmtId="0" fontId="6" fillId="4" borderId="26" xfId="0" applyFont="1" applyFill="1" applyBorder="1" applyAlignment="1">
      <alignment horizontal="center"/>
    </xf>
    <xf numFmtId="49" fontId="6" fillId="0" borderId="22" xfId="0" applyNumberFormat="1" applyFont="1" applyFill="1" applyBorder="1" applyAlignment="1">
      <alignment horizontal="left" vertical="center" wrapText="1"/>
    </xf>
    <xf numFmtId="0" fontId="6" fillId="0" borderId="22" xfId="0" applyFont="1" applyBorder="1" applyAlignment="1">
      <alignment horizontal="center"/>
    </xf>
    <xf numFmtId="0" fontId="6" fillId="0" borderId="24" xfId="0" applyFont="1" applyBorder="1" applyAlignment="1">
      <alignment horizontal="center"/>
    </xf>
    <xf numFmtId="0" fontId="6" fillId="0" borderId="36" xfId="0" applyFont="1" applyBorder="1" applyAlignment="1">
      <alignment horizontal="center"/>
    </xf>
    <xf numFmtId="0" fontId="6" fillId="0" borderId="26" xfId="0" applyFont="1" applyBorder="1" applyAlignment="1">
      <alignment horizontal="center"/>
    </xf>
    <xf numFmtId="0" fontId="6" fillId="0" borderId="66"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8" xfId="0" applyFont="1" applyFill="1" applyBorder="1" applyAlignment="1">
      <alignment vertical="center"/>
    </xf>
    <xf numFmtId="0" fontId="6" fillId="0" borderId="4" xfId="0" applyFont="1" applyFill="1" applyBorder="1"/>
    <xf numFmtId="0" fontId="6" fillId="0" borderId="43" xfId="0" applyFont="1" applyFill="1" applyBorder="1"/>
    <xf numFmtId="0" fontId="6" fillId="0" borderId="0" xfId="0" applyFont="1" applyFill="1" applyAlignment="1">
      <alignment horizontal="center" vertical="center"/>
    </xf>
    <xf numFmtId="0" fontId="6" fillId="0" borderId="95" xfId="0" applyFont="1" applyFill="1" applyBorder="1"/>
    <xf numFmtId="0" fontId="6" fillId="0" borderId="10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8" xfId="0" applyFont="1" applyFill="1" applyBorder="1" applyAlignment="1">
      <alignment horizontal="center" vertical="center"/>
    </xf>
    <xf numFmtId="171" fontId="36" fillId="11" borderId="0" xfId="1" applyNumberFormat="1" applyFont="1" applyFill="1" applyBorder="1" applyAlignment="1">
      <alignment vertical="center" wrapText="1"/>
    </xf>
    <xf numFmtId="0" fontId="6" fillId="4" borderId="3" xfId="0" applyFont="1" applyFill="1" applyBorder="1" applyAlignment="1">
      <alignment horizontal="center"/>
    </xf>
    <xf numFmtId="0" fontId="19" fillId="4" borderId="28" xfId="0" applyFont="1" applyFill="1" applyBorder="1" applyAlignment="1">
      <alignment wrapText="1"/>
    </xf>
    <xf numFmtId="0" fontId="6" fillId="4" borderId="36" xfId="0" applyFont="1" applyFill="1" applyBorder="1" applyAlignment="1">
      <alignment horizontal="center" vertical="center"/>
    </xf>
    <xf numFmtId="0" fontId="6" fillId="4" borderId="36" xfId="0" applyFont="1" applyFill="1" applyBorder="1" applyAlignment="1">
      <alignment horizontal="center"/>
    </xf>
    <xf numFmtId="171" fontId="6" fillId="0" borderId="0" xfId="0" applyNumberFormat="1" applyFont="1"/>
    <xf numFmtId="0" fontId="6" fillId="0" borderId="0" xfId="0" applyFont="1" applyAlignment="1">
      <alignment horizontal="right"/>
    </xf>
    <xf numFmtId="0" fontId="6" fillId="0" borderId="37" xfId="0" applyFont="1" applyBorder="1" applyAlignment="1">
      <alignment wrapText="1"/>
    </xf>
    <xf numFmtId="4" fontId="6" fillId="0" borderId="0" xfId="0" applyNumberFormat="1" applyFont="1"/>
    <xf numFmtId="0" fontId="6" fillId="7" borderId="84" xfId="0" applyFont="1" applyFill="1" applyBorder="1" applyAlignment="1">
      <alignment horizontal="center"/>
    </xf>
    <xf numFmtId="0" fontId="6" fillId="7" borderId="23" xfId="0" applyFont="1" applyFill="1" applyBorder="1" applyAlignment="1">
      <alignment horizontal="center"/>
    </xf>
    <xf numFmtId="0" fontId="6" fillId="7" borderId="25" xfId="0" applyFont="1" applyFill="1" applyBorder="1" applyAlignment="1">
      <alignment horizontal="center"/>
    </xf>
    <xf numFmtId="0" fontId="6" fillId="7" borderId="21" xfId="0" applyFont="1" applyFill="1" applyBorder="1" applyAlignment="1">
      <alignment horizontal="center"/>
    </xf>
    <xf numFmtId="0" fontId="6" fillId="7" borderId="38" xfId="0" applyFont="1" applyFill="1" applyBorder="1" applyAlignment="1">
      <alignment horizontal="center"/>
    </xf>
    <xf numFmtId="0" fontId="6" fillId="7" borderId="41"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4" xfId="0" applyFont="1" applyFill="1" applyBorder="1" applyAlignment="1">
      <alignment horizontal="center"/>
    </xf>
    <xf numFmtId="171" fontId="6" fillId="7" borderId="24" xfId="1" applyNumberFormat="1" applyFont="1" applyFill="1" applyBorder="1" applyAlignment="1">
      <alignment horizontal="center" vertical="center"/>
    </xf>
    <xf numFmtId="0" fontId="6" fillId="7" borderId="24" xfId="0" applyFont="1" applyFill="1" applyBorder="1" applyAlignment="1">
      <alignment horizontal="center" vertical="center"/>
    </xf>
    <xf numFmtId="0" fontId="6" fillId="7" borderId="40" xfId="0" applyFont="1" applyFill="1" applyBorder="1" applyAlignment="1">
      <alignment horizontal="center" vertical="center"/>
    </xf>
    <xf numFmtId="0" fontId="6" fillId="7" borderId="24" xfId="0" applyFont="1" applyFill="1" applyBorder="1"/>
    <xf numFmtId="4" fontId="6" fillId="7" borderId="24" xfId="0" applyNumberFormat="1" applyFont="1" applyFill="1" applyBorder="1" applyAlignment="1">
      <alignment horizontal="center" vertical="center"/>
    </xf>
    <xf numFmtId="4" fontId="6" fillId="7" borderId="24" xfId="0" applyNumberFormat="1" applyFont="1" applyFill="1" applyBorder="1" applyAlignment="1">
      <alignment horizontal="center"/>
    </xf>
    <xf numFmtId="171" fontId="6" fillId="7" borderId="26" xfId="1" applyNumberFormat="1" applyFont="1" applyFill="1" applyBorder="1" applyAlignment="1">
      <alignment horizontal="center" vertical="center"/>
    </xf>
    <xf numFmtId="0" fontId="6" fillId="7" borderId="26" xfId="0" applyFont="1" applyFill="1" applyBorder="1" applyAlignment="1">
      <alignment horizontal="center" vertical="center"/>
    </xf>
    <xf numFmtId="167" fontId="6" fillId="7" borderId="22" xfId="0" applyNumberFormat="1" applyFont="1" applyFill="1" applyBorder="1" applyAlignment="1">
      <alignment horizontal="center" vertical="center"/>
    </xf>
    <xf numFmtId="15" fontId="6" fillId="7" borderId="3" xfId="0" applyNumberFormat="1" applyFont="1" applyFill="1" applyBorder="1" applyAlignment="1">
      <alignment horizontal="center"/>
    </xf>
    <xf numFmtId="0" fontId="6" fillId="7" borderId="3" xfId="0" applyFont="1" applyFill="1" applyBorder="1" applyAlignment="1">
      <alignment horizontal="center"/>
    </xf>
    <xf numFmtId="0" fontId="6" fillId="7" borderId="7" xfId="0" applyFont="1" applyFill="1" applyBorder="1" applyAlignment="1">
      <alignment wrapText="1"/>
    </xf>
    <xf numFmtId="167" fontId="6" fillId="7" borderId="14" xfId="0" applyNumberFormat="1" applyFont="1" applyFill="1" applyBorder="1" applyAlignment="1">
      <alignment horizontal="center" vertical="center"/>
    </xf>
    <xf numFmtId="15" fontId="6" fillId="7" borderId="14" xfId="0" applyNumberFormat="1" applyFont="1" applyFill="1" applyBorder="1" applyAlignment="1">
      <alignment horizontal="center"/>
    </xf>
    <xf numFmtId="4" fontId="6" fillId="7" borderId="20" xfId="0" applyNumberFormat="1" applyFont="1" applyFill="1" applyBorder="1" applyAlignment="1">
      <alignment horizontal="center"/>
    </xf>
    <xf numFmtId="0" fontId="6" fillId="0" borderId="24" xfId="0" applyFont="1" applyBorder="1"/>
    <xf numFmtId="164" fontId="6" fillId="0" borderId="0" xfId="1" applyFont="1"/>
    <xf numFmtId="0" fontId="44" fillId="11" borderId="18" xfId="0" applyFont="1" applyFill="1" applyBorder="1" applyAlignment="1">
      <alignment horizontal="center"/>
    </xf>
    <xf numFmtId="0" fontId="44" fillId="11" borderId="50" xfId="0" applyFont="1" applyFill="1" applyBorder="1" applyAlignment="1">
      <alignment horizontal="center" vertical="center"/>
    </xf>
    <xf numFmtId="15" fontId="44" fillId="11" borderId="50" xfId="0" applyNumberFormat="1" applyFont="1" applyFill="1" applyBorder="1" applyAlignment="1">
      <alignment horizontal="center" vertical="center"/>
    </xf>
    <xf numFmtId="15" fontId="44" fillId="11" borderId="50" xfId="0" applyNumberFormat="1" applyFont="1" applyFill="1" applyBorder="1" applyAlignment="1">
      <alignment horizontal="center"/>
    </xf>
    <xf numFmtId="0" fontId="44" fillId="11" borderId="50" xfId="0" applyFont="1" applyFill="1" applyBorder="1" applyAlignment="1">
      <alignment horizontal="center"/>
    </xf>
    <xf numFmtId="0" fontId="44" fillId="11" borderId="86" xfId="0" applyFont="1" applyFill="1" applyBorder="1" applyAlignment="1">
      <alignment wrapText="1"/>
    </xf>
    <xf numFmtId="0" fontId="44" fillId="11" borderId="20" xfId="0" applyFont="1" applyFill="1" applyBorder="1" applyAlignment="1">
      <alignment horizontal="center" vertical="center"/>
    </xf>
    <xf numFmtId="15" fontId="44" fillId="11" borderId="20" xfId="0" applyNumberFormat="1" applyFont="1" applyFill="1" applyBorder="1" applyAlignment="1">
      <alignment horizontal="center" vertical="center"/>
    </xf>
    <xf numFmtId="0" fontId="44" fillId="11" borderId="51" xfId="0" applyFont="1" applyFill="1" applyBorder="1" applyAlignment="1">
      <alignment horizontal="center" vertical="center"/>
    </xf>
    <xf numFmtId="15" fontId="44" fillId="11" borderId="51" xfId="0" applyNumberFormat="1" applyFont="1" applyFill="1" applyBorder="1" applyAlignment="1">
      <alignment horizontal="center" vertical="center"/>
    </xf>
    <xf numFmtId="15" fontId="6" fillId="0" borderId="20" xfId="0" applyNumberFormat="1" applyFont="1" applyBorder="1" applyAlignment="1">
      <alignment horizontal="center"/>
    </xf>
    <xf numFmtId="0" fontId="6" fillId="0" borderId="20" xfId="0" applyFont="1" applyBorder="1" applyAlignment="1">
      <alignment horizontal="center"/>
    </xf>
    <xf numFmtId="0" fontId="19" fillId="7" borderId="4" xfId="0" applyFont="1" applyFill="1" applyBorder="1" applyAlignment="1">
      <alignment horizontal="center" vertical="center"/>
    </xf>
    <xf numFmtId="0" fontId="6" fillId="7" borderId="4" xfId="0" applyFont="1" applyFill="1" applyBorder="1" applyAlignment="1">
      <alignment horizontal="center" vertical="center"/>
    </xf>
    <xf numFmtId="168" fontId="12" fillId="7" borderId="4" xfId="0" applyNumberFormat="1" applyFont="1" applyFill="1" applyBorder="1" applyAlignment="1">
      <alignment horizontal="center" vertical="center" wrapText="1"/>
    </xf>
    <xf numFmtId="0" fontId="6" fillId="7" borderId="3" xfId="0" applyFont="1" applyFill="1" applyBorder="1"/>
    <xf numFmtId="0" fontId="19" fillId="7" borderId="14" xfId="0" applyFont="1" applyFill="1" applyBorder="1" applyAlignment="1">
      <alignment horizontal="center" vertical="center"/>
    </xf>
    <xf numFmtId="168" fontId="12" fillId="7" borderId="14" xfId="0" applyNumberFormat="1" applyFont="1" applyFill="1" applyBorder="1" applyAlignment="1">
      <alignment horizontal="center" vertical="center" wrapText="1"/>
    </xf>
    <xf numFmtId="0" fontId="6" fillId="7" borderId="14" xfId="0" applyFont="1" applyFill="1" applyBorder="1"/>
    <xf numFmtId="0" fontId="19" fillId="7" borderId="20" xfId="0" applyFont="1" applyFill="1" applyBorder="1" applyAlignment="1">
      <alignment horizontal="center" vertical="center"/>
    </xf>
    <xf numFmtId="0" fontId="6" fillId="7" borderId="20" xfId="0" applyFont="1" applyFill="1" applyBorder="1" applyAlignment="1">
      <alignment horizontal="center" vertical="center"/>
    </xf>
    <xf numFmtId="168" fontId="12" fillId="7" borderId="20" xfId="0" applyNumberFormat="1" applyFont="1" applyFill="1" applyBorder="1" applyAlignment="1">
      <alignment horizontal="center" vertical="center" wrapText="1"/>
    </xf>
    <xf numFmtId="15" fontId="6" fillId="7" borderId="20" xfId="0" applyNumberFormat="1" applyFont="1" applyFill="1" applyBorder="1" applyAlignment="1">
      <alignment horizontal="center"/>
    </xf>
    <xf numFmtId="0" fontId="6" fillId="7" borderId="20" xfId="0" applyFont="1" applyFill="1" applyBorder="1" applyAlignment="1">
      <alignment horizontal="center"/>
    </xf>
    <xf numFmtId="15" fontId="6" fillId="7" borderId="14" xfId="0" applyNumberFormat="1" applyFont="1" applyFill="1" applyBorder="1" applyAlignment="1">
      <alignment horizontal="center" vertical="center"/>
    </xf>
    <xf numFmtId="168" fontId="6" fillId="7" borderId="14" xfId="0" applyNumberFormat="1" applyFont="1" applyFill="1" applyBorder="1" applyAlignment="1">
      <alignment horizontal="center" vertical="center"/>
    </xf>
    <xf numFmtId="4" fontId="6" fillId="7" borderId="14" xfId="0" applyNumberFormat="1" applyFont="1" applyFill="1" applyBorder="1" applyAlignment="1">
      <alignment horizontal="center"/>
    </xf>
    <xf numFmtId="15" fontId="6" fillId="0" borderId="24" xfId="0" applyNumberFormat="1" applyFont="1" applyBorder="1" applyAlignment="1">
      <alignment horizontal="center" vertical="center"/>
    </xf>
    <xf numFmtId="15" fontId="6" fillId="0" borderId="36" xfId="0" applyNumberFormat="1" applyFont="1" applyBorder="1" applyAlignment="1">
      <alignment horizontal="center" vertical="center"/>
    </xf>
    <xf numFmtId="0" fontId="19" fillId="0" borderId="26" xfId="0" applyFont="1" applyBorder="1" applyAlignment="1">
      <alignment vertical="center"/>
    </xf>
    <xf numFmtId="0" fontId="6" fillId="0" borderId="52" xfId="0" applyFont="1" applyBorder="1" applyAlignment="1">
      <alignment wrapText="1"/>
    </xf>
    <xf numFmtId="15" fontId="6" fillId="0" borderId="24" xfId="0" applyNumberFormat="1" applyFont="1" applyFill="1" applyBorder="1" applyAlignment="1">
      <alignment horizontal="center" vertical="center"/>
    </xf>
    <xf numFmtId="0" fontId="19" fillId="0" borderId="24" xfId="0" applyFont="1" applyBorder="1" applyAlignment="1">
      <alignment vertical="center" wrapText="1"/>
    </xf>
    <xf numFmtId="0" fontId="6" fillId="0" borderId="83" xfId="0" applyFont="1" applyFill="1" applyBorder="1" applyAlignment="1">
      <alignment horizontal="center" vertical="center"/>
    </xf>
    <xf numFmtId="0" fontId="44" fillId="11" borderId="84" xfId="0" applyFont="1" applyFill="1" applyBorder="1" applyAlignment="1">
      <alignment horizontal="center"/>
    </xf>
    <xf numFmtId="0" fontId="44" fillId="11" borderId="41" xfId="0" applyFont="1" applyFill="1" applyBorder="1" applyAlignment="1">
      <alignment horizontal="center" vertical="center"/>
    </xf>
    <xf numFmtId="0" fontId="44" fillId="11" borderId="41" xfId="0" applyFont="1" applyFill="1" applyBorder="1" applyAlignment="1">
      <alignment horizontal="center"/>
    </xf>
    <xf numFmtId="0" fontId="44" fillId="11" borderId="23" xfId="0" applyFont="1" applyFill="1" applyBorder="1" applyAlignment="1">
      <alignment horizontal="center"/>
    </xf>
    <xf numFmtId="0" fontId="44" fillId="11" borderId="24" xfId="0" applyFont="1" applyFill="1" applyBorder="1" applyAlignment="1">
      <alignment horizontal="center" vertical="center"/>
    </xf>
    <xf numFmtId="0" fontId="44" fillId="11" borderId="24" xfId="0" applyFont="1" applyFill="1" applyBorder="1" applyAlignment="1">
      <alignment horizontal="center"/>
    </xf>
    <xf numFmtId="0" fontId="44" fillId="11" borderId="25" xfId="0" applyFont="1" applyFill="1" applyBorder="1" applyAlignment="1">
      <alignment horizontal="center"/>
    </xf>
    <xf numFmtId="0" fontId="44" fillId="11" borderId="26" xfId="0" applyFont="1" applyFill="1" applyBorder="1" applyAlignment="1">
      <alignment horizontal="center"/>
    </xf>
    <xf numFmtId="1" fontId="44" fillId="11" borderId="26" xfId="0" applyNumberFormat="1" applyFont="1" applyFill="1" applyBorder="1" applyAlignment="1">
      <alignment horizontal="center" vertical="center"/>
    </xf>
    <xf numFmtId="0" fontId="44" fillId="11" borderId="26" xfId="0" applyFont="1" applyFill="1" applyBorder="1" applyAlignment="1">
      <alignment horizontal="center" vertical="center"/>
    </xf>
    <xf numFmtId="0" fontId="44" fillId="11" borderId="26" xfId="0" applyFont="1" applyFill="1" applyBorder="1"/>
    <xf numFmtId="0" fontId="44" fillId="11" borderId="21" xfId="0" applyFont="1" applyFill="1" applyBorder="1" applyAlignment="1">
      <alignment horizontal="center"/>
    </xf>
    <xf numFmtId="0" fontId="44" fillId="11" borderId="3" xfId="0" applyFont="1" applyFill="1" applyBorder="1" applyAlignment="1">
      <alignment horizontal="center" vertical="center"/>
    </xf>
    <xf numFmtId="15" fontId="44" fillId="11" borderId="22" xfId="0" applyNumberFormat="1" applyFont="1" applyFill="1" applyBorder="1" applyAlignment="1">
      <alignment horizontal="center"/>
    </xf>
    <xf numFmtId="0" fontId="44" fillId="11" borderId="22" xfId="0" applyFont="1" applyFill="1" applyBorder="1" applyAlignment="1">
      <alignment horizontal="center"/>
    </xf>
    <xf numFmtId="15" fontId="44" fillId="11" borderId="24" xfId="0" applyNumberFormat="1" applyFont="1" applyFill="1" applyBorder="1"/>
    <xf numFmtId="15" fontId="44" fillId="11" borderId="24" xfId="0" applyNumberFormat="1" applyFont="1" applyFill="1" applyBorder="1" applyAlignment="1">
      <alignment horizontal="center"/>
    </xf>
    <xf numFmtId="0" fontId="44" fillId="11" borderId="24" xfId="0" applyFont="1" applyFill="1" applyBorder="1"/>
    <xf numFmtId="15" fontId="44" fillId="11" borderId="26" xfId="0" applyNumberFormat="1" applyFont="1" applyFill="1" applyBorder="1" applyAlignment="1">
      <alignment horizontal="center"/>
    </xf>
    <xf numFmtId="15" fontId="6" fillId="0" borderId="24" xfId="0" applyNumberFormat="1" applyFont="1" applyFill="1" applyBorder="1"/>
    <xf numFmtId="15" fontId="6" fillId="0" borderId="24" xfId="0" applyNumberFormat="1" applyFont="1" applyBorder="1"/>
    <xf numFmtId="0" fontId="6" fillId="0" borderId="0" xfId="0" applyFont="1" applyFill="1" applyBorder="1"/>
    <xf numFmtId="0" fontId="6" fillId="4" borderId="3" xfId="0" applyFont="1" applyFill="1" applyBorder="1" applyAlignment="1">
      <alignment horizontal="center" vertical="center"/>
    </xf>
    <xf numFmtId="167" fontId="6" fillId="0" borderId="26" xfId="0" applyNumberFormat="1" applyFont="1" applyFill="1" applyBorder="1" applyAlignment="1">
      <alignment horizontal="center" vertical="center"/>
    </xf>
    <xf numFmtId="0" fontId="6" fillId="7" borderId="2" xfId="0" applyFont="1" applyFill="1" applyBorder="1" applyAlignment="1">
      <alignment horizontal="center"/>
    </xf>
    <xf numFmtId="0" fontId="6" fillId="7" borderId="3" xfId="0" applyFont="1" applyFill="1" applyBorder="1" applyAlignment="1">
      <alignment horizontal="center" vertical="center"/>
    </xf>
    <xf numFmtId="0" fontId="6" fillId="7" borderId="24" xfId="0" applyFont="1" applyFill="1" applyBorder="1" applyAlignment="1">
      <alignment horizontal="center"/>
    </xf>
    <xf numFmtId="0" fontId="6" fillId="7" borderId="28" xfId="0" applyFont="1" applyFill="1" applyBorder="1" applyAlignment="1">
      <alignment wrapText="1"/>
    </xf>
    <xf numFmtId="167" fontId="6" fillId="7" borderId="26" xfId="0" applyNumberFormat="1" applyFont="1" applyFill="1" applyBorder="1" applyAlignment="1">
      <alignment horizontal="center" vertical="center"/>
    </xf>
    <xf numFmtId="15" fontId="6" fillId="7" borderId="26" xfId="0" applyNumberFormat="1" applyFont="1" applyFill="1" applyBorder="1" applyAlignment="1">
      <alignment horizontal="center" vertical="center"/>
    </xf>
    <xf numFmtId="167" fontId="6" fillId="7" borderId="24" xfId="0" applyNumberFormat="1" applyFont="1" applyFill="1" applyBorder="1" applyAlignment="1">
      <alignment horizontal="center" vertical="center"/>
    </xf>
    <xf numFmtId="0" fontId="6" fillId="7" borderId="26" xfId="0" applyFont="1" applyFill="1" applyBorder="1" applyAlignment="1">
      <alignment horizontal="center"/>
    </xf>
    <xf numFmtId="15" fontId="6" fillId="7" borderId="26" xfId="0" applyNumberFormat="1" applyFont="1" applyFill="1" applyBorder="1"/>
    <xf numFmtId="0" fontId="6" fillId="0" borderId="21" xfId="0" applyFont="1" applyFill="1" applyBorder="1" applyAlignment="1">
      <alignment horizontal="center"/>
    </xf>
    <xf numFmtId="0" fontId="6" fillId="0" borderId="27" xfId="0" applyFont="1" applyFill="1" applyBorder="1" applyAlignment="1">
      <alignment wrapText="1"/>
    </xf>
    <xf numFmtId="0" fontId="6" fillId="0" borderId="28" xfId="0" applyFont="1" applyFill="1" applyBorder="1" applyAlignment="1">
      <alignment wrapText="1"/>
    </xf>
    <xf numFmtId="0" fontId="6" fillId="0" borderId="37" xfId="0" applyFont="1" applyFill="1" applyBorder="1" applyAlignment="1">
      <alignment wrapText="1"/>
    </xf>
    <xf numFmtId="0" fontId="6" fillId="0" borderId="82" xfId="0" applyFont="1" applyBorder="1" applyAlignment="1">
      <alignment horizontal="center"/>
    </xf>
    <xf numFmtId="15" fontId="19" fillId="3" borderId="82" xfId="0" applyNumberFormat="1" applyFont="1" applyFill="1" applyBorder="1" applyAlignment="1">
      <alignment horizontal="center" vertical="center"/>
    </xf>
    <xf numFmtId="0" fontId="6" fillId="0" borderId="91" xfId="0" applyFont="1" applyBorder="1"/>
    <xf numFmtId="0" fontId="6" fillId="0" borderId="83" xfId="0" applyFont="1" applyBorder="1" applyAlignment="1">
      <alignment horizontal="center"/>
    </xf>
    <xf numFmtId="0" fontId="6" fillId="0" borderId="93" xfId="0" applyFont="1" applyBorder="1" applyAlignment="1">
      <alignment horizontal="center"/>
    </xf>
    <xf numFmtId="0" fontId="6" fillId="0" borderId="93" xfId="0" applyFont="1" applyFill="1" applyBorder="1" applyAlignment="1">
      <alignment horizontal="center" vertical="center"/>
    </xf>
    <xf numFmtId="15" fontId="6" fillId="0" borderId="93" xfId="0" applyNumberFormat="1" applyFont="1" applyFill="1" applyBorder="1" applyAlignment="1">
      <alignment horizontal="center" vertical="center"/>
    </xf>
    <xf numFmtId="15" fontId="6" fillId="0" borderId="93" xfId="0" applyNumberFormat="1" applyFont="1" applyBorder="1" applyAlignment="1">
      <alignment horizontal="center" vertical="center"/>
    </xf>
    <xf numFmtId="15" fontId="6" fillId="0" borderId="93" xfId="0" applyNumberFormat="1" applyFont="1" applyBorder="1" applyAlignment="1">
      <alignment horizontal="center"/>
    </xf>
    <xf numFmtId="0" fontId="6" fillId="0" borderId="93" xfId="0" applyFont="1" applyBorder="1"/>
    <xf numFmtId="0" fontId="6" fillId="0" borderId="94" xfId="0" applyFont="1" applyBorder="1" applyAlignment="1">
      <alignment wrapText="1"/>
    </xf>
    <xf numFmtId="15" fontId="6" fillId="0" borderId="26" xfId="0" applyNumberFormat="1" applyFont="1" applyBorder="1"/>
    <xf numFmtId="173" fontId="6" fillId="0" borderId="24" xfId="0" applyNumberFormat="1" applyFont="1" applyBorder="1" applyAlignment="1">
      <alignment horizontal="center" vertical="center"/>
    </xf>
    <xf numFmtId="15" fontId="6" fillId="0" borderId="44" xfId="0" applyNumberFormat="1" applyFont="1" applyBorder="1" applyAlignment="1">
      <alignment horizontal="center"/>
    </xf>
    <xf numFmtId="0" fontId="6" fillId="0" borderId="44" xfId="0" applyFont="1" applyBorder="1" applyAlignment="1">
      <alignment horizontal="center"/>
    </xf>
    <xf numFmtId="0" fontId="6" fillId="0" borderId="45" xfId="0" applyFont="1" applyBorder="1" applyAlignment="1">
      <alignment wrapText="1"/>
    </xf>
    <xf numFmtId="0" fontId="6" fillId="0" borderId="30" xfId="0" applyFont="1" applyBorder="1" applyAlignment="1">
      <alignment horizontal="center"/>
    </xf>
    <xf numFmtId="0" fontId="6" fillId="0" borderId="31" xfId="0" applyFont="1" applyBorder="1" applyAlignment="1">
      <alignment wrapText="1"/>
    </xf>
    <xf numFmtId="15" fontId="6" fillId="0" borderId="20" xfId="0" applyNumberFormat="1" applyFont="1" applyBorder="1" applyAlignment="1">
      <alignment horizontal="center" vertical="center"/>
    </xf>
    <xf numFmtId="173" fontId="6" fillId="0" borderId="20" xfId="0" applyNumberFormat="1" applyFont="1" applyBorder="1" applyAlignment="1">
      <alignment horizontal="center" vertical="center"/>
    </xf>
    <xf numFmtId="0" fontId="6" fillId="0" borderId="32" xfId="0" applyFont="1" applyBorder="1" applyAlignment="1">
      <alignment wrapText="1"/>
    </xf>
    <xf numFmtId="0" fontId="6" fillId="0" borderId="51" xfId="0" applyFont="1" applyFill="1" applyBorder="1" applyAlignment="1">
      <alignment horizontal="center" vertical="center"/>
    </xf>
    <xf numFmtId="15" fontId="6" fillId="0" borderId="51" xfId="0" applyNumberFormat="1" applyFont="1" applyBorder="1" applyAlignment="1">
      <alignment horizontal="center"/>
    </xf>
    <xf numFmtId="0" fontId="6" fillId="0" borderId="51" xfId="0" applyFont="1" applyBorder="1" applyAlignment="1">
      <alignment horizontal="center"/>
    </xf>
    <xf numFmtId="0" fontId="6" fillId="0" borderId="51" xfId="0" applyFont="1" applyBorder="1" applyAlignment="1">
      <alignment wrapText="1"/>
    </xf>
    <xf numFmtId="0" fontId="19" fillId="0" borderId="24" xfId="0" applyFont="1" applyFill="1" applyBorder="1" applyAlignment="1">
      <alignment horizontal="center"/>
    </xf>
    <xf numFmtId="0" fontId="19" fillId="0" borderId="26" xfId="0" applyFont="1" applyFill="1" applyBorder="1" applyAlignment="1">
      <alignment horizontal="center"/>
    </xf>
    <xf numFmtId="0" fontId="19" fillId="0" borderId="44" xfId="0" applyFont="1" applyFill="1" applyBorder="1" applyAlignment="1">
      <alignment horizontal="center"/>
    </xf>
    <xf numFmtId="0" fontId="19" fillId="0" borderId="14" xfId="0" applyFont="1" applyFill="1" applyBorder="1" applyAlignment="1">
      <alignment horizontal="center"/>
    </xf>
    <xf numFmtId="0" fontId="19" fillId="7" borderId="22" xfId="0" applyFont="1" applyFill="1" applyBorder="1" applyAlignment="1">
      <alignment horizontal="center" vertical="center"/>
    </xf>
    <xf numFmtId="0" fontId="6" fillId="7" borderId="22" xfId="0" applyFont="1" applyFill="1" applyBorder="1" applyAlignment="1">
      <alignment horizontal="center"/>
    </xf>
    <xf numFmtId="0" fontId="6" fillId="7" borderId="22" xfId="0" applyFont="1" applyFill="1" applyBorder="1"/>
    <xf numFmtId="15" fontId="6" fillId="7" borderId="24" xfId="0" applyNumberFormat="1" applyFont="1" applyFill="1" applyBorder="1"/>
    <xf numFmtId="15" fontId="6" fillId="7" borderId="33" xfId="0" applyNumberFormat="1" applyFont="1" applyFill="1" applyBorder="1"/>
    <xf numFmtId="1" fontId="6" fillId="7" borderId="83" xfId="0" applyNumberFormat="1" applyFont="1" applyFill="1" applyBorder="1" applyAlignment="1">
      <alignment horizontal="center" vertical="center"/>
    </xf>
    <xf numFmtId="0" fontId="19" fillId="7" borderId="24" xfId="0" applyFont="1" applyFill="1" applyBorder="1" applyAlignment="1">
      <alignment horizontal="center" vertical="center" wrapText="1"/>
    </xf>
    <xf numFmtId="0" fontId="19" fillId="7" borderId="24" xfId="0" applyFont="1" applyFill="1" applyBorder="1" applyAlignment="1">
      <alignment horizontal="center"/>
    </xf>
    <xf numFmtId="0" fontId="6" fillId="7" borderId="24" xfId="0" applyFont="1" applyFill="1" applyBorder="1" applyAlignment="1">
      <alignment horizontal="center" vertical="center" wrapText="1"/>
    </xf>
    <xf numFmtId="15" fontId="6" fillId="7" borderId="24" xfId="0" applyNumberFormat="1" applyFont="1" applyFill="1" applyBorder="1" applyAlignment="1">
      <alignment horizontal="center"/>
    </xf>
    <xf numFmtId="0" fontId="46" fillId="7" borderId="24" xfId="0" applyFont="1" applyFill="1" applyBorder="1" applyAlignment="1">
      <alignment horizontal="center" vertical="center" wrapText="1"/>
    </xf>
    <xf numFmtId="15" fontId="6" fillId="7" borderId="24" xfId="0" applyNumberFormat="1" applyFont="1" applyFill="1" applyBorder="1" applyAlignment="1">
      <alignment horizontal="center" vertical="center"/>
    </xf>
    <xf numFmtId="3" fontId="6" fillId="7" borderId="24" xfId="0" applyNumberFormat="1" applyFont="1" applyFill="1" applyBorder="1" applyAlignment="1">
      <alignment horizontal="center" vertical="center"/>
    </xf>
    <xf numFmtId="15" fontId="6" fillId="7" borderId="33" xfId="0" applyNumberFormat="1" applyFont="1" applyFill="1" applyBorder="1" applyAlignment="1">
      <alignment horizontal="center" vertical="center"/>
    </xf>
    <xf numFmtId="172" fontId="6" fillId="7" borderId="24" xfId="0" applyNumberFormat="1" applyFont="1" applyFill="1" applyBorder="1" applyAlignment="1">
      <alignment horizontal="center" vertical="center"/>
    </xf>
    <xf numFmtId="172" fontId="6" fillId="7" borderId="33" xfId="0" applyNumberFormat="1" applyFont="1" applyFill="1" applyBorder="1" applyAlignment="1">
      <alignment horizontal="center" vertical="center"/>
    </xf>
    <xf numFmtId="1" fontId="6" fillId="7" borderId="98" xfId="0" applyNumberFormat="1" applyFont="1" applyFill="1" applyBorder="1" applyAlignment="1">
      <alignment horizontal="center" vertical="center"/>
    </xf>
    <xf numFmtId="0" fontId="19" fillId="7" borderId="26" xfId="0" applyFont="1" applyFill="1" applyBorder="1" applyAlignment="1">
      <alignment horizontal="center" vertical="center" wrapText="1"/>
    </xf>
    <xf numFmtId="0" fontId="19" fillId="7" borderId="26" xfId="0" applyFont="1" applyFill="1" applyBorder="1" applyAlignment="1">
      <alignment horizontal="center"/>
    </xf>
    <xf numFmtId="0" fontId="6" fillId="7" borderId="26" xfId="0" applyFont="1" applyFill="1" applyBorder="1" applyAlignment="1">
      <alignment horizontal="center" vertical="center" wrapText="1"/>
    </xf>
    <xf numFmtId="15" fontId="6" fillId="7" borderId="36" xfId="0" applyNumberFormat="1" applyFont="1" applyFill="1" applyBorder="1" applyAlignment="1">
      <alignment horizontal="center" vertical="center"/>
    </xf>
    <xf numFmtId="0" fontId="6" fillId="7" borderId="36" xfId="0" applyNumberFormat="1" applyFont="1" applyFill="1" applyBorder="1" applyAlignment="1">
      <alignment horizontal="center" vertical="center"/>
    </xf>
    <xf numFmtId="0" fontId="6" fillId="7" borderId="36" xfId="0" applyFont="1" applyFill="1" applyBorder="1" applyAlignment="1">
      <alignment horizontal="center" vertical="center"/>
    </xf>
    <xf numFmtId="0" fontId="6" fillId="7" borderId="36" xfId="0" applyFont="1" applyFill="1" applyBorder="1" applyAlignment="1">
      <alignment horizontal="center" vertical="center" wrapText="1"/>
    </xf>
    <xf numFmtId="172" fontId="6" fillId="7" borderId="36" xfId="0" applyNumberFormat="1" applyFont="1" applyFill="1" applyBorder="1" applyAlignment="1">
      <alignment horizontal="center" vertical="center"/>
    </xf>
    <xf numFmtId="172" fontId="6" fillId="7" borderId="59" xfId="0" applyNumberFormat="1" applyFont="1" applyFill="1" applyBorder="1" applyAlignment="1">
      <alignment horizontal="center" vertical="center"/>
    </xf>
    <xf numFmtId="0" fontId="19" fillId="7" borderId="22" xfId="0" applyFont="1" applyFill="1" applyBorder="1" applyAlignment="1">
      <alignment horizontal="center"/>
    </xf>
    <xf numFmtId="0" fontId="6" fillId="7" borderId="22" xfId="0" applyFont="1" applyFill="1" applyBorder="1" applyAlignment="1">
      <alignment horizontal="center" vertical="center"/>
    </xf>
    <xf numFmtId="15" fontId="6" fillId="7" borderId="22" xfId="0" applyNumberFormat="1" applyFont="1" applyFill="1" applyBorder="1" applyAlignment="1">
      <alignment horizontal="center" vertical="center"/>
    </xf>
    <xf numFmtId="15" fontId="6" fillId="7" borderId="30" xfId="0" applyNumberFormat="1" applyFont="1" applyFill="1" applyBorder="1" applyAlignment="1">
      <alignment horizontal="center" vertical="center"/>
    </xf>
    <xf numFmtId="172" fontId="6" fillId="7" borderId="30" xfId="0" applyNumberFormat="1" applyFont="1" applyFill="1" applyBorder="1"/>
    <xf numFmtId="172" fontId="6" fillId="7" borderId="30" xfId="0" applyNumberFormat="1" applyFont="1" applyFill="1" applyBorder="1" applyAlignment="1">
      <alignment horizontal="center" vertical="center"/>
    </xf>
    <xf numFmtId="0" fontId="6" fillId="7" borderId="30" xfId="0" applyNumberFormat="1" applyFont="1" applyFill="1" applyBorder="1" applyAlignment="1">
      <alignment horizontal="center"/>
    </xf>
    <xf numFmtId="15" fontId="6" fillId="7" borderId="30" xfId="0" applyNumberFormat="1" applyFont="1" applyFill="1" applyBorder="1" applyAlignment="1">
      <alignment horizontal="center"/>
    </xf>
    <xf numFmtId="0" fontId="6" fillId="7" borderId="30" xfId="0" applyFont="1" applyFill="1" applyBorder="1" applyAlignment="1">
      <alignment horizontal="center"/>
    </xf>
    <xf numFmtId="0" fontId="19" fillId="7" borderId="51" xfId="0" applyFont="1" applyFill="1" applyBorder="1"/>
    <xf numFmtId="0" fontId="19" fillId="7" borderId="20" xfId="0" applyFont="1" applyFill="1" applyBorder="1"/>
    <xf numFmtId="0" fontId="6" fillId="7" borderId="14" xfId="0" applyFont="1" applyFill="1" applyBorder="1" applyAlignment="1">
      <alignment horizontal="center" vertical="center"/>
    </xf>
    <xf numFmtId="0" fontId="19" fillId="7" borderId="73" xfId="0" applyFont="1" applyFill="1" applyBorder="1"/>
    <xf numFmtId="0" fontId="19" fillId="7" borderId="44" xfId="0" applyFont="1" applyFill="1" applyBorder="1" applyAlignment="1">
      <alignment horizontal="center"/>
    </xf>
    <xf numFmtId="3" fontId="19" fillId="7" borderId="44" xfId="0" applyNumberFormat="1" applyFont="1" applyFill="1" applyBorder="1" applyAlignment="1">
      <alignment horizontal="center"/>
    </xf>
    <xf numFmtId="0" fontId="19" fillId="7" borderId="44" xfId="0" applyFont="1" applyFill="1" applyBorder="1"/>
    <xf numFmtId="0" fontId="19" fillId="7" borderId="74" xfId="0" applyFont="1" applyFill="1" applyBorder="1"/>
    <xf numFmtId="0" fontId="19" fillId="7" borderId="14" xfId="0" applyFont="1" applyFill="1" applyBorder="1" applyAlignment="1">
      <alignment horizontal="center"/>
    </xf>
    <xf numFmtId="15" fontId="6" fillId="7" borderId="14" xfId="0" applyNumberFormat="1" applyFont="1" applyFill="1" applyBorder="1"/>
    <xf numFmtId="0" fontId="19" fillId="7" borderId="14" xfId="0" applyFont="1" applyFill="1" applyBorder="1"/>
    <xf numFmtId="0" fontId="6" fillId="7" borderId="42" xfId="0" applyFont="1" applyFill="1" applyBorder="1" applyAlignment="1">
      <alignment horizontal="center"/>
    </xf>
    <xf numFmtId="0" fontId="6" fillId="7" borderId="83" xfId="0" applyFont="1" applyFill="1" applyBorder="1" applyAlignment="1">
      <alignment horizontal="center"/>
    </xf>
    <xf numFmtId="15" fontId="6" fillId="7" borderId="20" xfId="0" applyNumberFormat="1" applyFont="1" applyFill="1" applyBorder="1"/>
    <xf numFmtId="0" fontId="19" fillId="7" borderId="75" xfId="0" applyFont="1" applyFill="1" applyBorder="1"/>
    <xf numFmtId="15" fontId="6" fillId="7" borderId="44" xfId="0" applyNumberFormat="1" applyFont="1" applyFill="1" applyBorder="1"/>
    <xf numFmtId="3" fontId="19" fillId="7" borderId="14" xfId="0" applyNumberFormat="1" applyFont="1" applyFill="1" applyBorder="1" applyAlignment="1">
      <alignment horizontal="center"/>
    </xf>
    <xf numFmtId="0" fontId="6" fillId="0" borderId="99" xfId="0" applyFont="1" applyFill="1" applyBorder="1" applyAlignment="1">
      <alignment horizontal="center"/>
    </xf>
    <xf numFmtId="0" fontId="19" fillId="0" borderId="15" xfId="0" applyFont="1" applyFill="1" applyBorder="1" applyAlignment="1">
      <alignment horizontal="center"/>
    </xf>
    <xf numFmtId="0" fontId="6" fillId="0" borderId="15" xfId="0" applyFont="1" applyFill="1" applyBorder="1" applyAlignment="1">
      <alignment horizontal="center"/>
    </xf>
    <xf numFmtId="0" fontId="19" fillId="7" borderId="30" xfId="0" applyFont="1" applyFill="1" applyBorder="1" applyAlignment="1">
      <alignment horizontal="center"/>
    </xf>
    <xf numFmtId="0" fontId="6" fillId="7" borderId="30" xfId="0" applyFont="1" applyFill="1" applyBorder="1" applyAlignment="1">
      <alignment horizontal="center" vertical="center"/>
    </xf>
    <xf numFmtId="0" fontId="19" fillId="7" borderId="20" xfId="0" applyFont="1" applyFill="1" applyBorder="1" applyAlignment="1">
      <alignment horizontal="center"/>
    </xf>
    <xf numFmtId="0" fontId="19" fillId="7" borderId="15" xfId="0" applyFont="1" applyFill="1" applyBorder="1" applyAlignment="1">
      <alignment horizontal="center"/>
    </xf>
    <xf numFmtId="0" fontId="6" fillId="7" borderId="15" xfId="0" applyFont="1" applyFill="1" applyBorder="1" applyAlignment="1">
      <alignment horizontal="center" vertical="center"/>
    </xf>
    <xf numFmtId="4" fontId="6" fillId="7" borderId="15" xfId="0" applyNumberFormat="1" applyFont="1" applyFill="1" applyBorder="1" applyAlignment="1">
      <alignment horizontal="center"/>
    </xf>
    <xf numFmtId="15" fontId="6" fillId="7" borderId="15" xfId="0" applyNumberFormat="1" applyFont="1" applyFill="1" applyBorder="1" applyAlignment="1">
      <alignment horizontal="center"/>
    </xf>
    <xf numFmtId="0" fontId="6" fillId="7" borderId="15" xfId="0" applyFont="1" applyFill="1" applyBorder="1" applyAlignment="1">
      <alignment horizontal="center"/>
    </xf>
    <xf numFmtId="0" fontId="6" fillId="7" borderId="44" xfId="0" applyFont="1" applyFill="1" applyBorder="1" applyAlignment="1">
      <alignment horizontal="center"/>
    </xf>
    <xf numFmtId="15" fontId="6" fillId="7" borderId="3" xfId="0" applyNumberFormat="1" applyFont="1" applyFill="1" applyBorder="1"/>
    <xf numFmtId="2" fontId="6" fillId="7" borderId="14" xfId="0" applyNumberFormat="1" applyFont="1" applyFill="1" applyBorder="1" applyAlignment="1">
      <alignment horizontal="center"/>
    </xf>
    <xf numFmtId="0" fontId="6" fillId="7" borderId="36" xfId="0" applyFont="1" applyFill="1" applyBorder="1" applyAlignment="1">
      <alignment horizontal="center"/>
    </xf>
    <xf numFmtId="15" fontId="6" fillId="7" borderId="36" xfId="0" applyNumberFormat="1" applyFont="1" applyFill="1" applyBorder="1"/>
    <xf numFmtId="0" fontId="19" fillId="7" borderId="3" xfId="0" applyFont="1" applyFill="1" applyBorder="1" applyAlignment="1">
      <alignment horizontal="center"/>
    </xf>
    <xf numFmtId="15" fontId="6" fillId="7" borderId="30" xfId="0" applyNumberFormat="1" applyFont="1" applyFill="1" applyBorder="1"/>
    <xf numFmtId="15" fontId="6" fillId="7" borderId="51" xfId="0" applyNumberFormat="1" applyFont="1" applyFill="1" applyBorder="1"/>
    <xf numFmtId="0" fontId="6" fillId="7" borderId="42" xfId="0" applyFont="1" applyFill="1" applyBorder="1" applyAlignment="1">
      <alignment horizontal="center"/>
    </xf>
    <xf numFmtId="15" fontId="6" fillId="7" borderId="44" xfId="0" applyNumberFormat="1" applyFont="1" applyFill="1" applyBorder="1" applyAlignment="1">
      <alignment horizontal="center"/>
    </xf>
    <xf numFmtId="15" fontId="6" fillId="0" borderId="26" xfId="0" applyNumberFormat="1" applyFont="1" applyFill="1" applyBorder="1" applyAlignment="1">
      <alignment horizontal="center"/>
    </xf>
    <xf numFmtId="15" fontId="6" fillId="7" borderId="26" xfId="0" applyNumberFormat="1" applyFont="1" applyFill="1" applyBorder="1" applyAlignment="1">
      <alignment horizontal="center"/>
    </xf>
    <xf numFmtId="15" fontId="6" fillId="7" borderId="22" xfId="0" applyNumberFormat="1" applyFont="1" applyFill="1" applyBorder="1"/>
    <xf numFmtId="0" fontId="19" fillId="7" borderId="36" xfId="0" applyFont="1" applyFill="1" applyBorder="1" applyAlignment="1">
      <alignment horizontal="center"/>
    </xf>
    <xf numFmtId="3" fontId="6" fillId="7" borderId="36" xfId="0" applyNumberFormat="1" applyFont="1" applyFill="1" applyBorder="1" applyAlignment="1">
      <alignment horizontal="center"/>
    </xf>
    <xf numFmtId="15" fontId="6" fillId="7" borderId="36" xfId="0" applyNumberFormat="1" applyFont="1" applyFill="1" applyBorder="1" applyAlignment="1">
      <alignment horizontal="center"/>
    </xf>
    <xf numFmtId="0" fontId="4" fillId="0" borderId="9" xfId="0" applyFont="1" applyBorder="1" applyAlignment="1">
      <alignment horizontal="center"/>
    </xf>
    <xf numFmtId="3" fontId="6" fillId="7" borderId="26" xfId="0" applyNumberFormat="1" applyFont="1" applyFill="1" applyBorder="1" applyAlignment="1">
      <alignment horizontal="center" vertical="center"/>
    </xf>
    <xf numFmtId="0" fontId="6" fillId="7" borderId="26" xfId="0" applyFont="1" applyFill="1" applyBorder="1" applyAlignment="1">
      <alignment horizontal="center" wrapText="1"/>
    </xf>
    <xf numFmtId="0" fontId="19" fillId="0" borderId="3" xfId="0" applyFont="1" applyFill="1" applyBorder="1" applyAlignment="1">
      <alignment horizontal="center"/>
    </xf>
    <xf numFmtId="0" fontId="19" fillId="0" borderId="24" xfId="0" applyFont="1" applyFill="1" applyBorder="1" applyAlignment="1">
      <alignment horizontal="center" vertical="center"/>
    </xf>
    <xf numFmtId="3" fontId="6" fillId="0" borderId="82" xfId="0" applyNumberFormat="1" applyFont="1" applyFill="1" applyBorder="1" applyAlignment="1">
      <alignment horizontal="center" vertical="center"/>
    </xf>
    <xf numFmtId="15" fontId="6" fillId="0" borderId="82" xfId="0" applyNumberFormat="1" applyFont="1" applyFill="1" applyBorder="1" applyAlignment="1">
      <alignment horizontal="center" vertical="center"/>
    </xf>
    <xf numFmtId="0" fontId="6" fillId="0" borderId="91" xfId="0" applyFont="1" applyFill="1" applyBorder="1" applyAlignment="1">
      <alignment horizontal="center"/>
    </xf>
    <xf numFmtId="3" fontId="6" fillId="0" borderId="83" xfId="0" applyNumberFormat="1" applyFont="1" applyFill="1" applyBorder="1" applyAlignment="1">
      <alignment horizontal="center" vertical="center"/>
    </xf>
    <xf numFmtId="15" fontId="6" fillId="0" borderId="83" xfId="0" applyNumberFormat="1" applyFont="1" applyFill="1" applyBorder="1" applyAlignment="1">
      <alignment horizontal="center" vertical="center"/>
    </xf>
    <xf numFmtId="0" fontId="6" fillId="0" borderId="92" xfId="0" applyFont="1" applyFill="1" applyBorder="1" applyAlignment="1">
      <alignment horizontal="center"/>
    </xf>
    <xf numFmtId="15" fontId="6" fillId="0" borderId="15" xfId="0" applyNumberFormat="1" applyFont="1" applyFill="1" applyBorder="1"/>
    <xf numFmtId="15" fontId="6" fillId="0" borderId="15" xfId="0" applyNumberFormat="1" applyFont="1" applyFill="1" applyBorder="1" applyAlignment="1">
      <alignment horizontal="center" vertical="center"/>
    </xf>
    <xf numFmtId="3" fontId="6" fillId="0" borderId="98" xfId="0" applyNumberFormat="1" applyFont="1" applyFill="1" applyBorder="1" applyAlignment="1">
      <alignment horizontal="center" vertical="center"/>
    </xf>
    <xf numFmtId="15" fontId="6" fillId="0" borderId="98" xfId="0" applyNumberFormat="1" applyFont="1" applyFill="1" applyBorder="1" applyAlignment="1">
      <alignment horizontal="center" vertical="center"/>
    </xf>
    <xf numFmtId="15" fontId="6" fillId="0" borderId="22" xfId="0" applyNumberFormat="1" applyFont="1" applyFill="1" applyBorder="1" applyAlignment="1">
      <alignment horizontal="center" vertical="center"/>
    </xf>
    <xf numFmtId="0" fontId="11" fillId="7" borderId="82" xfId="0" applyFont="1" applyFill="1" applyBorder="1" applyAlignment="1">
      <alignment horizontal="center" vertical="center"/>
    </xf>
    <xf numFmtId="0" fontId="11" fillId="7" borderId="22" xfId="0" applyFont="1" applyFill="1" applyBorder="1" applyAlignment="1">
      <alignment horizontal="center" vertical="center"/>
    </xf>
    <xf numFmtId="15" fontId="11" fillId="7" borderId="3" xfId="0" applyNumberFormat="1" applyFont="1" applyFill="1" applyBorder="1" applyAlignment="1">
      <alignment horizontal="center" vertical="center"/>
    </xf>
    <xf numFmtId="15" fontId="11" fillId="7" borderId="82" xfId="0" applyNumberFormat="1" applyFont="1" applyFill="1" applyBorder="1" applyAlignment="1">
      <alignment horizontal="center" vertical="center"/>
    </xf>
    <xf numFmtId="0" fontId="11" fillId="7" borderId="24" xfId="0" applyFont="1" applyFill="1" applyBorder="1" applyAlignment="1">
      <alignment horizontal="center"/>
    </xf>
    <xf numFmtId="15" fontId="11" fillId="7" borderId="24" xfId="0" applyNumberFormat="1" applyFont="1" applyFill="1" applyBorder="1"/>
    <xf numFmtId="15" fontId="28" fillId="7" borderId="83" xfId="0" applyNumberFormat="1" applyFont="1" applyFill="1" applyBorder="1" applyAlignment="1">
      <alignment horizontal="center" vertical="center" textRotation="90"/>
    </xf>
    <xf numFmtId="0" fontId="11" fillId="7" borderId="36" xfId="0" applyFont="1" applyFill="1" applyBorder="1" applyAlignment="1">
      <alignment horizontal="center"/>
    </xf>
    <xf numFmtId="15" fontId="31" fillId="7" borderId="36" xfId="0" applyNumberFormat="1" applyFont="1" applyFill="1" applyBorder="1" applyAlignment="1">
      <alignment horizontal="center" vertical="center"/>
    </xf>
    <xf numFmtId="1" fontId="38" fillId="7" borderId="83" xfId="0" applyNumberFormat="1" applyFont="1" applyFill="1" applyBorder="1" applyAlignment="1">
      <alignment horizontal="center" vertical="center"/>
    </xf>
    <xf numFmtId="15" fontId="6" fillId="0" borderId="83" xfId="0" applyNumberFormat="1" applyFont="1" applyFill="1" applyBorder="1" applyAlignment="1">
      <alignment horizontal="center" vertical="center" textRotation="90"/>
    </xf>
    <xf numFmtId="15" fontId="6" fillId="0" borderId="98" xfId="0" applyNumberFormat="1" applyFont="1" applyFill="1" applyBorder="1" applyAlignment="1">
      <alignment horizontal="center" vertical="center" textRotation="90"/>
    </xf>
    <xf numFmtId="0" fontId="19" fillId="0" borderId="26" xfId="0" applyFont="1" applyFill="1" applyBorder="1"/>
    <xf numFmtId="0" fontId="19" fillId="0" borderId="82" xfId="0" applyFont="1" applyFill="1" applyBorder="1" applyAlignment="1">
      <alignment horizontal="center" vertical="center" wrapText="1"/>
    </xf>
    <xf numFmtId="15" fontId="6" fillId="0" borderId="82" xfId="0" applyNumberFormat="1" applyFont="1" applyFill="1" applyBorder="1" applyAlignment="1">
      <alignment horizontal="center" vertical="center" textRotation="90"/>
    </xf>
    <xf numFmtId="0" fontId="19" fillId="0" borderId="98"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6" fillId="0" borderId="98" xfId="0" applyFont="1" applyFill="1" applyBorder="1" applyAlignment="1">
      <alignment horizontal="center" vertical="center"/>
    </xf>
    <xf numFmtId="0" fontId="6" fillId="0" borderId="33" xfId="0" applyFont="1" applyFill="1" applyBorder="1" applyAlignment="1">
      <alignment horizontal="center"/>
    </xf>
    <xf numFmtId="0" fontId="19" fillId="0" borderId="82" xfId="0" applyFont="1" applyFill="1" applyBorder="1"/>
    <xf numFmtId="15" fontId="6" fillId="0" borderId="82" xfId="0" applyNumberFormat="1" applyFont="1" applyFill="1" applyBorder="1"/>
    <xf numFmtId="15" fontId="6" fillId="0" borderId="83" xfId="0" applyNumberFormat="1" applyFont="1" applyFill="1" applyBorder="1"/>
    <xf numFmtId="0" fontId="19" fillId="0" borderId="98" xfId="0" applyFont="1" applyFill="1" applyBorder="1"/>
    <xf numFmtId="15" fontId="6" fillId="0" borderId="98" xfId="0" applyNumberFormat="1" applyFont="1" applyFill="1" applyBorder="1"/>
    <xf numFmtId="172" fontId="6" fillId="7" borderId="22" xfId="0" applyNumberFormat="1" applyFont="1" applyFill="1" applyBorder="1" applyAlignment="1">
      <alignment horizontal="center" vertical="center"/>
    </xf>
    <xf numFmtId="15" fontId="6" fillId="7" borderId="22" xfId="0" applyNumberFormat="1" applyFont="1" applyFill="1" applyBorder="1" applyAlignment="1">
      <alignment horizontal="center"/>
    </xf>
    <xf numFmtId="3" fontId="19" fillId="7" borderId="15" xfId="0" applyNumberFormat="1" applyFont="1" applyFill="1" applyBorder="1" applyAlignment="1">
      <alignment horizontal="center"/>
    </xf>
    <xf numFmtId="0" fontId="19" fillId="7" borderId="15" xfId="0" applyFont="1" applyFill="1" applyBorder="1"/>
    <xf numFmtId="0" fontId="6" fillId="0" borderId="91" xfId="0" applyFont="1" applyBorder="1" applyAlignment="1">
      <alignment horizontal="center" vertical="center"/>
    </xf>
    <xf numFmtId="168" fontId="6" fillId="0" borderId="24" xfId="0" applyNumberFormat="1" applyFont="1" applyFill="1" applyBorder="1" applyAlignment="1">
      <alignment horizontal="center" vertical="center"/>
    </xf>
    <xf numFmtId="4" fontId="6" fillId="0" borderId="24" xfId="0" applyNumberFormat="1" applyFont="1" applyFill="1" applyBorder="1" applyAlignment="1">
      <alignment horizontal="center"/>
    </xf>
    <xf numFmtId="168" fontId="6" fillId="7" borderId="24" xfId="0" applyNumberFormat="1" applyFont="1" applyFill="1" applyBorder="1" applyAlignment="1">
      <alignment horizontal="center" vertical="center"/>
    </xf>
    <xf numFmtId="15" fontId="6" fillId="7" borderId="0" xfId="0" applyNumberFormat="1" applyFont="1" applyFill="1"/>
    <xf numFmtId="0" fontId="19" fillId="7" borderId="24" xfId="0" applyFont="1" applyFill="1" applyBorder="1" applyAlignment="1">
      <alignment horizontal="left" vertical="center" wrapText="1"/>
    </xf>
    <xf numFmtId="15" fontId="6" fillId="7" borderId="14" xfId="0" applyNumberFormat="1" applyFont="1" applyFill="1" applyBorder="1" applyAlignment="1">
      <alignment horizontal="center" vertical="center"/>
    </xf>
    <xf numFmtId="15" fontId="6" fillId="7" borderId="41" xfId="0" applyNumberFormat="1" applyFont="1" applyFill="1" applyBorder="1" applyAlignment="1">
      <alignment horizontal="center"/>
    </xf>
    <xf numFmtId="0" fontId="19" fillId="7" borderId="26" xfId="0" applyFont="1" applyFill="1" applyBorder="1" applyAlignment="1">
      <alignment horizontal="left" vertical="center" wrapText="1"/>
    </xf>
    <xf numFmtId="15" fontId="6" fillId="7" borderId="41" xfId="0" applyNumberFormat="1" applyFont="1" applyFill="1" applyBorder="1" applyAlignment="1">
      <alignment horizontal="center" vertical="center"/>
    </xf>
    <xf numFmtId="15" fontId="6" fillId="7" borderId="26" xfId="0" applyNumberFormat="1" applyFont="1" applyFill="1" applyBorder="1" applyAlignment="1">
      <alignment horizontal="center" vertical="center" wrapText="1"/>
    </xf>
    <xf numFmtId="168" fontId="6" fillId="0" borderId="36" xfId="0" applyNumberFormat="1" applyFont="1" applyFill="1" applyBorder="1" applyAlignment="1">
      <alignment horizontal="center" vertical="center"/>
    </xf>
    <xf numFmtId="4" fontId="6" fillId="0" borderId="36" xfId="0" applyNumberFormat="1" applyFont="1" applyFill="1" applyBorder="1" applyAlignment="1">
      <alignment horizontal="center" vertical="center"/>
    </xf>
    <xf numFmtId="0" fontId="6" fillId="0" borderId="22" xfId="0" applyFont="1" applyFill="1" applyBorder="1" applyAlignment="1"/>
    <xf numFmtId="0" fontId="6" fillId="0" borderId="24" xfId="0" applyFont="1" applyFill="1" applyBorder="1" applyAlignment="1"/>
    <xf numFmtId="0" fontId="6" fillId="0" borderId="26" xfId="0" applyFont="1" applyFill="1" applyBorder="1" applyAlignment="1"/>
    <xf numFmtId="1" fontId="6" fillId="7" borderId="22" xfId="0" applyNumberFormat="1" applyFont="1" applyFill="1" applyBorder="1" applyAlignment="1">
      <alignment horizontal="center" vertical="center"/>
    </xf>
    <xf numFmtId="0" fontId="19" fillId="7" borderId="125" xfId="0" applyFont="1" applyFill="1" applyBorder="1" applyAlignment="1">
      <alignment horizontal="center" vertical="center"/>
    </xf>
    <xf numFmtId="0" fontId="6" fillId="7" borderId="22" xfId="0" applyFont="1" applyFill="1" applyBorder="1" applyAlignment="1"/>
    <xf numFmtId="1" fontId="6" fillId="7" borderId="24" xfId="0" applyNumberFormat="1" applyFont="1" applyFill="1" applyBorder="1" applyAlignment="1">
      <alignment horizontal="center" vertical="center"/>
    </xf>
    <xf numFmtId="0" fontId="6" fillId="7" borderId="24" xfId="0" applyFont="1" applyFill="1" applyBorder="1" applyAlignment="1"/>
    <xf numFmtId="168" fontId="6" fillId="7" borderId="26" xfId="0" applyNumberFormat="1" applyFont="1" applyFill="1" applyBorder="1" applyAlignment="1">
      <alignment horizontal="center" vertical="center"/>
    </xf>
    <xf numFmtId="0" fontId="6" fillId="7" borderId="26" xfId="0" applyFont="1" applyFill="1" applyBorder="1" applyAlignment="1"/>
    <xf numFmtId="0" fontId="6" fillId="7" borderId="29" xfId="0" applyFont="1" applyFill="1" applyBorder="1" applyAlignment="1"/>
    <xf numFmtId="0" fontId="19" fillId="0" borderId="22" xfId="0" applyFont="1" applyFill="1" applyBorder="1" applyAlignment="1">
      <alignment horizontal="left" vertical="center" wrapText="1"/>
    </xf>
    <xf numFmtId="3" fontId="6" fillId="0" borderId="22" xfId="0" applyNumberFormat="1" applyFont="1" applyFill="1" applyBorder="1" applyAlignment="1">
      <alignment horizontal="center" vertical="center"/>
    </xf>
    <xf numFmtId="15" fontId="6" fillId="0" borderId="22" xfId="0" applyNumberFormat="1" applyFont="1" applyFill="1" applyBorder="1"/>
    <xf numFmtId="168" fontId="6" fillId="0" borderId="22" xfId="0" applyNumberFormat="1" applyFont="1" applyFill="1" applyBorder="1" applyAlignment="1">
      <alignment horizontal="center" vertical="center"/>
    </xf>
    <xf numFmtId="4" fontId="6" fillId="0" borderId="22" xfId="0" applyNumberFormat="1" applyFont="1" applyFill="1" applyBorder="1" applyAlignment="1">
      <alignment horizontal="center"/>
    </xf>
    <xf numFmtId="0" fontId="6" fillId="0" borderId="24" xfId="0" applyFont="1" applyFill="1" applyBorder="1" applyAlignment="1">
      <alignment horizontal="left" vertical="center" wrapText="1"/>
    </xf>
    <xf numFmtId="0" fontId="6" fillId="0" borderId="64" xfId="0" applyFont="1" applyFill="1" applyBorder="1" applyAlignment="1">
      <alignment horizontal="left" vertical="center" wrapText="1"/>
    </xf>
    <xf numFmtId="4" fontId="6" fillId="0" borderId="26" xfId="0" applyNumberFormat="1" applyFont="1" applyFill="1" applyBorder="1" applyAlignment="1">
      <alignment horizontal="center"/>
    </xf>
    <xf numFmtId="0" fontId="19" fillId="0" borderId="22" xfId="0" applyFont="1" applyFill="1" applyBorder="1" applyAlignment="1">
      <alignment horizontal="center"/>
    </xf>
    <xf numFmtId="0" fontId="6" fillId="0" borderId="27" xfId="0" applyFont="1" applyFill="1" applyBorder="1" applyAlignment="1"/>
    <xf numFmtId="0" fontId="6" fillId="0" borderId="28" xfId="0" applyFont="1" applyFill="1" applyBorder="1" applyAlignment="1"/>
    <xf numFmtId="0" fontId="6" fillId="0" borderId="29" xfId="0" applyFont="1" applyFill="1" applyBorder="1" applyAlignment="1"/>
    <xf numFmtId="167" fontId="6" fillId="4" borderId="24" xfId="0" applyNumberFormat="1" applyFont="1" applyFill="1" applyBorder="1" applyAlignment="1">
      <alignment horizontal="center" vertical="center"/>
    </xf>
    <xf numFmtId="15" fontId="6" fillId="0" borderId="48" xfId="0" applyNumberFormat="1" applyFont="1" applyFill="1" applyBorder="1"/>
    <xf numFmtId="167" fontId="6" fillId="0" borderId="36" xfId="0" applyNumberFormat="1" applyFont="1" applyFill="1" applyBorder="1" applyAlignment="1">
      <alignment horizontal="center" vertical="top"/>
    </xf>
    <xf numFmtId="167" fontId="6" fillId="0" borderId="59" xfId="0" applyNumberFormat="1" applyFont="1" applyFill="1" applyBorder="1" applyAlignment="1">
      <alignment horizontal="center" vertical="top"/>
    </xf>
    <xf numFmtId="0" fontId="6" fillId="0" borderId="48" xfId="0" applyFont="1" applyFill="1" applyBorder="1" applyAlignment="1">
      <alignment horizontal="center"/>
    </xf>
    <xf numFmtId="167" fontId="6" fillId="0" borderId="48" xfId="0" applyNumberFormat="1" applyFont="1" applyFill="1" applyBorder="1" applyAlignment="1">
      <alignment horizontal="center" vertical="center"/>
    </xf>
    <xf numFmtId="167" fontId="6" fillId="0" borderId="83" xfId="0" applyNumberFormat="1" applyFont="1" applyFill="1" applyBorder="1" applyAlignment="1">
      <alignment horizontal="center" vertical="center"/>
    </xf>
    <xf numFmtId="15" fontId="6" fillId="7" borderId="22" xfId="0" applyNumberFormat="1" applyFont="1" applyFill="1" applyBorder="1" applyAlignment="1">
      <alignment horizontal="center" vertical="center"/>
    </xf>
    <xf numFmtId="3" fontId="6" fillId="7" borderId="24" xfId="0" applyNumberFormat="1" applyFont="1" applyFill="1" applyBorder="1" applyAlignment="1">
      <alignment horizontal="center" vertical="center"/>
    </xf>
    <xf numFmtId="167" fontId="6" fillId="0" borderId="97" xfId="0" applyNumberFormat="1" applyFont="1" applyFill="1" applyBorder="1" applyAlignment="1">
      <alignment horizontal="center" vertical="center"/>
    </xf>
    <xf numFmtId="167" fontId="6" fillId="0" borderId="82" xfId="0" applyNumberFormat="1" applyFont="1" applyFill="1" applyBorder="1" applyAlignment="1">
      <alignment horizontal="center" vertical="center"/>
    </xf>
    <xf numFmtId="15" fontId="6" fillId="0" borderId="97" xfId="0" applyNumberFormat="1" applyFont="1" applyFill="1" applyBorder="1"/>
    <xf numFmtId="0" fontId="6" fillId="7" borderId="42" xfId="0" applyFont="1" applyFill="1" applyBorder="1" applyAlignment="1">
      <alignment horizontal="center" vertical="center"/>
    </xf>
    <xf numFmtId="168" fontId="6" fillId="0" borderId="41" xfId="0" applyNumberFormat="1" applyFont="1" applyFill="1" applyBorder="1" applyAlignment="1">
      <alignment horizontal="center" vertical="center"/>
    </xf>
    <xf numFmtId="0" fontId="41" fillId="0" borderId="111" xfId="0" applyFont="1" applyBorder="1" applyAlignment="1">
      <alignment horizontal="center" vertical="center"/>
    </xf>
    <xf numFmtId="0" fontId="41" fillId="0" borderId="112" xfId="0" applyFont="1" applyBorder="1" applyAlignment="1">
      <alignment horizontal="center" vertical="center"/>
    </xf>
    <xf numFmtId="0" fontId="39" fillId="0" borderId="0" xfId="0" applyFont="1"/>
    <xf numFmtId="166" fontId="6" fillId="7" borderId="22" xfId="3" applyNumberFormat="1" applyFont="1" applyFill="1" applyBorder="1" applyAlignment="1">
      <alignment horizontal="center" vertical="top"/>
    </xf>
    <xf numFmtId="167" fontId="6" fillId="7" borderId="22" xfId="0" applyNumberFormat="1" applyFont="1" applyFill="1" applyBorder="1" applyAlignment="1">
      <alignment horizontal="center" vertical="top"/>
    </xf>
    <xf numFmtId="167" fontId="6" fillId="7" borderId="71" xfId="0" applyNumberFormat="1" applyFont="1" applyFill="1" applyBorder="1" applyAlignment="1">
      <alignment horizontal="center" vertical="top"/>
    </xf>
    <xf numFmtId="166" fontId="6" fillId="7" borderId="24" xfId="3" applyNumberFormat="1" applyFont="1" applyFill="1" applyBorder="1" applyAlignment="1">
      <alignment horizontal="center" vertical="top"/>
    </xf>
    <xf numFmtId="166" fontId="6" fillId="7" borderId="26" xfId="3" applyNumberFormat="1" applyFont="1" applyFill="1" applyBorder="1" applyAlignment="1">
      <alignment horizontal="center" vertical="top"/>
    </xf>
    <xf numFmtId="167" fontId="6" fillId="7" borderId="36" xfId="0" applyNumberFormat="1" applyFont="1" applyFill="1" applyBorder="1" applyAlignment="1">
      <alignment horizontal="center" vertical="center"/>
    </xf>
    <xf numFmtId="166" fontId="6" fillId="7" borderId="22" xfId="3" applyNumberFormat="1" applyFont="1" applyFill="1" applyBorder="1" applyAlignment="1">
      <alignment horizontal="center" vertical="center"/>
    </xf>
    <xf numFmtId="167" fontId="6" fillId="7" borderId="30" xfId="0" applyNumberFormat="1" applyFont="1" applyFill="1" applyBorder="1" applyAlignment="1">
      <alignment horizontal="center" vertical="center"/>
    </xf>
    <xf numFmtId="167" fontId="6" fillId="7" borderId="72" xfId="0" applyNumberFormat="1" applyFont="1" applyFill="1" applyBorder="1" applyAlignment="1">
      <alignment horizontal="center" vertical="center"/>
    </xf>
    <xf numFmtId="167" fontId="6" fillId="7" borderId="44" xfId="0" applyNumberFormat="1" applyFont="1" applyFill="1" applyBorder="1" applyAlignment="1">
      <alignment horizontal="center" vertical="center"/>
    </xf>
    <xf numFmtId="167" fontId="6" fillId="7" borderId="3" xfId="0" applyNumberFormat="1" applyFont="1" applyFill="1" applyBorder="1" applyAlignment="1">
      <alignment horizontal="center" vertical="center"/>
    </xf>
    <xf numFmtId="167" fontId="6" fillId="7" borderId="75" xfId="0" applyNumberFormat="1" applyFont="1" applyFill="1" applyBorder="1" applyAlignment="1">
      <alignment horizontal="center" vertical="center"/>
    </xf>
    <xf numFmtId="166" fontId="6" fillId="0" borderId="30" xfId="3" applyNumberFormat="1" applyFont="1" applyFill="1" applyBorder="1" applyAlignment="1">
      <alignment horizontal="center" vertical="center"/>
    </xf>
    <xf numFmtId="167" fontId="6" fillId="0" borderId="30" xfId="0" applyNumberFormat="1" applyFont="1" applyFill="1" applyBorder="1" applyAlignment="1">
      <alignment horizontal="center" vertical="center"/>
    </xf>
    <xf numFmtId="167" fontId="6" fillId="0" borderId="3" xfId="0" applyNumberFormat="1" applyFont="1" applyFill="1" applyBorder="1" applyAlignment="1">
      <alignment horizontal="center" vertical="center"/>
    </xf>
    <xf numFmtId="166" fontId="6" fillId="0" borderId="20" xfId="3" applyNumberFormat="1" applyFont="1" applyFill="1" applyBorder="1" applyAlignment="1">
      <alignment horizontal="center" vertical="center"/>
    </xf>
    <xf numFmtId="167" fontId="6" fillId="0" borderId="20" xfId="0" applyNumberFormat="1" applyFont="1" applyFill="1" applyBorder="1" applyAlignment="1">
      <alignment horizontal="center" vertical="center"/>
    </xf>
    <xf numFmtId="167" fontId="6" fillId="0" borderId="14" xfId="0" applyNumberFormat="1" applyFont="1" applyFill="1" applyBorder="1" applyAlignment="1">
      <alignment horizontal="center" vertical="center"/>
    </xf>
    <xf numFmtId="167" fontId="6" fillId="0" borderId="20" xfId="0" applyNumberFormat="1" applyFont="1" applyFill="1" applyBorder="1" applyAlignment="1">
      <alignment horizontal="center" vertical="top"/>
    </xf>
    <xf numFmtId="167" fontId="6" fillId="0" borderId="14" xfId="0" applyNumberFormat="1" applyFont="1" applyFill="1" applyBorder="1" applyAlignment="1">
      <alignment horizontal="center" vertical="top"/>
    </xf>
    <xf numFmtId="166" fontId="6" fillId="0" borderId="44" xfId="3" applyNumberFormat="1" applyFont="1" applyFill="1" applyBorder="1" applyAlignment="1">
      <alignment horizontal="center" vertical="center"/>
    </xf>
    <xf numFmtId="167" fontId="6" fillId="0" borderId="44" xfId="0" applyNumberFormat="1" applyFont="1" applyFill="1" applyBorder="1" applyAlignment="1">
      <alignment horizontal="center" vertical="center"/>
    </xf>
    <xf numFmtId="167" fontId="6" fillId="0" borderId="44" xfId="0" applyNumberFormat="1" applyFont="1" applyFill="1" applyBorder="1" applyAlignment="1">
      <alignment horizontal="center" vertical="top"/>
    </xf>
    <xf numFmtId="166" fontId="6" fillId="0" borderId="24" xfId="3" applyNumberFormat="1" applyFont="1" applyFill="1" applyBorder="1" applyAlignment="1">
      <alignment horizontal="center" vertical="top"/>
    </xf>
    <xf numFmtId="166" fontId="6" fillId="7" borderId="30" xfId="3" applyNumberFormat="1" applyFont="1" applyFill="1" applyBorder="1" applyAlignment="1">
      <alignment horizontal="center" vertical="center"/>
    </xf>
    <xf numFmtId="166" fontId="6" fillId="7" borderId="20" xfId="3" applyNumberFormat="1" applyFont="1" applyFill="1" applyBorder="1" applyAlignment="1">
      <alignment horizontal="center" vertical="center"/>
    </xf>
    <xf numFmtId="167" fontId="6" fillId="7" borderId="20" xfId="0" applyNumberFormat="1" applyFont="1" applyFill="1" applyBorder="1" applyAlignment="1">
      <alignment horizontal="center" vertical="center"/>
    </xf>
    <xf numFmtId="166" fontId="6" fillId="7" borderId="15" xfId="3" applyNumberFormat="1" applyFont="1" applyFill="1" applyBorder="1" applyAlignment="1">
      <alignment horizontal="center" vertical="center"/>
    </xf>
    <xf numFmtId="167" fontId="6" fillId="7" borderId="15" xfId="0" applyNumberFormat="1" applyFont="1" applyFill="1" applyBorder="1" applyAlignment="1">
      <alignment horizontal="center" vertical="center"/>
    </xf>
    <xf numFmtId="167" fontId="6" fillId="7" borderId="3" xfId="0" applyNumberFormat="1" applyFont="1" applyFill="1" applyBorder="1" applyAlignment="1">
      <alignment horizontal="center" vertical="top"/>
    </xf>
    <xf numFmtId="167" fontId="6" fillId="7" borderId="19" xfId="0" applyNumberFormat="1" applyFont="1" applyFill="1" applyBorder="1" applyAlignment="1">
      <alignment horizontal="center" vertical="top"/>
    </xf>
    <xf numFmtId="166" fontId="6" fillId="7" borderId="24" xfId="3" applyNumberFormat="1" applyFont="1" applyFill="1" applyBorder="1" applyAlignment="1">
      <alignment horizontal="center" vertical="center"/>
    </xf>
    <xf numFmtId="167" fontId="6" fillId="7" borderId="24" xfId="0" applyNumberFormat="1" applyFont="1" applyFill="1" applyBorder="1" applyAlignment="1">
      <alignment horizontal="center" vertical="top"/>
    </xf>
    <xf numFmtId="167" fontId="6" fillId="7" borderId="33" xfId="0" applyNumberFormat="1" applyFont="1" applyFill="1" applyBorder="1" applyAlignment="1">
      <alignment horizontal="center" vertical="top"/>
    </xf>
    <xf numFmtId="166" fontId="6" fillId="7" borderId="36" xfId="3" applyNumberFormat="1" applyFont="1" applyFill="1" applyBorder="1" applyAlignment="1">
      <alignment horizontal="center" vertical="top"/>
    </xf>
    <xf numFmtId="167" fontId="6" fillId="7" borderId="36" xfId="0" applyNumberFormat="1" applyFont="1" applyFill="1" applyBorder="1" applyAlignment="1">
      <alignment horizontal="center" vertical="top"/>
    </xf>
    <xf numFmtId="167" fontId="6" fillId="7" borderId="59" xfId="0" applyNumberFormat="1" applyFont="1" applyFill="1" applyBorder="1" applyAlignment="1">
      <alignment horizontal="center" vertical="top"/>
    </xf>
    <xf numFmtId="166" fontId="6" fillId="0" borderId="22" xfId="3" applyNumberFormat="1" applyFont="1" applyFill="1" applyBorder="1" applyAlignment="1">
      <alignment horizontal="center" vertical="center"/>
    </xf>
    <xf numFmtId="167" fontId="6" fillId="0" borderId="3" xfId="0" applyNumberFormat="1" applyFont="1" applyFill="1" applyBorder="1" applyAlignment="1">
      <alignment horizontal="center" vertical="top"/>
    </xf>
    <xf numFmtId="167" fontId="6" fillId="0" borderId="19" xfId="0" applyNumberFormat="1" applyFont="1" applyFill="1" applyBorder="1" applyAlignment="1">
      <alignment horizontal="center" vertical="top"/>
    </xf>
    <xf numFmtId="167" fontId="6" fillId="7" borderId="30" xfId="0" applyNumberFormat="1" applyFont="1" applyFill="1" applyBorder="1" applyAlignment="1">
      <alignment horizontal="center" vertical="top"/>
    </xf>
    <xf numFmtId="166" fontId="6" fillId="7" borderId="20" xfId="3" applyNumberFormat="1" applyFont="1" applyFill="1" applyBorder="1" applyAlignment="1">
      <alignment horizontal="center" vertical="top"/>
    </xf>
    <xf numFmtId="167" fontId="6" fillId="7" borderId="20" xfId="0" applyNumberFormat="1" applyFont="1" applyFill="1" applyBorder="1" applyAlignment="1">
      <alignment horizontal="center" vertical="top"/>
    </xf>
    <xf numFmtId="167" fontId="6" fillId="7" borderId="75" xfId="0" applyNumberFormat="1" applyFont="1" applyFill="1" applyBorder="1" applyAlignment="1">
      <alignment horizontal="center" vertical="top"/>
    </xf>
    <xf numFmtId="166" fontId="6" fillId="7" borderId="44" xfId="3" applyNumberFormat="1" applyFont="1" applyFill="1" applyBorder="1" applyAlignment="1">
      <alignment horizontal="center" vertical="top"/>
    </xf>
    <xf numFmtId="167" fontId="6" fillId="7" borderId="44" xfId="0" applyNumberFormat="1" applyFont="1" applyFill="1" applyBorder="1" applyAlignment="1">
      <alignment horizontal="center" vertical="top"/>
    </xf>
    <xf numFmtId="167" fontId="6" fillId="7" borderId="61" xfId="0" applyNumberFormat="1" applyFont="1" applyFill="1" applyBorder="1" applyAlignment="1">
      <alignment horizontal="center" vertical="top"/>
    </xf>
    <xf numFmtId="167" fontId="6" fillId="0" borderId="30" xfId="0" applyNumberFormat="1" applyFont="1" applyFill="1" applyBorder="1" applyAlignment="1">
      <alignment horizontal="center" vertical="top"/>
    </xf>
    <xf numFmtId="167" fontId="6" fillId="0" borderId="75" xfId="0" applyNumberFormat="1" applyFont="1" applyFill="1" applyBorder="1" applyAlignment="1">
      <alignment horizontal="center" vertical="top"/>
    </xf>
    <xf numFmtId="166" fontId="6" fillId="0" borderId="20" xfId="3" applyNumberFormat="1" applyFont="1" applyFill="1" applyBorder="1" applyAlignment="1">
      <alignment horizontal="center" vertical="top"/>
    </xf>
    <xf numFmtId="166" fontId="6" fillId="0" borderId="44" xfId="3" applyNumberFormat="1" applyFont="1" applyFill="1" applyBorder="1" applyAlignment="1">
      <alignment horizontal="center" vertical="top"/>
    </xf>
    <xf numFmtId="167" fontId="6" fillId="7" borderId="26" xfId="0" applyNumberFormat="1" applyFont="1" applyFill="1" applyBorder="1" applyAlignment="1">
      <alignment horizontal="center" vertical="top"/>
    </xf>
    <xf numFmtId="167" fontId="6" fillId="7" borderId="63" xfId="0" applyNumberFormat="1" applyFont="1" applyFill="1" applyBorder="1" applyAlignment="1">
      <alignment horizontal="center" vertical="top"/>
    </xf>
    <xf numFmtId="166" fontId="6" fillId="0" borderId="22" xfId="3" applyNumberFormat="1" applyFont="1" applyFill="1" applyBorder="1" applyAlignment="1">
      <alignment horizontal="center" vertical="top"/>
    </xf>
    <xf numFmtId="167" fontId="6" fillId="0" borderId="22" xfId="0" applyNumberFormat="1" applyFont="1" applyFill="1" applyBorder="1" applyAlignment="1">
      <alignment horizontal="center" vertical="top"/>
    </xf>
    <xf numFmtId="167" fontId="6" fillId="0" borderId="71" xfId="0" applyNumberFormat="1" applyFont="1" applyFill="1" applyBorder="1" applyAlignment="1">
      <alignment horizontal="center" vertical="top"/>
    </xf>
    <xf numFmtId="3" fontId="6" fillId="0" borderId="24" xfId="3" applyNumberFormat="1" applyFont="1" applyFill="1" applyBorder="1" applyAlignment="1">
      <alignment horizontal="center" vertical="top"/>
    </xf>
    <xf numFmtId="167" fontId="6" fillId="0" borderId="40" xfId="0" applyNumberFormat="1" applyFont="1" applyFill="1" applyBorder="1" applyAlignment="1">
      <alignment horizontal="center" vertical="top"/>
    </xf>
    <xf numFmtId="166" fontId="6" fillId="0" borderId="26" xfId="3" applyNumberFormat="1" applyFont="1" applyFill="1" applyBorder="1" applyAlignment="1">
      <alignment horizontal="center" vertical="top"/>
    </xf>
    <xf numFmtId="167" fontId="6" fillId="0" borderId="26" xfId="0" applyNumberFormat="1" applyFont="1" applyFill="1" applyBorder="1" applyAlignment="1">
      <alignment horizontal="center" vertical="top"/>
    </xf>
    <xf numFmtId="167" fontId="6" fillId="0" borderId="63" xfId="0" applyNumberFormat="1" applyFont="1" applyFill="1" applyBorder="1" applyAlignment="1">
      <alignment horizontal="center" vertical="top"/>
    </xf>
    <xf numFmtId="0" fontId="0" fillId="0" borderId="14" xfId="0" applyFont="1" applyBorder="1" applyAlignment="1">
      <alignment horizontal="center"/>
    </xf>
    <xf numFmtId="166" fontId="6" fillId="0" borderId="82" xfId="3" applyNumberFormat="1" applyFont="1" applyFill="1" applyBorder="1" applyAlignment="1">
      <alignment horizontal="center" vertical="top"/>
    </xf>
    <xf numFmtId="167" fontId="6" fillId="0" borderId="82" xfId="0" applyNumberFormat="1" applyFont="1" applyFill="1" applyBorder="1" applyAlignment="1">
      <alignment horizontal="center" vertical="top"/>
    </xf>
    <xf numFmtId="167" fontId="6" fillId="0" borderId="100" xfId="0" applyNumberFormat="1" applyFont="1" applyFill="1" applyBorder="1" applyAlignment="1">
      <alignment horizontal="center" vertical="top"/>
    </xf>
    <xf numFmtId="166" fontId="6" fillId="0" borderId="83" xfId="3" applyNumberFormat="1" applyFont="1" applyFill="1" applyBorder="1" applyAlignment="1">
      <alignment horizontal="center" vertical="top"/>
    </xf>
    <xf numFmtId="167" fontId="6" fillId="0" borderId="83" xfId="0" applyNumberFormat="1" applyFont="1" applyFill="1" applyBorder="1" applyAlignment="1">
      <alignment horizontal="center" vertical="top"/>
    </xf>
    <xf numFmtId="167" fontId="6" fillId="0" borderId="101" xfId="0" applyNumberFormat="1" applyFont="1" applyFill="1" applyBorder="1" applyAlignment="1">
      <alignment horizontal="center" vertical="top"/>
    </xf>
    <xf numFmtId="166" fontId="6" fillId="0" borderId="98" xfId="3" applyNumberFormat="1" applyFont="1" applyFill="1" applyBorder="1" applyAlignment="1">
      <alignment horizontal="center" vertical="top"/>
    </xf>
    <xf numFmtId="167" fontId="6" fillId="0" borderId="98" xfId="0" applyNumberFormat="1" applyFont="1" applyFill="1" applyBorder="1" applyAlignment="1">
      <alignment horizontal="center" vertical="top"/>
    </xf>
    <xf numFmtId="167" fontId="6" fillId="0" borderId="102" xfId="0" applyNumberFormat="1" applyFont="1" applyFill="1" applyBorder="1" applyAlignment="1">
      <alignment horizontal="center" vertical="top"/>
    </xf>
    <xf numFmtId="3" fontId="6" fillId="0" borderId="82" xfId="3" applyNumberFormat="1" applyFont="1" applyFill="1" applyBorder="1" applyAlignment="1">
      <alignment horizontal="center" vertical="center"/>
    </xf>
    <xf numFmtId="3" fontId="6" fillId="0" borderId="83" xfId="3" applyNumberFormat="1" applyFont="1" applyFill="1" applyBorder="1" applyAlignment="1">
      <alignment horizontal="center" vertical="center"/>
    </xf>
    <xf numFmtId="166" fontId="6" fillId="0" borderId="15" xfId="3" applyNumberFormat="1" applyFont="1" applyFill="1" applyBorder="1" applyAlignment="1">
      <alignment horizontal="center" vertical="top"/>
    </xf>
    <xf numFmtId="167" fontId="6" fillId="0" borderId="15" xfId="0" applyNumberFormat="1" applyFont="1" applyFill="1" applyBorder="1" applyAlignment="1">
      <alignment horizontal="center" vertical="center"/>
    </xf>
    <xf numFmtId="167" fontId="6" fillId="0" borderId="98" xfId="0" applyNumberFormat="1" applyFont="1" applyFill="1" applyBorder="1" applyAlignment="1">
      <alignment horizontal="center" vertical="center"/>
    </xf>
    <xf numFmtId="167" fontId="6" fillId="7" borderId="82" xfId="0" applyNumberFormat="1" applyFont="1" applyFill="1" applyBorder="1" applyAlignment="1">
      <alignment horizontal="center" vertical="center"/>
    </xf>
    <xf numFmtId="0" fontId="0" fillId="7" borderId="14" xfId="0" applyFont="1" applyFill="1" applyBorder="1"/>
    <xf numFmtId="167" fontId="6" fillId="7" borderId="83" xfId="0" applyNumberFormat="1" applyFont="1" applyFill="1" applyBorder="1" applyAlignment="1">
      <alignment horizontal="center" vertical="top"/>
    </xf>
    <xf numFmtId="0" fontId="0" fillId="7" borderId="36" xfId="0" applyFont="1" applyFill="1" applyBorder="1" applyAlignment="1">
      <alignment horizontal="center" vertical="center" wrapText="1"/>
    </xf>
    <xf numFmtId="167" fontId="31" fillId="7" borderId="83" xfId="0" applyNumberFormat="1" applyFont="1" applyFill="1" applyBorder="1" applyAlignment="1">
      <alignment horizontal="center" vertical="center"/>
    </xf>
    <xf numFmtId="166" fontId="6" fillId="0" borderId="24" xfId="3" applyNumberFormat="1" applyFont="1" applyFill="1" applyBorder="1" applyAlignment="1">
      <alignment horizontal="center" vertical="center"/>
    </xf>
    <xf numFmtId="167" fontId="6" fillId="0" borderId="36" xfId="0" applyNumberFormat="1" applyFont="1" applyFill="1" applyBorder="1" applyAlignment="1">
      <alignment horizontal="center" vertical="center"/>
    </xf>
    <xf numFmtId="167" fontId="28" fillId="0" borderId="83" xfId="0" applyNumberFormat="1" applyFont="1" applyFill="1" applyBorder="1" applyAlignment="1">
      <alignment horizontal="center" vertical="center"/>
    </xf>
    <xf numFmtId="167" fontId="6" fillId="0" borderId="46" xfId="0" applyNumberFormat="1" applyFont="1" applyFill="1" applyBorder="1" applyAlignment="1">
      <alignment horizontal="center" vertical="top"/>
    </xf>
    <xf numFmtId="166" fontId="6" fillId="0" borderId="97" xfId="3" applyNumberFormat="1" applyFont="1" applyFill="1" applyBorder="1" applyAlignment="1">
      <alignment horizontal="center" vertical="top"/>
    </xf>
    <xf numFmtId="166" fontId="6" fillId="0" borderId="82" xfId="3" applyNumberFormat="1" applyFont="1" applyFill="1" applyBorder="1" applyAlignment="1">
      <alignment horizontal="center" vertical="center"/>
    </xf>
    <xf numFmtId="167" fontId="6" fillId="0" borderId="100" xfId="0" applyNumberFormat="1" applyFont="1" applyFill="1" applyBorder="1" applyAlignment="1">
      <alignment horizontal="center" vertical="center"/>
    </xf>
    <xf numFmtId="167" fontId="6" fillId="7" borderId="14" xfId="0" applyNumberFormat="1" applyFont="1" applyFill="1" applyBorder="1" applyAlignment="1">
      <alignment horizontal="center" vertical="center"/>
    </xf>
    <xf numFmtId="167" fontId="6" fillId="10" borderId="22" xfId="0" applyNumberFormat="1" applyFont="1" applyFill="1" applyBorder="1" applyAlignment="1">
      <alignment horizontal="center" vertical="top"/>
    </xf>
    <xf numFmtId="167" fontId="6" fillId="0" borderId="76" xfId="0" applyNumberFormat="1" applyFont="1" applyFill="1" applyBorder="1" applyAlignment="1">
      <alignment horizontal="center" vertical="top"/>
    </xf>
    <xf numFmtId="166" fontId="6" fillId="0" borderId="36" xfId="3" applyNumberFormat="1" applyFont="1" applyFill="1" applyBorder="1" applyAlignment="1">
      <alignment horizontal="center" vertical="center"/>
    </xf>
    <xf numFmtId="15" fontId="6" fillId="7" borderId="22" xfId="0" applyNumberFormat="1" applyFont="1" applyFill="1" applyBorder="1" applyAlignment="1">
      <alignment vertical="center"/>
    </xf>
    <xf numFmtId="15" fontId="6" fillId="7" borderId="24" xfId="0" applyNumberFormat="1" applyFont="1" applyFill="1" applyBorder="1" applyAlignment="1">
      <alignment vertical="center"/>
    </xf>
    <xf numFmtId="4" fontId="6" fillId="7" borderId="26" xfId="0" applyNumberFormat="1" applyFont="1" applyFill="1" applyBorder="1" applyAlignment="1">
      <alignment horizontal="center" vertical="center"/>
    </xf>
    <xf numFmtId="15" fontId="6" fillId="0" borderId="22" xfId="0" applyNumberFormat="1" applyFont="1" applyFill="1" applyBorder="1" applyAlignment="1">
      <alignment vertical="center"/>
    </xf>
    <xf numFmtId="15" fontId="6" fillId="0" borderId="24" xfId="0" applyNumberFormat="1" applyFont="1" applyFill="1" applyBorder="1" applyAlignment="1">
      <alignment vertical="center"/>
    </xf>
    <xf numFmtId="15" fontId="6" fillId="0" borderId="26" xfId="0" applyNumberFormat="1" applyFont="1" applyFill="1" applyBorder="1" applyAlignment="1">
      <alignment vertical="center"/>
    </xf>
    <xf numFmtId="166" fontId="6" fillId="0" borderId="41" xfId="3" applyNumberFormat="1" applyFont="1" applyFill="1" applyBorder="1" applyAlignment="1">
      <alignment horizontal="center" vertical="center"/>
    </xf>
    <xf numFmtId="167" fontId="6" fillId="0" borderId="41" xfId="0" applyNumberFormat="1" applyFont="1" applyFill="1" applyBorder="1" applyAlignment="1">
      <alignment horizontal="center" vertical="center"/>
    </xf>
    <xf numFmtId="167" fontId="6" fillId="0" borderId="123" xfId="0" applyNumberFormat="1" applyFont="1" applyFill="1" applyBorder="1" applyAlignment="1">
      <alignment horizontal="center" vertical="center"/>
    </xf>
    <xf numFmtId="166" fontId="6" fillId="0" borderId="83" xfId="3" applyNumberFormat="1" applyFont="1" applyFill="1" applyBorder="1" applyAlignment="1">
      <alignment horizontal="center" vertical="center"/>
    </xf>
    <xf numFmtId="167" fontId="6" fillId="0" borderId="19" xfId="0" applyNumberFormat="1" applyFont="1" applyFill="1" applyBorder="1" applyAlignment="1">
      <alignment horizontal="center" vertical="center"/>
    </xf>
    <xf numFmtId="166" fontId="6" fillId="0" borderId="3" xfId="3" applyNumberFormat="1" applyFont="1" applyFill="1" applyBorder="1" applyAlignment="1">
      <alignment horizontal="center" vertical="top"/>
    </xf>
    <xf numFmtId="166" fontId="6" fillId="0" borderId="97" xfId="3" applyNumberFormat="1" applyFont="1" applyFill="1" applyBorder="1" applyAlignment="1">
      <alignment horizontal="center" vertical="center"/>
    </xf>
    <xf numFmtId="167" fontId="6" fillId="0" borderId="75" xfId="0" applyNumberFormat="1" applyFont="1" applyFill="1" applyBorder="1" applyAlignment="1">
      <alignment horizontal="center" vertical="center"/>
    </xf>
    <xf numFmtId="167" fontId="6" fillId="0" borderId="61" xfId="0" applyNumberFormat="1" applyFont="1" applyFill="1" applyBorder="1" applyAlignment="1">
      <alignment horizontal="center" vertical="top"/>
    </xf>
    <xf numFmtId="167" fontId="6" fillId="0" borderId="97" xfId="0" applyNumberFormat="1" applyFont="1" applyFill="1" applyBorder="1" applyAlignment="1">
      <alignment horizontal="center" vertical="top"/>
    </xf>
    <xf numFmtId="167" fontId="6" fillId="0" borderId="93" xfId="0" applyNumberFormat="1" applyFont="1" applyFill="1" applyBorder="1" applyAlignment="1">
      <alignment horizontal="center" vertical="center"/>
    </xf>
    <xf numFmtId="166" fontId="6" fillId="0" borderId="51" xfId="3" applyNumberFormat="1" applyFont="1" applyFill="1" applyBorder="1" applyAlignment="1">
      <alignment horizontal="center" vertical="top"/>
    </xf>
    <xf numFmtId="167" fontId="6" fillId="0" borderId="22" xfId="0" applyNumberFormat="1" applyFont="1" applyFill="1" applyBorder="1" applyAlignment="1">
      <alignment horizontal="center" vertical="center"/>
    </xf>
    <xf numFmtId="1" fontId="0" fillId="0" borderId="107" xfId="0" applyNumberFormat="1" applyFont="1" applyBorder="1"/>
    <xf numFmtId="0" fontId="0" fillId="0" borderId="4" xfId="0" applyFont="1" applyBorder="1"/>
    <xf numFmtId="0" fontId="0" fillId="0" borderId="4" xfId="0" applyFont="1" applyBorder="1" applyAlignment="1">
      <alignment horizontal="center" vertical="top" wrapText="1"/>
    </xf>
    <xf numFmtId="1" fontId="0" fillId="0" borderId="108" xfId="0" applyNumberFormat="1" applyFont="1" applyBorder="1"/>
    <xf numFmtId="0" fontId="0" fillId="0" borderId="1" xfId="0" applyFont="1" applyBorder="1"/>
    <xf numFmtId="0" fontId="0" fillId="0" borderId="1" xfId="0" applyFont="1" applyBorder="1" applyAlignment="1">
      <alignment horizontal="center" vertical="top" wrapText="1"/>
    </xf>
    <xf numFmtId="1" fontId="0" fillId="0" borderId="109" xfId="0" applyNumberFormat="1" applyFont="1" applyBorder="1"/>
    <xf numFmtId="0" fontId="0" fillId="0" borderId="5" xfId="0" applyFont="1" applyBorder="1"/>
    <xf numFmtId="0" fontId="0" fillId="0" borderId="5" xfId="0" applyFont="1" applyBorder="1" applyAlignment="1">
      <alignment horizontal="center" vertical="top" wrapText="1"/>
    </xf>
    <xf numFmtId="1" fontId="0" fillId="0" borderId="0" xfId="0" applyNumberFormat="1" applyFont="1"/>
    <xf numFmtId="0" fontId="0" fillId="0" borderId="0" xfId="0" applyFont="1" applyAlignment="1">
      <alignment horizontal="center" vertical="top" wrapText="1"/>
    </xf>
    <xf numFmtId="167" fontId="6" fillId="4" borderId="22" xfId="0" applyNumberFormat="1" applyFont="1" applyFill="1" applyBorder="1" applyAlignment="1">
      <alignment horizontal="center" vertical="center"/>
    </xf>
    <xf numFmtId="167" fontId="6" fillId="4" borderId="3" xfId="0" applyNumberFormat="1" applyFont="1" applyFill="1" applyBorder="1" applyAlignment="1">
      <alignment horizontal="center" vertical="center"/>
    </xf>
    <xf numFmtId="167" fontId="6" fillId="4" borderId="3" xfId="0" applyNumberFormat="1" applyFont="1" applyFill="1" applyBorder="1" applyAlignment="1">
      <alignment horizontal="center" vertical="top"/>
    </xf>
    <xf numFmtId="167" fontId="6" fillId="4" borderId="24" xfId="0" applyNumberFormat="1" applyFont="1" applyFill="1" applyBorder="1" applyAlignment="1">
      <alignment horizontal="center" vertical="top"/>
    </xf>
    <xf numFmtId="167" fontId="6" fillId="4" borderId="36" xfId="0" applyNumberFormat="1" applyFont="1" applyFill="1" applyBorder="1" applyAlignment="1">
      <alignment horizontal="center" vertical="center"/>
    </xf>
    <xf numFmtId="167" fontId="6" fillId="4" borderId="36" xfId="0" applyNumberFormat="1" applyFont="1" applyFill="1" applyBorder="1" applyAlignment="1">
      <alignment horizontal="center" vertical="top"/>
    </xf>
    <xf numFmtId="167" fontId="6" fillId="4" borderId="26" xfId="0" applyNumberFormat="1" applyFont="1" applyFill="1" applyBorder="1" applyAlignment="1">
      <alignment horizontal="center" vertical="center"/>
    </xf>
    <xf numFmtId="167" fontId="6" fillId="7" borderId="41" xfId="0" applyNumberFormat="1" applyFont="1" applyFill="1" applyBorder="1" applyAlignment="1">
      <alignment horizontal="center" vertical="center"/>
    </xf>
    <xf numFmtId="167" fontId="6" fillId="7" borderId="14" xfId="0" applyNumberFormat="1" applyFont="1" applyFill="1" applyBorder="1" applyAlignment="1">
      <alignment horizontal="center" vertical="top"/>
    </xf>
    <xf numFmtId="173" fontId="6" fillId="4" borderId="24" xfId="0" applyNumberFormat="1" applyFont="1" applyFill="1" applyBorder="1" applyAlignment="1">
      <alignment horizontal="center" vertical="center"/>
    </xf>
    <xf numFmtId="167" fontId="44" fillId="11" borderId="50" xfId="0" applyNumberFormat="1" applyFont="1" applyFill="1" applyBorder="1" applyAlignment="1">
      <alignment horizontal="center" vertical="center"/>
    </xf>
    <xf numFmtId="167" fontId="44" fillId="11" borderId="41" xfId="0" applyNumberFormat="1" applyFont="1" applyFill="1" applyBorder="1" applyAlignment="1">
      <alignment horizontal="center" vertical="center"/>
    </xf>
    <xf numFmtId="167" fontId="44" fillId="11" borderId="20" xfId="0" applyNumberFormat="1" applyFont="1" applyFill="1" applyBorder="1" applyAlignment="1">
      <alignment horizontal="center" vertical="center"/>
    </xf>
    <xf numFmtId="167" fontId="44" fillId="11" borderId="51" xfId="0" applyNumberFormat="1" applyFont="1" applyFill="1" applyBorder="1" applyAlignment="1">
      <alignment horizontal="center" vertical="center"/>
    </xf>
    <xf numFmtId="167" fontId="6" fillId="6" borderId="40" xfId="0" applyNumberFormat="1" applyFont="1" applyFill="1" applyBorder="1" applyAlignment="1">
      <alignment horizontal="center" vertical="center"/>
    </xf>
    <xf numFmtId="167" fontId="6" fillId="0" borderId="40" xfId="0" applyNumberFormat="1" applyFont="1" applyFill="1" applyBorder="1" applyAlignment="1">
      <alignment horizontal="center" vertical="center"/>
    </xf>
    <xf numFmtId="173" fontId="6" fillId="0" borderId="36" xfId="0" applyNumberFormat="1" applyFont="1" applyBorder="1" applyAlignment="1">
      <alignment horizontal="center" vertical="center"/>
    </xf>
    <xf numFmtId="167" fontId="44" fillId="11" borderId="14" xfId="0" applyNumberFormat="1" applyFont="1" applyFill="1" applyBorder="1" applyAlignment="1">
      <alignment horizontal="center" vertical="center"/>
    </xf>
    <xf numFmtId="167" fontId="44" fillId="11" borderId="41" xfId="0" applyNumberFormat="1" applyFont="1" applyFill="1" applyBorder="1" applyAlignment="1">
      <alignment horizontal="center" vertical="top"/>
    </xf>
    <xf numFmtId="167" fontId="44" fillId="11" borderId="24" xfId="0" applyNumberFormat="1" applyFont="1" applyFill="1" applyBorder="1" applyAlignment="1">
      <alignment horizontal="center" vertical="center"/>
    </xf>
    <xf numFmtId="167" fontId="44" fillId="11" borderId="26" xfId="0" applyNumberFormat="1" applyFont="1" applyFill="1" applyBorder="1" applyAlignment="1">
      <alignment horizontal="center" vertical="center"/>
    </xf>
    <xf numFmtId="167" fontId="44" fillId="11" borderId="22" xfId="0" applyNumberFormat="1" applyFont="1" applyFill="1" applyBorder="1" applyAlignment="1">
      <alignment horizontal="center" vertical="center"/>
    </xf>
    <xf numFmtId="167" fontId="44" fillId="11" borderId="3" xfId="0" applyNumberFormat="1" applyFont="1" applyFill="1" applyBorder="1" applyAlignment="1">
      <alignment horizontal="center" vertical="center"/>
    </xf>
    <xf numFmtId="167" fontId="6" fillId="0" borderId="41" xfId="0" applyNumberFormat="1" applyFont="1" applyFill="1" applyBorder="1" applyAlignment="1">
      <alignment horizontal="center" vertical="top"/>
    </xf>
    <xf numFmtId="0" fontId="6" fillId="0" borderId="44"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167" fontId="6" fillId="0" borderId="106" xfId="0" applyNumberFormat="1" applyFont="1" applyFill="1" applyBorder="1" applyAlignment="1">
      <alignment horizontal="center" vertical="center"/>
    </xf>
    <xf numFmtId="167" fontId="6" fillId="0" borderId="51" xfId="0" applyNumberFormat="1" applyFont="1" applyFill="1" applyBorder="1" applyAlignment="1">
      <alignment horizontal="center" vertical="center"/>
    </xf>
    <xf numFmtId="168" fontId="6" fillId="0" borderId="82" xfId="0" applyNumberFormat="1" applyFont="1" applyFill="1" applyBorder="1" applyAlignment="1">
      <alignment horizontal="center" vertical="center" wrapText="1"/>
    </xf>
    <xf numFmtId="167" fontId="6" fillId="0" borderId="4" xfId="0" applyNumberFormat="1" applyFont="1" applyFill="1" applyBorder="1" applyAlignment="1">
      <alignment horizontal="center" vertical="center"/>
    </xf>
    <xf numFmtId="49" fontId="6" fillId="13" borderId="44" xfId="0" applyNumberFormat="1" applyFont="1" applyFill="1" applyBorder="1" applyAlignment="1">
      <alignment horizontal="left" vertical="center" wrapText="1"/>
    </xf>
    <xf numFmtId="49" fontId="6" fillId="13" borderId="20" xfId="0" applyNumberFormat="1" applyFont="1" applyFill="1" applyBorder="1" applyAlignment="1">
      <alignment horizontal="left" vertical="center" wrapText="1"/>
    </xf>
    <xf numFmtId="49" fontId="6" fillId="13" borderId="51" xfId="0" applyNumberFormat="1" applyFont="1" applyFill="1" applyBorder="1" applyAlignment="1">
      <alignment horizontal="left" vertical="center" wrapText="1"/>
    </xf>
    <xf numFmtId="49" fontId="43" fillId="0" borderId="4" xfId="0" applyNumberFormat="1" applyFont="1" applyFill="1" applyBorder="1" applyAlignment="1">
      <alignment horizontal="center" vertical="center" textRotation="90" wrapText="1"/>
    </xf>
    <xf numFmtId="49" fontId="41" fillId="0" borderId="4"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wrapText="1"/>
    </xf>
    <xf numFmtId="15" fontId="4" fillId="0" borderId="4" xfId="0" applyNumberFormat="1" applyFont="1" applyFill="1" applyBorder="1" applyAlignment="1">
      <alignment horizontal="center" vertical="center" wrapText="1"/>
    </xf>
    <xf numFmtId="168" fontId="4" fillId="0" borderId="77" xfId="0" applyNumberFormat="1" applyFont="1" applyFill="1" applyBorder="1" applyAlignment="1">
      <alignment horizontal="center" vertical="center" wrapText="1"/>
    </xf>
    <xf numFmtId="168" fontId="39" fillId="0" borderId="0" xfId="0" applyNumberFormat="1" applyFont="1" applyFill="1" applyAlignment="1">
      <alignment wrapText="1"/>
    </xf>
    <xf numFmtId="0" fontId="39" fillId="0" borderId="0" xfId="0" applyFont="1" applyFill="1"/>
    <xf numFmtId="1" fontId="19" fillId="7" borderId="78" xfId="16" quotePrefix="1" applyNumberFormat="1" applyFont="1" applyFill="1" applyBorder="1" applyAlignment="1">
      <alignment horizontal="center" vertical="center"/>
    </xf>
    <xf numFmtId="49" fontId="19" fillId="7" borderId="1" xfId="16" applyNumberFormat="1" applyFont="1" applyFill="1" applyBorder="1" applyAlignment="1">
      <alignment horizontal="center" vertical="center"/>
    </xf>
    <xf numFmtId="49" fontId="19" fillId="7" borderId="1" xfId="16" applyNumberFormat="1" applyFont="1" applyFill="1" applyBorder="1" applyAlignment="1">
      <alignment horizontal="left" vertical="center" wrapText="1"/>
    </xf>
    <xf numFmtId="169" fontId="6" fillId="7" borderId="1" xfId="16" applyNumberFormat="1" applyFont="1" applyFill="1" applyBorder="1" applyAlignment="1">
      <alignment horizontal="center" vertical="center" wrapText="1"/>
    </xf>
    <xf numFmtId="168" fontId="6" fillId="7" borderId="1" xfId="0" applyNumberFormat="1" applyFont="1" applyFill="1" applyBorder="1" applyAlignment="1">
      <alignment horizontal="center" vertical="center" wrapText="1"/>
    </xf>
    <xf numFmtId="168" fontId="6" fillId="7" borderId="79" xfId="0" applyNumberFormat="1" applyFont="1" applyFill="1" applyBorder="1" applyAlignment="1">
      <alignment horizontal="center" vertical="center" wrapText="1"/>
    </xf>
    <xf numFmtId="175" fontId="6" fillId="12" borderId="1" xfId="1" applyNumberFormat="1" applyFont="1" applyFill="1" applyBorder="1" applyAlignment="1">
      <alignment horizontal="center" vertical="center" wrapText="1"/>
    </xf>
    <xf numFmtId="49" fontId="19" fillId="7" borderId="1" xfId="0" applyNumberFormat="1" applyFont="1" applyFill="1" applyBorder="1" applyAlignment="1">
      <alignment horizontal="center" vertical="center"/>
    </xf>
    <xf numFmtId="170" fontId="19" fillId="7" borderId="1" xfId="0" applyNumberFormat="1" applyFont="1" applyFill="1" applyBorder="1" applyAlignment="1">
      <alignment horizontal="left" vertical="center" wrapText="1"/>
    </xf>
    <xf numFmtId="169" fontId="6" fillId="7" borderId="1" xfId="1" applyNumberFormat="1" applyFont="1" applyFill="1" applyBorder="1" applyAlignment="1">
      <alignment horizontal="center" vertical="center" wrapText="1"/>
    </xf>
    <xf numFmtId="49" fontId="19" fillId="7" borderId="1" xfId="0" applyNumberFormat="1" applyFont="1" applyFill="1" applyBorder="1" applyAlignment="1">
      <alignment horizontal="left" vertical="center" wrapText="1"/>
    </xf>
    <xf numFmtId="168" fontId="6" fillId="7" borderId="1" xfId="16" applyNumberFormat="1" applyFont="1" applyFill="1" applyBorder="1" applyAlignment="1">
      <alignment horizontal="center" vertical="center" wrapText="1"/>
    </xf>
    <xf numFmtId="0" fontId="6" fillId="7" borderId="42" xfId="0" applyFont="1" applyFill="1" applyBorder="1" applyAlignment="1">
      <alignment vertical="center" wrapText="1"/>
    </xf>
    <xf numFmtId="0" fontId="6" fillId="0" borderId="52" xfId="0" applyFont="1" applyBorder="1" applyAlignment="1">
      <alignment horizontal="center" vertical="center" wrapText="1"/>
    </xf>
    <xf numFmtId="0" fontId="6" fillId="0" borderId="28" xfId="0" applyFont="1" applyBorder="1" applyAlignment="1">
      <alignment horizontal="center" vertical="center" wrapText="1"/>
    </xf>
    <xf numFmtId="167" fontId="6" fillId="6" borderId="24" xfId="0" applyNumberFormat="1" applyFont="1" applyFill="1" applyBorder="1" applyAlignment="1">
      <alignment horizontal="center" vertical="center"/>
    </xf>
    <xf numFmtId="0" fontId="6" fillId="4" borderId="21" xfId="16" applyFont="1" applyFill="1" applyBorder="1" applyAlignment="1">
      <alignment horizontal="center"/>
    </xf>
    <xf numFmtId="0" fontId="6" fillId="4" borderId="23" xfId="16" applyFont="1" applyFill="1" applyBorder="1" applyAlignment="1">
      <alignment horizontal="center"/>
    </xf>
    <xf numFmtId="0" fontId="6" fillId="4" borderId="25" xfId="16" applyFont="1" applyFill="1" applyBorder="1" applyAlignment="1">
      <alignment horizontal="center"/>
    </xf>
    <xf numFmtId="0" fontId="6" fillId="4" borderId="84" xfId="16" applyFont="1" applyFill="1" applyBorder="1" applyAlignment="1">
      <alignment horizontal="center"/>
    </xf>
    <xf numFmtId="0" fontId="6" fillId="4" borderId="38" xfId="16" applyFont="1" applyFill="1" applyBorder="1" applyAlignment="1">
      <alignment horizontal="center"/>
    </xf>
    <xf numFmtId="0" fontId="6" fillId="4" borderId="22" xfId="16" applyFont="1" applyFill="1" applyBorder="1" applyAlignment="1">
      <alignment horizontal="center" vertical="center"/>
    </xf>
    <xf numFmtId="167" fontId="6" fillId="4" borderId="22" xfId="16" applyNumberFormat="1" applyFont="1" applyFill="1" applyBorder="1" applyAlignment="1">
      <alignment horizontal="center" vertical="center"/>
    </xf>
    <xf numFmtId="167" fontId="6" fillId="4" borderId="82" xfId="16" applyNumberFormat="1" applyFont="1" applyFill="1" applyBorder="1" applyAlignment="1">
      <alignment horizontal="center" vertical="center"/>
    </xf>
    <xf numFmtId="167" fontId="6" fillId="4" borderId="3" xfId="16" applyNumberFormat="1" applyFont="1" applyFill="1" applyBorder="1" applyAlignment="1">
      <alignment horizontal="center" vertical="center"/>
    </xf>
    <xf numFmtId="0" fontId="6" fillId="4" borderId="3" xfId="16" applyFont="1" applyFill="1" applyBorder="1" applyAlignment="1">
      <alignment horizontal="center"/>
    </xf>
    <xf numFmtId="167" fontId="6" fillId="4" borderId="3" xfId="16" applyNumberFormat="1" applyFont="1" applyFill="1" applyBorder="1" applyAlignment="1">
      <alignment horizontal="center" vertical="top"/>
    </xf>
    <xf numFmtId="0" fontId="6" fillId="4" borderId="24" xfId="16" applyFont="1" applyFill="1" applyBorder="1" applyAlignment="1">
      <alignment horizontal="center" vertical="center"/>
    </xf>
    <xf numFmtId="167" fontId="6" fillId="4" borderId="24" xfId="16" applyNumberFormat="1" applyFont="1" applyFill="1" applyBorder="1" applyAlignment="1">
      <alignment horizontal="center" vertical="center"/>
    </xf>
    <xf numFmtId="167" fontId="6" fillId="4" borderId="97" xfId="16" applyNumberFormat="1" applyFont="1" applyFill="1" applyBorder="1" applyAlignment="1">
      <alignment horizontal="center" vertical="center"/>
    </xf>
    <xf numFmtId="167" fontId="6" fillId="4" borderId="83" xfId="16" applyNumberFormat="1" applyFont="1" applyFill="1" applyBorder="1" applyAlignment="1">
      <alignment horizontal="center" vertical="center"/>
    </xf>
    <xf numFmtId="0" fontId="6" fillId="4" borderId="24" xfId="16" applyFont="1" applyFill="1" applyBorder="1" applyAlignment="1">
      <alignment horizontal="center"/>
    </xf>
    <xf numFmtId="167" fontId="6" fillId="4" borderId="24" xfId="16" applyNumberFormat="1" applyFont="1" applyFill="1" applyBorder="1" applyAlignment="1">
      <alignment horizontal="center" vertical="top"/>
    </xf>
    <xf numFmtId="0" fontId="6" fillId="4" borderId="26" xfId="16" applyFont="1" applyFill="1" applyBorder="1" applyAlignment="1">
      <alignment horizontal="center" vertical="center"/>
    </xf>
    <xf numFmtId="167" fontId="6" fillId="4" borderId="26" xfId="16" applyNumberFormat="1" applyFont="1" applyFill="1" applyBorder="1" applyAlignment="1">
      <alignment horizontal="center" vertical="center"/>
    </xf>
    <xf numFmtId="15" fontId="6" fillId="4" borderId="26" xfId="16" applyNumberFormat="1" applyFont="1" applyFill="1" applyBorder="1" applyAlignment="1">
      <alignment horizontal="center" vertical="center"/>
    </xf>
    <xf numFmtId="15" fontId="6" fillId="4" borderId="98" xfId="16" applyNumberFormat="1" applyFont="1" applyFill="1" applyBorder="1" applyAlignment="1">
      <alignment horizontal="center" vertical="center"/>
    </xf>
    <xf numFmtId="0" fontId="6" fillId="4" borderId="26" xfId="16" applyFont="1" applyFill="1" applyBorder="1" applyAlignment="1">
      <alignment horizontal="center"/>
    </xf>
    <xf numFmtId="0" fontId="6" fillId="4" borderId="26" xfId="16" applyFont="1" applyFill="1" applyBorder="1"/>
    <xf numFmtId="0" fontId="6" fillId="4" borderId="41" xfId="16" applyFont="1" applyFill="1" applyBorder="1" applyAlignment="1">
      <alignment horizontal="center" vertical="center"/>
    </xf>
    <xf numFmtId="167" fontId="6" fillId="4" borderId="41" xfId="16" applyNumberFormat="1" applyFont="1" applyFill="1" applyBorder="1" applyAlignment="1">
      <alignment horizontal="center" vertical="center"/>
    </xf>
    <xf numFmtId="167" fontId="6" fillId="4" borderId="14" xfId="16" applyNumberFormat="1" applyFont="1" applyFill="1" applyBorder="1" applyAlignment="1">
      <alignment horizontal="center" vertical="center"/>
    </xf>
    <xf numFmtId="0" fontId="6" fillId="4" borderId="14" xfId="16" applyFont="1" applyFill="1" applyBorder="1" applyAlignment="1">
      <alignment horizontal="center"/>
    </xf>
    <xf numFmtId="167" fontId="6" fillId="4" borderId="14" xfId="16" applyNumberFormat="1" applyFont="1" applyFill="1" applyBorder="1" applyAlignment="1">
      <alignment horizontal="center" vertical="top"/>
    </xf>
    <xf numFmtId="0" fontId="6" fillId="4" borderId="36" xfId="16" applyFont="1" applyFill="1" applyBorder="1" applyAlignment="1">
      <alignment horizontal="center" vertical="center"/>
    </xf>
    <xf numFmtId="167" fontId="6" fillId="4" borderId="36" xfId="16" applyNumberFormat="1" applyFont="1" applyFill="1" applyBorder="1" applyAlignment="1">
      <alignment horizontal="center" vertical="center"/>
    </xf>
    <xf numFmtId="15" fontId="6" fillId="4" borderId="36" xfId="16" applyNumberFormat="1" applyFont="1" applyFill="1" applyBorder="1" applyAlignment="1">
      <alignment horizontal="center" vertical="center"/>
    </xf>
    <xf numFmtId="0" fontId="6" fillId="4" borderId="36" xfId="16" applyFont="1" applyFill="1" applyBorder="1" applyAlignment="1">
      <alignment horizontal="center"/>
    </xf>
    <xf numFmtId="0" fontId="6" fillId="4" borderId="36" xfId="16" applyFont="1" applyFill="1" applyBorder="1"/>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53" xfId="0" applyFont="1" applyFill="1" applyBorder="1" applyAlignment="1">
      <alignment horizontal="center" vertical="center" textRotation="90" wrapText="1"/>
    </xf>
    <xf numFmtId="0" fontId="41" fillId="14" borderId="53" xfId="0" applyFont="1" applyFill="1" applyBorder="1" applyAlignment="1">
      <alignment horizontal="center" vertical="center" textRotation="90"/>
    </xf>
    <xf numFmtId="0" fontId="41" fillId="0" borderId="0" xfId="0" applyFont="1" applyFill="1"/>
    <xf numFmtId="0" fontId="41" fillId="0" borderId="111" xfId="0" applyFont="1" applyFill="1" applyBorder="1" applyAlignment="1">
      <alignment vertical="center"/>
    </xf>
    <xf numFmtId="0" fontId="41" fillId="0" borderId="112" xfId="0" applyFont="1" applyFill="1" applyBorder="1" applyAlignment="1">
      <alignment vertical="center"/>
    </xf>
    <xf numFmtId="1" fontId="4" fillId="14" borderId="53" xfId="0" applyNumberFormat="1" applyFont="1" applyFill="1" applyBorder="1" applyAlignment="1">
      <alignment horizontal="center" vertical="center" textRotation="90" wrapText="1"/>
    </xf>
    <xf numFmtId="166" fontId="6" fillId="7" borderId="30" xfId="3" applyNumberFormat="1" applyFont="1" applyFill="1" applyBorder="1" applyAlignment="1">
      <alignment horizontal="center" vertical="top"/>
    </xf>
    <xf numFmtId="15" fontId="6" fillId="7" borderId="44" xfId="0" applyNumberFormat="1" applyFont="1" applyFill="1" applyBorder="1" applyAlignment="1">
      <alignment horizontal="center" vertical="center"/>
    </xf>
    <xf numFmtId="15" fontId="18" fillId="0" borderId="10" xfId="0" applyNumberFormat="1" applyFont="1" applyBorder="1" applyAlignment="1">
      <alignment horizontal="center"/>
    </xf>
    <xf numFmtId="0" fontId="19" fillId="0" borderId="26" xfId="0" applyFont="1" applyFill="1" applyBorder="1" applyAlignment="1">
      <alignment horizontal="center" vertical="center" wrapText="1"/>
    </xf>
    <xf numFmtId="15" fontId="6" fillId="7" borderId="22" xfId="0" applyNumberFormat="1" applyFont="1" applyFill="1" applyBorder="1" applyAlignment="1">
      <alignment horizontal="center"/>
    </xf>
    <xf numFmtId="15" fontId="6" fillId="7" borderId="24" xfId="0" applyNumberFormat="1" applyFont="1" applyFill="1" applyBorder="1" applyAlignment="1">
      <alignment horizontal="center"/>
    </xf>
    <xf numFmtId="0" fontId="6" fillId="7" borderId="22" xfId="0" applyFont="1" applyFill="1" applyBorder="1" applyAlignment="1">
      <alignment horizontal="center"/>
    </xf>
    <xf numFmtId="0" fontId="6" fillId="7" borderId="24" xfId="0" applyFont="1" applyFill="1" applyBorder="1" applyAlignment="1">
      <alignment horizontal="center"/>
    </xf>
    <xf numFmtId="0" fontId="6" fillId="7" borderId="3" xfId="0" applyFont="1" applyFill="1" applyBorder="1" applyAlignment="1">
      <alignment horizontal="center" vertical="center"/>
    </xf>
    <xf numFmtId="15" fontId="6" fillId="7" borderId="36" xfId="0" applyNumberFormat="1" applyFont="1" applyFill="1" applyBorder="1" applyAlignment="1">
      <alignment horizontal="center" vertical="center"/>
    </xf>
    <xf numFmtId="0" fontId="6" fillId="7" borderId="26" xfId="0" applyFont="1" applyFill="1" applyBorder="1" applyAlignment="1">
      <alignment horizontal="center"/>
    </xf>
    <xf numFmtId="15" fontId="6" fillId="7" borderId="26" xfId="0" applyNumberFormat="1" applyFont="1" applyFill="1" applyBorder="1" applyAlignment="1">
      <alignment horizontal="center"/>
    </xf>
    <xf numFmtId="167" fontId="6" fillId="7" borderId="3" xfId="0" applyNumberFormat="1" applyFont="1" applyFill="1" applyBorder="1" applyAlignment="1">
      <alignment horizontal="center" vertical="center"/>
    </xf>
    <xf numFmtId="15" fontId="6" fillId="7" borderId="24" xfId="0" applyNumberFormat="1" applyFont="1" applyFill="1" applyBorder="1" applyAlignment="1">
      <alignment horizontal="center" vertical="center"/>
    </xf>
    <xf numFmtId="15" fontId="6" fillId="7" borderId="26" xfId="0" applyNumberFormat="1" applyFont="1" applyFill="1" applyBorder="1" applyAlignment="1">
      <alignment horizontal="center" vertical="center"/>
    </xf>
    <xf numFmtId="1" fontId="6" fillId="7" borderId="26" xfId="0" applyNumberFormat="1" applyFont="1" applyFill="1" applyBorder="1" applyAlignment="1">
      <alignment horizontal="center" vertical="center"/>
    </xf>
    <xf numFmtId="0" fontId="19" fillId="0" borderId="0" xfId="0" applyFont="1" applyAlignment="1">
      <alignment horizontal="center" vertical="center"/>
    </xf>
    <xf numFmtId="0" fontId="0" fillId="0" borderId="3" xfId="0" applyFont="1" applyBorder="1" applyAlignment="1">
      <alignment horizontal="center" vertical="center" textRotation="90" wrapText="1"/>
    </xf>
    <xf numFmtId="0" fontId="19" fillId="7" borderId="24" xfId="0" applyFont="1" applyFill="1" applyBorder="1" applyAlignment="1">
      <alignment horizontal="center" vertical="center"/>
    </xf>
    <xf numFmtId="0" fontId="19" fillId="7" borderId="26"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20" xfId="0" applyFont="1" applyFill="1" applyBorder="1" applyAlignment="1">
      <alignment horizontal="center" vertical="center"/>
    </xf>
    <xf numFmtId="0" fontId="19" fillId="7" borderId="30"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36" xfId="0" applyFont="1" applyFill="1" applyBorder="1" applyAlignment="1">
      <alignment horizontal="center" vertical="center"/>
    </xf>
    <xf numFmtId="0" fontId="19" fillId="0" borderId="22" xfId="0" applyFont="1" applyBorder="1" applyAlignment="1">
      <alignment horizontal="center" vertical="center"/>
    </xf>
    <xf numFmtId="0" fontId="19" fillId="0" borderId="24" xfId="0" applyFont="1" applyBorder="1" applyAlignment="1">
      <alignment horizontal="center" vertical="center"/>
    </xf>
    <xf numFmtId="0" fontId="19" fillId="0" borderId="36" xfId="0" applyFont="1" applyBorder="1" applyAlignment="1">
      <alignment horizontal="center" vertical="center"/>
    </xf>
    <xf numFmtId="0" fontId="19" fillId="7" borderId="82" xfId="0" applyFont="1" applyFill="1" applyBorder="1" applyAlignment="1">
      <alignment horizontal="center" vertical="center"/>
    </xf>
    <xf numFmtId="0" fontId="19" fillId="7" borderId="83" xfId="0" applyFont="1" applyFill="1" applyBorder="1" applyAlignment="1">
      <alignment horizontal="center" vertical="center"/>
    </xf>
    <xf numFmtId="0" fontId="19" fillId="7" borderId="98" xfId="0" applyFont="1" applyFill="1" applyBorder="1" applyAlignment="1">
      <alignment horizontal="center" vertical="center"/>
    </xf>
    <xf numFmtId="0" fontId="19" fillId="0" borderId="82" xfId="0" applyFont="1" applyFill="1" applyBorder="1" applyAlignment="1">
      <alignment horizontal="center" vertical="center"/>
    </xf>
    <xf numFmtId="0" fontId="19" fillId="0" borderId="83" xfId="0" applyFont="1" applyFill="1" applyBorder="1" applyAlignment="1">
      <alignment horizontal="center" vertical="center"/>
    </xf>
    <xf numFmtId="0" fontId="19" fillId="0" borderId="98" xfId="0" applyFont="1" applyFill="1" applyBorder="1" applyAlignment="1">
      <alignment horizontal="center" vertical="center"/>
    </xf>
    <xf numFmtId="0" fontId="19" fillId="0" borderId="26" xfId="0" applyFont="1" applyBorder="1" applyAlignment="1">
      <alignment horizontal="center" vertical="center"/>
    </xf>
    <xf numFmtId="0" fontId="19" fillId="0" borderId="22" xfId="0" applyFont="1" applyFill="1" applyBorder="1" applyAlignment="1">
      <alignment horizontal="center" vertical="center"/>
    </xf>
    <xf numFmtId="0" fontId="19" fillId="0" borderId="26" xfId="0" applyFont="1" applyFill="1" applyBorder="1" applyAlignment="1">
      <alignment horizontal="center" vertical="center"/>
    </xf>
    <xf numFmtId="0" fontId="6" fillId="0" borderId="82" xfId="0" applyFont="1" applyBorder="1" applyAlignment="1">
      <alignment horizontal="center" vertical="center"/>
    </xf>
    <xf numFmtId="0" fontId="6" fillId="0" borderId="98" xfId="0" applyFont="1" applyBorder="1" applyAlignment="1">
      <alignment horizontal="center" vertical="center"/>
    </xf>
    <xf numFmtId="0" fontId="19" fillId="0" borderId="41" xfId="0" applyFont="1" applyFill="1" applyBorder="1" applyAlignment="1">
      <alignment horizontal="center" vertical="center"/>
    </xf>
    <xf numFmtId="0" fontId="19" fillId="0" borderId="36" xfId="0" applyFont="1" applyFill="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Alignment="1">
      <alignment horizontal="center" vertical="center"/>
    </xf>
    <xf numFmtId="3" fontId="6" fillId="7" borderId="14" xfId="0" applyNumberFormat="1" applyFont="1" applyFill="1" applyBorder="1" applyAlignment="1">
      <alignment horizontal="center" vertical="center"/>
    </xf>
    <xf numFmtId="0" fontId="6" fillId="7" borderId="50" xfId="0" applyFont="1" applyFill="1" applyBorder="1" applyAlignment="1">
      <alignment horizontal="center"/>
    </xf>
    <xf numFmtId="0" fontId="6" fillId="7" borderId="50" xfId="0" applyFont="1" applyFill="1" applyBorder="1" applyAlignment="1">
      <alignment horizontal="center" vertical="center"/>
    </xf>
    <xf numFmtId="15" fontId="6" fillId="7" borderId="50" xfId="0" applyNumberFormat="1" applyFont="1" applyFill="1" applyBorder="1" applyAlignment="1">
      <alignment horizontal="center" vertical="center"/>
    </xf>
    <xf numFmtId="167" fontId="6" fillId="7" borderId="50" xfId="0" applyNumberFormat="1" applyFont="1" applyFill="1" applyBorder="1" applyAlignment="1">
      <alignment horizontal="center" vertical="center"/>
    </xf>
    <xf numFmtId="0" fontId="6" fillId="7" borderId="44" xfId="0" applyFont="1" applyFill="1" applyBorder="1" applyAlignment="1">
      <alignment horizontal="center" vertical="center"/>
    </xf>
    <xf numFmtId="15" fontId="6" fillId="7" borderId="48" xfId="0" applyNumberFormat="1" applyFont="1" applyFill="1" applyBorder="1" applyAlignment="1">
      <alignment horizontal="center" vertical="center"/>
    </xf>
    <xf numFmtId="167" fontId="6" fillId="7" borderId="48" xfId="0" applyNumberFormat="1" applyFont="1" applyFill="1" applyBorder="1" applyAlignment="1">
      <alignment horizontal="center" vertical="center"/>
    </xf>
    <xf numFmtId="15" fontId="6" fillId="7" borderId="83" xfId="0" applyNumberFormat="1" applyFont="1" applyFill="1" applyBorder="1" applyAlignment="1">
      <alignment horizontal="center" vertical="center"/>
    </xf>
    <xf numFmtId="167" fontId="6" fillId="7" borderId="83" xfId="0" applyNumberFormat="1" applyFont="1" applyFill="1" applyBorder="1" applyAlignment="1">
      <alignment horizontal="center" vertical="center"/>
    </xf>
    <xf numFmtId="3" fontId="4" fillId="7" borderId="24" xfId="0" applyNumberFormat="1" applyFont="1" applyFill="1" applyBorder="1" applyAlignment="1">
      <alignment horizontal="center"/>
    </xf>
    <xf numFmtId="1" fontId="6" fillId="7" borderId="83" xfId="0" applyNumberFormat="1" applyFont="1" applyFill="1" applyBorder="1" applyAlignment="1">
      <alignment horizontal="center" vertical="center"/>
    </xf>
    <xf numFmtId="167" fontId="6" fillId="0" borderId="24" xfId="0" applyNumberFormat="1" applyFont="1" applyFill="1" applyBorder="1" applyAlignment="1">
      <alignment horizontal="center" vertical="center"/>
    </xf>
    <xf numFmtId="0" fontId="19" fillId="0" borderId="14" xfId="0" applyFont="1" applyFill="1" applyBorder="1" applyAlignment="1">
      <alignment horizontal="center"/>
    </xf>
    <xf numFmtId="0" fontId="19" fillId="0" borderId="30" xfId="0" applyFont="1" applyFill="1" applyBorder="1" applyAlignment="1">
      <alignment horizontal="center"/>
    </xf>
    <xf numFmtId="0" fontId="19" fillId="0" borderId="20" xfId="0" applyFont="1" applyFill="1" applyBorder="1" applyAlignment="1">
      <alignment horizont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15" fontId="6" fillId="0" borderId="30" xfId="0" applyNumberFormat="1" applyFont="1" applyFill="1" applyBorder="1" applyAlignment="1">
      <alignment horizontal="center"/>
    </xf>
    <xf numFmtId="0" fontId="6" fillId="0" borderId="30" xfId="0" applyFont="1" applyFill="1" applyBorder="1" applyAlignment="1">
      <alignment horizontal="center"/>
    </xf>
    <xf numFmtId="0" fontId="6" fillId="0" borderId="20" xfId="0" applyFont="1" applyFill="1" applyBorder="1" applyAlignment="1">
      <alignment horizontal="center"/>
    </xf>
    <xf numFmtId="0" fontId="6" fillId="0" borderId="14" xfId="0" applyFont="1" applyBorder="1" applyAlignment="1">
      <alignment horizontal="center"/>
    </xf>
    <xf numFmtId="0" fontId="6" fillId="0" borderId="36" xfId="0" applyFont="1" applyBorder="1" applyAlignment="1">
      <alignment horizontal="center"/>
    </xf>
    <xf numFmtId="15" fontId="50" fillId="0" borderId="0" xfId="0" applyNumberFormat="1" applyFont="1"/>
    <xf numFmtId="164" fontId="51" fillId="0" borderId="0" xfId="1" applyFont="1"/>
    <xf numFmtId="164" fontId="11" fillId="0" borderId="0" xfId="0" applyNumberFormat="1" applyFont="1"/>
    <xf numFmtId="164" fontId="52" fillId="0" borderId="0" xfId="0" applyNumberFormat="1" applyFont="1"/>
    <xf numFmtId="164" fontId="11" fillId="0" borderId="0" xfId="1" applyFont="1" applyFill="1"/>
    <xf numFmtId="0" fontId="6" fillId="7" borderId="27" xfId="0" applyFont="1" applyFill="1" applyBorder="1" applyAlignment="1">
      <alignment horizontal="center" wrapText="1"/>
    </xf>
    <xf numFmtId="0" fontId="6" fillId="7" borderId="28" xfId="0" applyFont="1" applyFill="1" applyBorder="1" applyAlignment="1">
      <alignment horizontal="center" wrapText="1"/>
    </xf>
    <xf numFmtId="0" fontId="6" fillId="7" borderId="26" xfId="0" applyFont="1" applyFill="1" applyBorder="1"/>
    <xf numFmtId="0" fontId="6" fillId="7" borderId="29" xfId="0" applyFont="1" applyFill="1" applyBorder="1" applyAlignment="1">
      <alignment horizontal="center" wrapText="1"/>
    </xf>
    <xf numFmtId="0" fontId="6" fillId="7" borderId="82"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97" xfId="0" applyFont="1" applyFill="1" applyBorder="1" applyAlignment="1">
      <alignment horizontal="center" vertical="center"/>
    </xf>
    <xf numFmtId="0" fontId="6" fillId="7" borderId="28" xfId="0" applyFont="1" applyFill="1" applyBorder="1" applyAlignment="1">
      <alignment horizontal="center" vertical="center" wrapText="1"/>
    </xf>
    <xf numFmtId="14" fontId="6" fillId="7" borderId="26" xfId="0" applyNumberFormat="1" applyFont="1" applyFill="1" applyBorder="1"/>
    <xf numFmtId="171" fontId="6" fillId="7" borderId="26" xfId="1" applyNumberFormat="1" applyFont="1" applyFill="1" applyBorder="1" applyAlignment="1">
      <alignment horizontal="center"/>
    </xf>
    <xf numFmtId="164" fontId="50" fillId="0" borderId="0" xfId="1" applyFont="1" applyFill="1"/>
    <xf numFmtId="164" fontId="52" fillId="0" borderId="0" xfId="1" applyFont="1" applyFill="1"/>
    <xf numFmtId="169" fontId="38" fillId="0" borderId="0" xfId="0" applyNumberFormat="1" applyFont="1" applyAlignment="1">
      <alignment horizontal="center" vertical="center"/>
    </xf>
    <xf numFmtId="169" fontId="53" fillId="0" borderId="0" xfId="0" applyNumberFormat="1" applyFont="1" applyAlignment="1">
      <alignment horizontal="center" vertical="center"/>
    </xf>
    <xf numFmtId="164" fontId="0" fillId="0" borderId="0" xfId="1" applyFont="1"/>
    <xf numFmtId="171" fontId="11" fillId="0" borderId="0" xfId="0" applyNumberFormat="1" applyFont="1"/>
    <xf numFmtId="0" fontId="45" fillId="11" borderId="22" xfId="0" applyFont="1" applyFill="1" applyBorder="1" applyAlignment="1">
      <alignment horizontal="center" vertical="center"/>
    </xf>
    <xf numFmtId="0" fontId="45" fillId="11" borderId="3" xfId="0" applyFont="1" applyFill="1" applyBorder="1" applyAlignment="1">
      <alignment horizontal="center"/>
    </xf>
    <xf numFmtId="166" fontId="44" fillId="11" borderId="82" xfId="3" applyNumberFormat="1" applyFont="1" applyFill="1" applyBorder="1" applyAlignment="1">
      <alignment horizontal="center" vertical="top"/>
    </xf>
    <xf numFmtId="0" fontId="44" fillId="11" borderId="82" xfId="0" applyFont="1" applyFill="1" applyBorder="1" applyAlignment="1">
      <alignment horizontal="center" vertical="center"/>
    </xf>
    <xf numFmtId="167" fontId="44" fillId="11" borderId="82" xfId="0" applyNumberFormat="1" applyFont="1" applyFill="1" applyBorder="1" applyAlignment="1">
      <alignment horizontal="center" vertical="top"/>
    </xf>
    <xf numFmtId="167" fontId="44" fillId="11" borderId="82" xfId="0" applyNumberFormat="1" applyFont="1" applyFill="1" applyBorder="1" applyAlignment="1">
      <alignment horizontal="center" vertical="center"/>
    </xf>
    <xf numFmtId="3" fontId="44" fillId="11" borderId="82" xfId="0" applyNumberFormat="1" applyFont="1" applyFill="1" applyBorder="1" applyAlignment="1">
      <alignment horizontal="center" vertical="center"/>
    </xf>
    <xf numFmtId="15" fontId="44" fillId="11" borderId="82" xfId="0" applyNumberFormat="1" applyFont="1" applyFill="1" applyBorder="1" applyAlignment="1">
      <alignment horizontal="center" vertical="center"/>
    </xf>
    <xf numFmtId="0" fontId="44" fillId="11" borderId="82" xfId="0" applyFont="1" applyFill="1" applyBorder="1" applyAlignment="1">
      <alignment horizontal="center"/>
    </xf>
    <xf numFmtId="167" fontId="44" fillId="11" borderId="100" xfId="0" applyNumberFormat="1" applyFont="1" applyFill="1" applyBorder="1" applyAlignment="1">
      <alignment horizontal="center" vertical="top"/>
    </xf>
    <xf numFmtId="0" fontId="44" fillId="11" borderId="91" xfId="0" applyFont="1" applyFill="1" applyBorder="1" applyAlignment="1">
      <alignment horizontal="center"/>
    </xf>
    <xf numFmtId="0" fontId="45" fillId="11" borderId="24" xfId="0" applyFont="1" applyFill="1" applyBorder="1" applyAlignment="1">
      <alignment horizontal="center" vertical="center"/>
    </xf>
    <xf numFmtId="0" fontId="45" fillId="11" borderId="14" xfId="0" applyFont="1" applyFill="1" applyBorder="1" applyAlignment="1">
      <alignment horizontal="center"/>
    </xf>
    <xf numFmtId="166" fontId="44" fillId="11" borderId="97" xfId="3" applyNumberFormat="1" applyFont="1" applyFill="1" applyBorder="1" applyAlignment="1">
      <alignment horizontal="center" vertical="top"/>
    </xf>
    <xf numFmtId="0" fontId="44" fillId="11" borderId="97" xfId="0" applyFont="1" applyFill="1" applyBorder="1" applyAlignment="1">
      <alignment horizontal="center" vertical="center"/>
    </xf>
    <xf numFmtId="167" fontId="44" fillId="11" borderId="97" xfId="0" applyNumberFormat="1" applyFont="1" applyFill="1" applyBorder="1" applyAlignment="1">
      <alignment horizontal="center" vertical="top"/>
    </xf>
    <xf numFmtId="167" fontId="44" fillId="11" borderId="93" xfId="0" applyNumberFormat="1" applyFont="1" applyFill="1" applyBorder="1" applyAlignment="1">
      <alignment horizontal="center" vertical="center"/>
    </xf>
    <xf numFmtId="3" fontId="44" fillId="11" borderId="83" xfId="0" applyNumberFormat="1" applyFont="1" applyFill="1" applyBorder="1" applyAlignment="1">
      <alignment horizontal="center" vertical="center"/>
    </xf>
    <xf numFmtId="15" fontId="44" fillId="11" borderId="83" xfId="0" applyNumberFormat="1" applyFont="1" applyFill="1" applyBorder="1" applyAlignment="1">
      <alignment horizontal="center" vertical="center"/>
    </xf>
    <xf numFmtId="0" fontId="44" fillId="11" borderId="83" xfId="0" applyFont="1" applyFill="1" applyBorder="1" applyAlignment="1">
      <alignment horizontal="center"/>
    </xf>
    <xf numFmtId="167" fontId="44" fillId="11" borderId="83" xfId="0" applyNumberFormat="1" applyFont="1" applyFill="1" applyBorder="1" applyAlignment="1">
      <alignment horizontal="center" vertical="top"/>
    </xf>
    <xf numFmtId="167" fontId="44" fillId="11" borderId="101" xfId="0" applyNumberFormat="1" applyFont="1" applyFill="1" applyBorder="1" applyAlignment="1">
      <alignment horizontal="center" vertical="top"/>
    </xf>
    <xf numFmtId="0" fontId="44" fillId="11" borderId="92" xfId="0" applyFont="1" applyFill="1" applyBorder="1" applyAlignment="1">
      <alignment horizontal="center"/>
    </xf>
    <xf numFmtId="0" fontId="45" fillId="11" borderId="26" xfId="0" applyFont="1" applyFill="1" applyBorder="1" applyAlignment="1">
      <alignment horizontal="center" vertical="center"/>
    </xf>
    <xf numFmtId="0" fontId="45" fillId="11" borderId="15" xfId="0" applyFont="1" applyFill="1" applyBorder="1" applyAlignment="1">
      <alignment horizontal="center"/>
    </xf>
    <xf numFmtId="0" fontId="44" fillId="11" borderId="15" xfId="0" applyFont="1" applyFill="1" applyBorder="1" applyAlignment="1">
      <alignment horizontal="center"/>
    </xf>
    <xf numFmtId="166" fontId="44" fillId="11" borderId="15" xfId="3" applyNumberFormat="1" applyFont="1" applyFill="1" applyBorder="1" applyAlignment="1">
      <alignment horizontal="center" vertical="top"/>
    </xf>
    <xf numFmtId="15" fontId="44" fillId="11" borderId="15" xfId="0" applyNumberFormat="1" applyFont="1" applyFill="1" applyBorder="1" applyAlignment="1">
      <alignment horizontal="center" vertical="center"/>
    </xf>
    <xf numFmtId="167" fontId="44" fillId="11" borderId="15" xfId="0" applyNumberFormat="1" applyFont="1" applyFill="1" applyBorder="1" applyAlignment="1">
      <alignment horizontal="center" vertical="center"/>
    </xf>
    <xf numFmtId="3" fontId="44" fillId="11" borderId="98" xfId="0" applyNumberFormat="1" applyFont="1" applyFill="1" applyBorder="1" applyAlignment="1">
      <alignment horizontal="center" vertical="center"/>
    </xf>
    <xf numFmtId="15" fontId="44" fillId="11" borderId="98" xfId="0" applyNumberFormat="1" applyFont="1" applyFill="1" applyBorder="1" applyAlignment="1">
      <alignment horizontal="center" vertical="center"/>
    </xf>
    <xf numFmtId="0" fontId="44" fillId="11" borderId="98" xfId="0" applyFont="1" applyFill="1" applyBorder="1" applyAlignment="1">
      <alignment horizontal="center"/>
    </xf>
    <xf numFmtId="167" fontId="44" fillId="11" borderId="98" xfId="0" applyNumberFormat="1" applyFont="1" applyFill="1" applyBorder="1" applyAlignment="1">
      <alignment horizontal="center" vertical="top"/>
    </xf>
    <xf numFmtId="167" fontId="44" fillId="11" borderId="102" xfId="0" applyNumberFormat="1" applyFont="1" applyFill="1" applyBorder="1" applyAlignment="1">
      <alignment horizontal="center" vertical="top"/>
    </xf>
    <xf numFmtId="0" fontId="44" fillId="11" borderId="99" xfId="0" applyFont="1" applyFill="1" applyBorder="1" applyAlignment="1">
      <alignment horizontal="center"/>
    </xf>
    <xf numFmtId="15" fontId="54" fillId="0" borderId="0" xfId="0" applyNumberFormat="1" applyFont="1"/>
    <xf numFmtId="15" fontId="55" fillId="0" borderId="0" xfId="0" applyNumberFormat="1" applyFont="1"/>
    <xf numFmtId="164" fontId="56" fillId="0" borderId="0" xfId="1" applyFont="1"/>
    <xf numFmtId="164" fontId="57" fillId="0" borderId="0" xfId="1" applyFont="1"/>
    <xf numFmtId="15" fontId="57" fillId="0" borderId="0" xfId="0" applyNumberFormat="1" applyFont="1"/>
    <xf numFmtId="0" fontId="6" fillId="0" borderId="79" xfId="0" applyFont="1" applyBorder="1" applyAlignment="1">
      <alignment horizontal="center" vertical="center" wrapText="1"/>
    </xf>
    <xf numFmtId="0" fontId="19" fillId="0" borderId="36" xfId="0" applyFont="1" applyBorder="1" applyAlignment="1">
      <alignment vertical="center" wrapText="1"/>
    </xf>
    <xf numFmtId="167" fontId="6" fillId="6" borderId="36" xfId="0" applyNumberFormat="1" applyFont="1" applyFill="1" applyBorder="1" applyAlignment="1">
      <alignment horizontal="center" vertical="center"/>
    </xf>
    <xf numFmtId="0" fontId="45" fillId="11" borderId="30" xfId="0" applyFont="1" applyFill="1" applyBorder="1" applyAlignment="1">
      <alignment horizontal="center" vertical="center"/>
    </xf>
    <xf numFmtId="0" fontId="44" fillId="11" borderId="30" xfId="0" applyFont="1" applyFill="1" applyBorder="1" applyAlignment="1">
      <alignment horizontal="center" vertical="center"/>
    </xf>
    <xf numFmtId="166" fontId="44" fillId="11" borderId="30" xfId="3" applyNumberFormat="1" applyFont="1" applyFill="1" applyBorder="1" applyAlignment="1">
      <alignment horizontal="center" vertical="center"/>
    </xf>
    <xf numFmtId="167" fontId="44" fillId="11" borderId="30" xfId="0" applyNumberFormat="1" applyFont="1" applyFill="1" applyBorder="1" applyAlignment="1">
      <alignment horizontal="center" vertical="center"/>
    </xf>
    <xf numFmtId="0" fontId="45" fillId="11" borderId="20" xfId="0" applyFont="1" applyFill="1" applyBorder="1" applyAlignment="1">
      <alignment horizontal="center" vertical="center"/>
    </xf>
    <xf numFmtId="166" fontId="44" fillId="11" borderId="20" xfId="3" applyNumberFormat="1" applyFont="1" applyFill="1" applyBorder="1" applyAlignment="1">
      <alignment horizontal="center" vertical="center"/>
    </xf>
    <xf numFmtId="166" fontId="44" fillId="11" borderId="24" xfId="3" applyNumberFormat="1" applyFont="1" applyFill="1" applyBorder="1" applyAlignment="1">
      <alignment horizontal="center" vertical="top"/>
    </xf>
    <xf numFmtId="167" fontId="44" fillId="11" borderId="20" xfId="0" applyNumberFormat="1" applyFont="1" applyFill="1" applyBorder="1" applyAlignment="1">
      <alignment horizontal="center" vertical="top"/>
    </xf>
    <xf numFmtId="167" fontId="44" fillId="11" borderId="14" xfId="0" applyNumberFormat="1" applyFont="1" applyFill="1" applyBorder="1" applyAlignment="1">
      <alignment horizontal="center" vertical="top"/>
    </xf>
    <xf numFmtId="0" fontId="45" fillId="11" borderId="44" xfId="0" applyFont="1" applyFill="1" applyBorder="1" applyAlignment="1">
      <alignment horizontal="center" vertical="center"/>
    </xf>
    <xf numFmtId="0" fontId="45" fillId="11" borderId="44" xfId="0" applyFont="1" applyFill="1" applyBorder="1" applyAlignment="1">
      <alignment horizontal="center"/>
    </xf>
    <xf numFmtId="0" fontId="44" fillId="11" borderId="44" xfId="0" applyFont="1" applyFill="1" applyBorder="1" applyAlignment="1">
      <alignment horizontal="center" vertical="center"/>
    </xf>
    <xf numFmtId="166" fontId="44" fillId="11" borderId="44" xfId="3" applyNumberFormat="1" applyFont="1" applyFill="1" applyBorder="1" applyAlignment="1">
      <alignment horizontal="center" vertical="center"/>
    </xf>
    <xf numFmtId="167" fontId="44" fillId="11" borderId="44" xfId="0" applyNumberFormat="1" applyFont="1" applyFill="1" applyBorder="1" applyAlignment="1">
      <alignment horizontal="center" vertical="center"/>
    </xf>
    <xf numFmtId="167" fontId="6" fillId="0" borderId="93" xfId="0" applyNumberFormat="1" applyFont="1" applyFill="1" applyBorder="1" applyAlignment="1">
      <alignment horizontal="center" vertical="top"/>
    </xf>
    <xf numFmtId="167" fontId="6" fillId="0" borderId="129" xfId="0" applyNumberFormat="1" applyFont="1" applyFill="1" applyBorder="1" applyAlignment="1">
      <alignment horizontal="center" vertical="top"/>
    </xf>
    <xf numFmtId="0" fontId="6" fillId="0" borderId="94" xfId="0" applyFont="1" applyFill="1" applyBorder="1" applyAlignment="1">
      <alignment horizontal="center"/>
    </xf>
    <xf numFmtId="166" fontId="6" fillId="0" borderId="30" xfId="3" applyNumberFormat="1" applyFont="1" applyFill="1" applyBorder="1" applyAlignment="1">
      <alignment horizontal="center" vertical="top"/>
    </xf>
    <xf numFmtId="4" fontId="6" fillId="0" borderId="30" xfId="0" applyNumberFormat="1" applyFont="1" applyFill="1" applyBorder="1" applyAlignment="1">
      <alignment horizontal="center"/>
    </xf>
    <xf numFmtId="167" fontId="6" fillId="0" borderId="72" xfId="0" applyNumberFormat="1" applyFont="1" applyFill="1" applyBorder="1" applyAlignment="1">
      <alignment horizontal="center" vertical="top"/>
    </xf>
    <xf numFmtId="0" fontId="6" fillId="0" borderId="31" xfId="0" applyFont="1" applyFill="1" applyBorder="1" applyAlignment="1">
      <alignment horizontal="center"/>
    </xf>
    <xf numFmtId="15" fontId="6" fillId="0" borderId="20" xfId="0" applyNumberFormat="1" applyFont="1" applyFill="1" applyBorder="1" applyAlignment="1">
      <alignment horizontal="center" vertical="center"/>
    </xf>
    <xf numFmtId="167" fontId="6" fillId="0" borderId="73" xfId="0" applyNumberFormat="1" applyFont="1" applyFill="1" applyBorder="1" applyAlignment="1">
      <alignment horizontal="center" vertical="top"/>
    </xf>
    <xf numFmtId="0" fontId="6" fillId="0" borderId="32" xfId="0" applyFont="1" applyFill="1" applyBorder="1" applyAlignment="1">
      <alignment horizontal="center"/>
    </xf>
    <xf numFmtId="15" fontId="6" fillId="0" borderId="44" xfId="0" applyNumberFormat="1" applyFont="1" applyFill="1" applyBorder="1" applyAlignment="1">
      <alignment horizontal="center" vertical="center"/>
    </xf>
    <xf numFmtId="4" fontId="6" fillId="0" borderId="44" xfId="0" applyNumberFormat="1" applyFont="1" applyFill="1" applyBorder="1" applyAlignment="1">
      <alignment horizontal="center"/>
    </xf>
    <xf numFmtId="167" fontId="6" fillId="0" borderId="74" xfId="0" applyNumberFormat="1" applyFont="1" applyFill="1" applyBorder="1" applyAlignment="1">
      <alignment horizontal="center" vertical="top"/>
    </xf>
    <xf numFmtId="0" fontId="6" fillId="0" borderId="45" xfId="0" applyFont="1" applyFill="1" applyBorder="1" applyAlignment="1">
      <alignment horizontal="center"/>
    </xf>
    <xf numFmtId="0" fontId="19" fillId="3" borderId="24" xfId="0" applyFont="1" applyFill="1" applyBorder="1" applyAlignment="1">
      <alignment horizontal="center" vertical="center"/>
    </xf>
    <xf numFmtId="49" fontId="26" fillId="0"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0" fontId="6" fillId="4" borderId="0" xfId="16" applyFont="1" applyFill="1" applyBorder="1" applyAlignment="1">
      <alignment horizontal="center" vertical="center" wrapText="1"/>
    </xf>
    <xf numFmtId="0" fontId="6" fillId="0" borderId="0" xfId="0" applyFont="1" applyBorder="1" applyAlignment="1">
      <alignment horizontal="center" vertical="center" wrapText="1"/>
    </xf>
    <xf numFmtId="0" fontId="6" fillId="7" borderId="0" xfId="0" applyFont="1" applyFill="1" applyBorder="1" applyAlignment="1">
      <alignment horizontal="center" wrapText="1"/>
    </xf>
    <xf numFmtId="0" fontId="6" fillId="7" borderId="0" xfId="0" applyFont="1" applyFill="1" applyBorder="1" applyAlignment="1">
      <alignment wrapText="1"/>
    </xf>
    <xf numFmtId="0" fontId="6" fillId="4" borderId="0" xfId="0" applyFont="1" applyFill="1" applyBorder="1" applyAlignment="1">
      <alignment wrapText="1"/>
    </xf>
    <xf numFmtId="0" fontId="44" fillId="11" borderId="0" xfId="0" applyFont="1" applyFill="1" applyBorder="1" applyAlignment="1">
      <alignment wrapText="1"/>
    </xf>
    <xf numFmtId="171" fontId="48" fillId="11" borderId="0" xfId="1" applyNumberFormat="1"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0" xfId="0" applyFont="1" applyFill="1" applyBorder="1" applyAlignment="1">
      <alignment vertical="center" wrapText="1"/>
    </xf>
    <xf numFmtId="0" fontId="6" fillId="0" borderId="0" xfId="0" applyFont="1" applyBorder="1" applyAlignment="1">
      <alignment wrapText="1"/>
    </xf>
    <xf numFmtId="0" fontId="6" fillId="0" borderId="0" xfId="0" applyFont="1" applyBorder="1" applyAlignment="1">
      <alignment vertical="center" wrapText="1"/>
    </xf>
    <xf numFmtId="0" fontId="6" fillId="0" borderId="0" xfId="0" applyFont="1" applyBorder="1" applyAlignment="1">
      <alignment horizontal="center" wrapText="1"/>
    </xf>
    <xf numFmtId="0" fontId="44" fillId="11" borderId="0" xfId="0" applyFont="1" applyFill="1" applyBorder="1" applyAlignment="1">
      <alignment horizontal="center" vertical="center" wrapText="1"/>
    </xf>
    <xf numFmtId="0" fontId="19" fillId="4" borderId="0" xfId="0" applyFont="1" applyFill="1" applyBorder="1" applyAlignment="1">
      <alignment wrapText="1"/>
    </xf>
    <xf numFmtId="0" fontId="11" fillId="0" borderId="0" xfId="0" applyFont="1" applyBorder="1" applyAlignment="1">
      <alignment wrapText="1"/>
    </xf>
    <xf numFmtId="0" fontId="11" fillId="0" borderId="0" xfId="0" applyFont="1" applyBorder="1"/>
    <xf numFmtId="0" fontId="6" fillId="0" borderId="0" xfId="0" applyFont="1" applyFill="1" applyBorder="1" applyAlignment="1">
      <alignment wrapText="1"/>
    </xf>
    <xf numFmtId="0" fontId="6" fillId="0" borderId="0" xfId="0" applyFont="1" applyBorder="1"/>
    <xf numFmtId="167" fontId="28" fillId="0" borderId="36" xfId="0" applyNumberFormat="1" applyFont="1" applyFill="1" applyBorder="1" applyAlignment="1">
      <alignment horizontal="center" vertical="center"/>
    </xf>
    <xf numFmtId="49" fontId="19" fillId="3" borderId="1" xfId="16" applyNumberFormat="1" applyFont="1" applyFill="1" applyBorder="1" applyAlignment="1">
      <alignment horizontal="center" vertical="center"/>
    </xf>
    <xf numFmtId="0" fontId="28" fillId="0" borderId="22" xfId="0" applyFont="1" applyFill="1" applyBorder="1" applyAlignment="1">
      <alignment horizontal="center" vertical="center" wrapText="1"/>
    </xf>
    <xf numFmtId="0" fontId="6" fillId="0" borderId="38" xfId="0" applyFont="1" applyBorder="1" applyAlignment="1">
      <alignment vertical="center" wrapText="1"/>
    </xf>
    <xf numFmtId="0" fontId="28" fillId="0" borderId="36" xfId="0" applyFont="1" applyFill="1" applyBorder="1" applyAlignment="1">
      <alignment horizontal="center" vertical="center"/>
    </xf>
    <xf numFmtId="49" fontId="6" fillId="0" borderId="22" xfId="0" applyNumberFormat="1" applyFont="1" applyFill="1" applyBorder="1" applyAlignment="1">
      <alignment horizontal="left" vertical="center" wrapText="1"/>
    </xf>
    <xf numFmtId="177" fontId="28" fillId="0" borderId="26" xfId="0" applyNumberFormat="1" applyFont="1" applyBorder="1"/>
    <xf numFmtId="4" fontId="28" fillId="0" borderId="26" xfId="0" applyNumberFormat="1" applyFont="1" applyBorder="1" applyAlignment="1">
      <alignment horizontal="center"/>
    </xf>
    <xf numFmtId="15" fontId="28" fillId="0" borderId="26" xfId="0" applyNumberFormat="1" applyFont="1" applyBorder="1" applyAlignment="1">
      <alignment horizontal="center" vertical="center"/>
    </xf>
    <xf numFmtId="0" fontId="28" fillId="4" borderId="22" xfId="0" applyFont="1" applyFill="1" applyBorder="1" applyAlignment="1">
      <alignment horizontal="center" vertical="center"/>
    </xf>
    <xf numFmtId="0" fontId="6" fillId="0" borderId="66"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167" fontId="28" fillId="0" borderId="44" xfId="0" applyNumberFormat="1" applyFont="1" applyFill="1" applyBorder="1" applyAlignment="1">
      <alignment horizontal="center" vertical="center"/>
    </xf>
    <xf numFmtId="0" fontId="6" fillId="0" borderId="20" xfId="0" applyFont="1" applyFill="1" applyBorder="1" applyAlignment="1">
      <alignment horizontal="center"/>
    </xf>
    <xf numFmtId="0" fontId="6" fillId="0" borderId="20" xfId="0" applyFont="1" applyBorder="1" applyAlignment="1">
      <alignment horizontal="center"/>
    </xf>
    <xf numFmtId="15" fontId="6" fillId="0" borderId="20" xfId="0" applyNumberFormat="1" applyFont="1" applyBorder="1" applyAlignment="1">
      <alignment horizontal="center"/>
    </xf>
    <xf numFmtId="49" fontId="6" fillId="13" borderId="20" xfId="0" applyNumberFormat="1" applyFont="1" applyFill="1" applyBorder="1" applyAlignment="1">
      <alignment horizontal="left" vertical="center" wrapText="1"/>
    </xf>
    <xf numFmtId="0" fontId="6" fillId="0" borderId="133" xfId="0" applyFont="1" applyFill="1" applyBorder="1" applyAlignment="1">
      <alignment horizontal="center" vertical="center"/>
    </xf>
    <xf numFmtId="0" fontId="6" fillId="0" borderId="51" xfId="0" applyFont="1" applyBorder="1" applyAlignment="1">
      <alignment horizontal="center" vertical="center" textRotation="90" wrapText="1"/>
    </xf>
    <xf numFmtId="0" fontId="11" fillId="0" borderId="51" xfId="0" applyFont="1" applyFill="1" applyBorder="1" applyAlignment="1">
      <alignment horizontal="center"/>
    </xf>
    <xf numFmtId="0" fontId="6" fillId="0" borderId="134" xfId="0" applyFont="1" applyBorder="1" applyAlignment="1">
      <alignment wrapText="1"/>
    </xf>
    <xf numFmtId="0" fontId="6" fillId="0" borderId="135" xfId="0" applyFont="1" applyBorder="1" applyAlignment="1">
      <alignment wrapText="1"/>
    </xf>
    <xf numFmtId="0" fontId="11" fillId="0" borderId="135" xfId="0" applyFont="1" applyBorder="1"/>
    <xf numFmtId="0" fontId="28" fillId="0" borderId="49" xfId="0" applyFont="1" applyBorder="1" applyAlignment="1">
      <alignment horizontal="center"/>
    </xf>
    <xf numFmtId="0" fontId="28" fillId="0" borderId="105" xfId="0" applyFont="1" applyFill="1" applyBorder="1" applyAlignment="1">
      <alignment horizontal="center" vertical="center"/>
    </xf>
    <xf numFmtId="0" fontId="28" fillId="0" borderId="44" xfId="0" applyFont="1" applyBorder="1" applyAlignment="1">
      <alignment horizontal="center"/>
    </xf>
    <xf numFmtId="0" fontId="6" fillId="4" borderId="84" xfId="0" applyFont="1" applyFill="1" applyBorder="1" applyAlignment="1">
      <alignment horizontal="center"/>
    </xf>
    <xf numFmtId="0" fontId="6" fillId="4" borderId="41" xfId="0" applyFont="1" applyFill="1" applyBorder="1" applyAlignment="1">
      <alignment horizontal="center" vertical="center"/>
    </xf>
    <xf numFmtId="167" fontId="6" fillId="4" borderId="41" xfId="0" applyNumberFormat="1" applyFont="1" applyFill="1" applyBorder="1" applyAlignment="1">
      <alignment horizontal="center" vertical="center"/>
    </xf>
    <xf numFmtId="167" fontId="6" fillId="4" borderId="14" xfId="0" applyNumberFormat="1" applyFont="1" applyFill="1" applyBorder="1" applyAlignment="1">
      <alignment horizontal="center" vertical="center"/>
    </xf>
    <xf numFmtId="0" fontId="6" fillId="4" borderId="41" xfId="0" applyFont="1" applyFill="1" applyBorder="1" applyAlignment="1">
      <alignment horizontal="center"/>
    </xf>
    <xf numFmtId="167" fontId="6" fillId="4" borderId="41" xfId="0" applyNumberFormat="1" applyFont="1" applyFill="1" applyBorder="1" applyAlignment="1">
      <alignment horizontal="center" vertical="top"/>
    </xf>
    <xf numFmtId="0" fontId="6" fillId="4" borderId="52" xfId="0" applyFont="1" applyFill="1" applyBorder="1" applyAlignment="1">
      <alignment wrapText="1"/>
    </xf>
    <xf numFmtId="0" fontId="28" fillId="4" borderId="41" xfId="0" applyFont="1" applyFill="1" applyBorder="1" applyAlignment="1">
      <alignment horizontal="center"/>
    </xf>
    <xf numFmtId="177" fontId="28" fillId="0" borderId="44" xfId="0" applyNumberFormat="1" applyFont="1" applyBorder="1"/>
    <xf numFmtId="4" fontId="28" fillId="0" borderId="44" xfId="0" applyNumberFormat="1" applyFont="1" applyBorder="1" applyAlignment="1">
      <alignment horizontal="center" vertical="center"/>
    </xf>
    <xf numFmtId="0" fontId="6" fillId="0" borderId="24" xfId="0" applyFont="1" applyFill="1" applyBorder="1" applyAlignment="1">
      <alignment horizontal="center"/>
    </xf>
    <xf numFmtId="0" fontId="6" fillId="0" borderId="22" xfId="0" applyFont="1" applyFill="1" applyBorder="1" applyAlignment="1">
      <alignment horizontal="center" vertical="center"/>
    </xf>
    <xf numFmtId="0" fontId="6" fillId="0" borderId="36" xfId="0" applyFont="1" applyFill="1" applyBorder="1" applyAlignment="1">
      <alignment horizontal="center"/>
    </xf>
    <xf numFmtId="0" fontId="28" fillId="0" borderId="36" xfId="0" applyFont="1" applyFill="1" applyBorder="1" applyAlignment="1">
      <alignment horizontal="center"/>
    </xf>
    <xf numFmtId="4" fontId="28" fillId="0" borderId="36" xfId="0" applyNumberFormat="1" applyFont="1" applyFill="1" applyBorder="1" applyAlignment="1">
      <alignment horizontal="center"/>
    </xf>
    <xf numFmtId="166" fontId="28" fillId="0" borderId="36" xfId="3" applyNumberFormat="1" applyFont="1" applyFill="1" applyBorder="1" applyAlignment="1">
      <alignment horizontal="center" vertical="top"/>
    </xf>
    <xf numFmtId="167" fontId="28" fillId="0" borderId="36" xfId="0" applyNumberFormat="1" applyFont="1" applyFill="1" applyBorder="1" applyAlignment="1">
      <alignment horizontal="center" vertical="top"/>
    </xf>
    <xf numFmtId="0" fontId="6" fillId="0" borderId="14" xfId="0" applyFont="1" applyFill="1" applyBorder="1" applyAlignment="1">
      <alignment horizontal="center"/>
    </xf>
    <xf numFmtId="0" fontId="6" fillId="0" borderId="14" xfId="0" applyFont="1" applyBorder="1" applyAlignment="1">
      <alignment horizontal="center"/>
    </xf>
    <xf numFmtId="15" fontId="6" fillId="0" borderId="14" xfId="0" applyNumberFormat="1" applyFont="1" applyBorder="1" applyAlignment="1">
      <alignment horizontal="center"/>
    </xf>
    <xf numFmtId="0" fontId="6" fillId="0" borderId="14" xfId="0" applyFont="1" applyFill="1" applyBorder="1" applyAlignment="1">
      <alignment horizontal="center"/>
    </xf>
    <xf numFmtId="0" fontId="6" fillId="0" borderId="14" xfId="0" applyFont="1" applyFill="1" applyBorder="1" applyAlignment="1">
      <alignment horizontal="center" vertical="center"/>
    </xf>
    <xf numFmtId="49" fontId="6" fillId="13" borderId="14" xfId="0" applyNumberFormat="1" applyFont="1" applyFill="1" applyBorder="1" applyAlignment="1">
      <alignment horizontal="left" vertical="center" wrapText="1"/>
    </xf>
    <xf numFmtId="0" fontId="6" fillId="0" borderId="22" xfId="0" applyFont="1" applyBorder="1" applyAlignment="1">
      <alignment horizontal="center"/>
    </xf>
    <xf numFmtId="0" fontId="6" fillId="0" borderId="24" xfId="0" applyFont="1" applyBorder="1" applyAlignment="1">
      <alignment horizontal="center"/>
    </xf>
    <xf numFmtId="0" fontId="6" fillId="0" borderId="36" xfId="0" applyFont="1" applyBorder="1" applyAlignment="1">
      <alignment horizontal="center"/>
    </xf>
    <xf numFmtId="15" fontId="6" fillId="0" borderId="14" xfId="0" applyNumberFormat="1" applyFont="1" applyBorder="1" applyAlignment="1">
      <alignment horizontal="center"/>
    </xf>
    <xf numFmtId="0" fontId="6" fillId="0" borderId="14" xfId="0" applyFont="1" applyBorder="1" applyAlignment="1">
      <alignment horizontal="center"/>
    </xf>
    <xf numFmtId="0" fontId="6" fillId="0" borderId="14" xfId="0" applyFont="1" applyBorder="1" applyAlignment="1">
      <alignment horizontal="center" vertical="top" wrapText="1"/>
    </xf>
    <xf numFmtId="0" fontId="6" fillId="0" borderId="42" xfId="0" applyFont="1" applyBorder="1" applyAlignment="1">
      <alignment wrapText="1"/>
    </xf>
    <xf numFmtId="0" fontId="6" fillId="0" borderId="36" xfId="0" applyFont="1" applyFill="1" applyBorder="1" applyAlignment="1">
      <alignment horizontal="center"/>
    </xf>
    <xf numFmtId="0" fontId="32" fillId="0" borderId="36" xfId="0" applyFont="1" applyFill="1" applyBorder="1" applyAlignment="1">
      <alignment horizontal="center" vertical="center"/>
    </xf>
    <xf numFmtId="0" fontId="6" fillId="0" borderId="18" xfId="0" applyFont="1" applyBorder="1" applyAlignment="1">
      <alignment horizontal="center"/>
    </xf>
    <xf numFmtId="167" fontId="28" fillId="0" borderId="59" xfId="0" applyNumberFormat="1" applyFont="1" applyFill="1" applyBorder="1" applyAlignment="1">
      <alignment horizontal="center" vertical="top"/>
    </xf>
    <xf numFmtId="3" fontId="27" fillId="18" borderId="26" xfId="3" applyNumberFormat="1" applyFont="1" applyFill="1" applyBorder="1" applyAlignment="1">
      <alignment horizontal="center" vertical="top"/>
    </xf>
    <xf numFmtId="3" fontId="28" fillId="0" borderId="83" xfId="3" applyNumberFormat="1" applyFont="1" applyFill="1" applyBorder="1" applyAlignment="1">
      <alignment horizontal="center" vertical="top"/>
    </xf>
    <xf numFmtId="0" fontId="28" fillId="0" borderId="92" xfId="0" applyFont="1" applyBorder="1" applyAlignment="1">
      <alignment horizontal="center"/>
    </xf>
    <xf numFmtId="0" fontId="6" fillId="7" borderId="28" xfId="0" applyFont="1" applyFill="1" applyBorder="1" applyAlignment="1">
      <alignment vertical="top"/>
    </xf>
    <xf numFmtId="15" fontId="28" fillId="0" borderId="36" xfId="0" applyNumberFormat="1" applyFont="1" applyBorder="1" applyAlignment="1">
      <alignment horizontal="center" vertical="center"/>
    </xf>
    <xf numFmtId="171" fontId="28" fillId="0" borderId="36" xfId="1" applyNumberFormat="1" applyFont="1" applyFill="1" applyBorder="1" applyAlignment="1">
      <alignment horizontal="center" vertical="center"/>
    </xf>
    <xf numFmtId="15" fontId="28" fillId="3" borderId="26" xfId="0" applyNumberFormat="1" applyFont="1" applyFill="1" applyBorder="1" applyAlignment="1">
      <alignment horizontal="center" vertical="center"/>
    </xf>
    <xf numFmtId="17" fontId="28" fillId="0" borderId="36" xfId="0" applyNumberFormat="1" applyFont="1" applyBorder="1"/>
    <xf numFmtId="167" fontId="28" fillId="4" borderId="36" xfId="0" applyNumberFormat="1" applyFont="1" applyFill="1" applyBorder="1" applyAlignment="1">
      <alignment horizontal="center" vertical="center"/>
    </xf>
    <xf numFmtId="3" fontId="0" fillId="0" borderId="0" xfId="0" applyNumberFormat="1" applyAlignment="1">
      <alignment horizontal="center" vertical="center"/>
    </xf>
    <xf numFmtId="4" fontId="0" fillId="0" borderId="0" xfId="0" applyNumberFormat="1"/>
    <xf numFmtId="3" fontId="6" fillId="0" borderId="14" xfId="3" applyNumberFormat="1" applyFont="1" applyFill="1" applyBorder="1" applyAlignment="1">
      <alignment horizontal="center" vertical="center"/>
    </xf>
    <xf numFmtId="3" fontId="6" fillId="0" borderId="82" xfId="3" applyNumberFormat="1" applyFont="1" applyFill="1" applyBorder="1" applyAlignment="1">
      <alignment horizontal="right" vertical="center"/>
    </xf>
    <xf numFmtId="4" fontId="11" fillId="0" borderId="0" xfId="0" applyNumberFormat="1" applyFont="1" applyFill="1"/>
    <xf numFmtId="164" fontId="11" fillId="0" borderId="0" xfId="0" applyNumberFormat="1" applyFont="1" applyFill="1"/>
    <xf numFmtId="0" fontId="0" fillId="0" borderId="0" xfId="0" applyAlignment="1">
      <alignment horizontal="center" vertical="center" wrapText="1"/>
    </xf>
    <xf numFmtId="169" fontId="0" fillId="0" borderId="0" xfId="0" applyNumberFormat="1" applyFont="1"/>
    <xf numFmtId="169" fontId="0" fillId="0" borderId="0" xfId="0" applyNumberFormat="1" applyFont="1" applyAlignment="1">
      <alignment horizontal="left" vertical="top"/>
    </xf>
    <xf numFmtId="164" fontId="11" fillId="0" borderId="0" xfId="0" applyNumberFormat="1" applyFont="1" applyAlignment="1">
      <alignment horizontal="center"/>
    </xf>
    <xf numFmtId="49" fontId="19" fillId="3" borderId="1" xfId="0" applyNumberFormat="1" applyFont="1" applyFill="1" applyBorder="1" applyAlignment="1">
      <alignment horizontal="left" vertical="center" wrapText="1"/>
    </xf>
    <xf numFmtId="169" fontId="0" fillId="0" borderId="0" xfId="0" applyNumberFormat="1"/>
    <xf numFmtId="3" fontId="0" fillId="0" borderId="0" xfId="0" applyNumberFormat="1" applyFont="1"/>
    <xf numFmtId="169" fontId="0" fillId="3" borderId="0" xfId="0" applyNumberFormat="1" applyFill="1" applyAlignment="1">
      <alignment horizontal="right"/>
    </xf>
    <xf numFmtId="169" fontId="0" fillId="0" borderId="0" xfId="0" applyNumberFormat="1" applyFont="1" applyAlignment="1">
      <alignment horizontal="left"/>
    </xf>
    <xf numFmtId="169" fontId="0" fillId="0" borderId="0" xfId="0" applyNumberFormat="1" applyFont="1" applyAlignment="1">
      <alignment vertical="top"/>
    </xf>
    <xf numFmtId="177" fontId="28" fillId="0" borderId="0" xfId="0" applyNumberFormat="1" applyFont="1"/>
    <xf numFmtId="0" fontId="28" fillId="7" borderId="44" xfId="0" applyFont="1" applyFill="1" applyBorder="1" applyAlignment="1">
      <alignment horizontal="center"/>
    </xf>
    <xf numFmtId="0" fontId="28" fillId="7" borderId="14" xfId="0" applyFont="1" applyFill="1" applyBorder="1" applyAlignment="1">
      <alignment horizontal="center" vertical="top" wrapText="1"/>
    </xf>
    <xf numFmtId="0" fontId="19" fillId="7" borderId="22" xfId="0" applyFont="1" applyFill="1" applyBorder="1" applyAlignment="1">
      <alignment horizontal="center" vertical="center"/>
    </xf>
    <xf numFmtId="0" fontId="19" fillId="7" borderId="24" xfId="0" applyFont="1" applyFill="1" applyBorder="1" applyAlignment="1">
      <alignment horizontal="center" vertical="center"/>
    </xf>
    <xf numFmtId="0" fontId="19" fillId="7" borderId="14" xfId="0" applyFont="1" applyFill="1" applyBorder="1" applyAlignment="1">
      <alignment horizontal="center" vertical="center" wrapText="1"/>
    </xf>
    <xf numFmtId="0" fontId="19" fillId="7" borderId="26" xfId="0" applyFont="1" applyFill="1" applyBorder="1" applyAlignment="1">
      <alignment horizontal="center" vertical="center"/>
    </xf>
    <xf numFmtId="166" fontId="28" fillId="4" borderId="97" xfId="3" applyNumberFormat="1" applyFont="1" applyFill="1" applyBorder="1" applyAlignment="1">
      <alignment horizontal="center" vertical="top"/>
    </xf>
    <xf numFmtId="0" fontId="28" fillId="4" borderId="36" xfId="0" applyFont="1" applyFill="1" applyBorder="1" applyAlignment="1">
      <alignment horizontal="center"/>
    </xf>
    <xf numFmtId="15" fontId="28" fillId="4" borderId="36" xfId="0" applyNumberFormat="1" applyFont="1" applyFill="1" applyBorder="1"/>
    <xf numFmtId="0" fontId="6" fillId="0" borderId="82" xfId="0" applyFont="1" applyFill="1" applyBorder="1" applyAlignment="1">
      <alignment horizontal="center"/>
    </xf>
    <xf numFmtId="167" fontId="28" fillId="7" borderId="36" xfId="0" applyNumberFormat="1" applyFont="1" applyFill="1" applyBorder="1" applyAlignment="1">
      <alignment horizontal="center" vertical="top"/>
    </xf>
    <xf numFmtId="167" fontId="28" fillId="7" borderId="26" xfId="0" applyNumberFormat="1" applyFont="1" applyFill="1" applyBorder="1" applyAlignment="1">
      <alignment horizontal="center" vertical="top"/>
    </xf>
    <xf numFmtId="15" fontId="28" fillId="0" borderId="98" xfId="0" applyNumberFormat="1" applyFont="1" applyFill="1" applyBorder="1"/>
    <xf numFmtId="0" fontId="28" fillId="0" borderId="14" xfId="0" applyFont="1" applyFill="1" applyBorder="1" applyAlignment="1">
      <alignment horizontal="center"/>
    </xf>
    <xf numFmtId="168" fontId="28" fillId="0" borderId="36" xfId="0" applyNumberFormat="1" applyFont="1" applyFill="1" applyBorder="1" applyAlignment="1">
      <alignment horizontal="center" vertical="center"/>
    </xf>
    <xf numFmtId="15" fontId="28" fillId="0" borderId="36" xfId="0" applyNumberFormat="1" applyFont="1" applyFill="1" applyBorder="1" applyAlignment="1">
      <alignment horizontal="center" vertical="center" wrapText="1"/>
    </xf>
    <xf numFmtId="167" fontId="28" fillId="0" borderId="14" xfId="0" applyNumberFormat="1" applyFont="1" applyFill="1" applyBorder="1" applyAlignment="1">
      <alignment horizontal="center" vertical="top"/>
    </xf>
    <xf numFmtId="0" fontId="6" fillId="7" borderId="48" xfId="0" applyFont="1" applyFill="1" applyBorder="1" applyAlignment="1">
      <alignment horizontal="center" vertical="center"/>
    </xf>
    <xf numFmtId="0" fontId="6" fillId="7" borderId="83" xfId="0" applyFont="1" applyFill="1" applyBorder="1" applyAlignment="1">
      <alignment horizontal="center" vertical="center"/>
    </xf>
    <xf numFmtId="0" fontId="19" fillId="7" borderId="93" xfId="0" applyFont="1" applyFill="1" applyBorder="1" applyAlignment="1">
      <alignment horizontal="center" vertical="center"/>
    </xf>
    <xf numFmtId="15" fontId="28" fillId="0" borderId="83" xfId="0" applyNumberFormat="1" applyFont="1" applyFill="1" applyBorder="1" applyAlignment="1">
      <alignment horizontal="center" vertical="center"/>
    </xf>
    <xf numFmtId="0" fontId="32" fillId="0" borderId="83" xfId="0" applyFont="1" applyFill="1" applyBorder="1" applyAlignment="1">
      <alignment horizontal="center" vertical="center"/>
    </xf>
    <xf numFmtId="15" fontId="28" fillId="0" borderId="83" xfId="0" applyNumberFormat="1" applyFont="1" applyFill="1" applyBorder="1"/>
    <xf numFmtId="0" fontId="19" fillId="4" borderId="36" xfId="0" applyFont="1" applyFill="1" applyBorder="1" applyAlignment="1">
      <alignment horizontal="center" vertical="center"/>
    </xf>
    <xf numFmtId="0" fontId="28" fillId="0" borderId="82" xfId="0" applyFont="1" applyFill="1" applyBorder="1" applyAlignment="1">
      <alignment horizontal="center" vertical="center"/>
    </xf>
    <xf numFmtId="15" fontId="44" fillId="11" borderId="26" xfId="0" applyNumberFormat="1" applyFont="1" applyFill="1" applyBorder="1" applyAlignment="1">
      <alignment horizontal="center" vertical="center"/>
    </xf>
    <xf numFmtId="0" fontId="32" fillId="0" borderId="36" xfId="0" applyFont="1" applyBorder="1" applyAlignment="1">
      <alignment horizontal="center" vertical="center"/>
    </xf>
    <xf numFmtId="0" fontId="6" fillId="0" borderId="89" xfId="0" applyFont="1" applyFill="1" applyBorder="1" applyAlignment="1">
      <alignment horizontal="center"/>
    </xf>
    <xf numFmtId="166" fontId="6" fillId="0" borderId="89" xfId="3" applyNumberFormat="1" applyFont="1" applyFill="1" applyBorder="1" applyAlignment="1">
      <alignment horizontal="center" vertical="top"/>
    </xf>
    <xf numFmtId="15" fontId="6" fillId="0" borderId="89" xfId="0" applyNumberFormat="1" applyFont="1" applyFill="1" applyBorder="1"/>
    <xf numFmtId="15" fontId="6" fillId="0" borderId="89" xfId="0" applyNumberFormat="1" applyFont="1" applyFill="1" applyBorder="1" applyAlignment="1">
      <alignment horizontal="center" vertical="center"/>
    </xf>
    <xf numFmtId="167" fontId="6" fillId="0" borderId="89" xfId="0" applyNumberFormat="1" applyFont="1" applyFill="1" applyBorder="1" applyAlignment="1">
      <alignment horizontal="center" vertical="center"/>
    </xf>
    <xf numFmtId="3" fontId="6" fillId="0" borderId="89" xfId="0" applyNumberFormat="1" applyFont="1" applyFill="1" applyBorder="1" applyAlignment="1">
      <alignment horizontal="center" vertical="center"/>
    </xf>
    <xf numFmtId="0" fontId="6" fillId="0" borderId="89" xfId="0" applyFont="1" applyFill="1" applyBorder="1" applyAlignment="1">
      <alignment horizontal="center" wrapText="1"/>
    </xf>
    <xf numFmtId="167" fontId="6" fillId="0" borderId="89" xfId="0" applyNumberFormat="1" applyFont="1" applyFill="1" applyBorder="1" applyAlignment="1">
      <alignment horizontal="center" vertical="top"/>
    </xf>
    <xf numFmtId="167" fontId="6" fillId="0" borderId="138" xfId="0" applyNumberFormat="1" applyFont="1" applyFill="1" applyBorder="1" applyAlignment="1">
      <alignment horizontal="center" vertical="top"/>
    </xf>
    <xf numFmtId="0" fontId="32" fillId="0" borderId="24" xfId="0" applyFont="1" applyFill="1" applyBorder="1" applyAlignment="1">
      <alignment horizontal="center" vertical="center"/>
    </xf>
    <xf numFmtId="0" fontId="6" fillId="7" borderId="36" xfId="0" applyFont="1" applyFill="1" applyBorder="1" applyAlignment="1">
      <alignment horizontal="center"/>
    </xf>
    <xf numFmtId="15" fontId="6" fillId="7" borderId="36" xfId="0" applyNumberFormat="1" applyFont="1" applyFill="1" applyBorder="1" applyAlignment="1">
      <alignment horizontal="center" vertical="center"/>
    </xf>
    <xf numFmtId="166" fontId="28" fillId="0" borderId="22" xfId="3" applyNumberFormat="1" applyFont="1" applyFill="1" applyBorder="1" applyAlignment="1">
      <alignment horizontal="center" vertical="top"/>
    </xf>
    <xf numFmtId="0" fontId="44" fillId="11" borderId="14" xfId="0" applyFont="1" applyFill="1" applyBorder="1" applyAlignment="1">
      <alignment horizontal="center" vertical="center"/>
    </xf>
    <xf numFmtId="0" fontId="44" fillId="11" borderId="22" xfId="0" applyFont="1" applyFill="1" applyBorder="1" applyAlignment="1">
      <alignment horizontal="center" vertical="center"/>
    </xf>
    <xf numFmtId="0" fontId="44" fillId="11" borderId="24" xfId="0" applyFont="1" applyFill="1" applyBorder="1" applyAlignment="1">
      <alignment horizontal="center" vertical="center"/>
    </xf>
    <xf numFmtId="0" fontId="44" fillId="11" borderId="26" xfId="0" applyFont="1" applyFill="1" applyBorder="1" applyAlignment="1">
      <alignment horizontal="center" vertical="center"/>
    </xf>
    <xf numFmtId="0" fontId="44" fillId="11" borderId="41" xfId="0" applyFont="1" applyFill="1" applyBorder="1" applyAlignment="1">
      <alignment horizontal="center"/>
    </xf>
    <xf numFmtId="0" fontId="44" fillId="11" borderId="24" xfId="0" applyFont="1" applyFill="1" applyBorder="1" applyAlignment="1">
      <alignment horizontal="center"/>
    </xf>
    <xf numFmtId="0" fontId="44" fillId="11" borderId="26" xfId="0" applyFont="1" applyFill="1" applyBorder="1" applyAlignment="1">
      <alignment horizontal="center"/>
    </xf>
    <xf numFmtId="0" fontId="44" fillId="11" borderId="22" xfId="0" applyFont="1" applyFill="1" applyBorder="1" applyAlignment="1">
      <alignment horizontal="center"/>
    </xf>
    <xf numFmtId="0" fontId="6" fillId="7" borderId="37" xfId="0" applyFont="1" applyFill="1" applyBorder="1" applyAlignment="1">
      <alignment wrapText="1"/>
    </xf>
    <xf numFmtId="15" fontId="28" fillId="7" borderId="36" xfId="0" applyNumberFormat="1" applyFont="1" applyFill="1" applyBorder="1" applyAlignment="1">
      <alignment horizontal="center" vertical="center"/>
    </xf>
    <xf numFmtId="171" fontId="6" fillId="7" borderId="36" xfId="1" applyNumberFormat="1" applyFont="1" applyFill="1" applyBorder="1" applyAlignment="1">
      <alignment horizontal="center"/>
    </xf>
    <xf numFmtId="0" fontId="6" fillId="4" borderId="103" xfId="0" applyFont="1" applyFill="1" applyBorder="1" applyAlignment="1">
      <alignment horizontal="center"/>
    </xf>
    <xf numFmtId="0" fontId="6" fillId="4" borderId="14" xfId="0" applyFont="1" applyFill="1" applyBorder="1" applyAlignment="1">
      <alignment horizontal="center"/>
    </xf>
    <xf numFmtId="167" fontId="6" fillId="4" borderId="14" xfId="0" applyNumberFormat="1" applyFont="1" applyFill="1" applyBorder="1" applyAlignment="1">
      <alignment horizontal="center" vertical="top"/>
    </xf>
    <xf numFmtId="0" fontId="19" fillId="4" borderId="52" xfId="0" applyFont="1" applyFill="1" applyBorder="1" applyAlignment="1">
      <alignment wrapText="1"/>
    </xf>
    <xf numFmtId="0" fontId="28" fillId="4" borderId="36" xfId="0" applyFont="1" applyFill="1" applyBorder="1" applyAlignment="1">
      <alignment horizontal="left"/>
    </xf>
    <xf numFmtId="15" fontId="6" fillId="0" borderId="93" xfId="0" applyNumberFormat="1" applyFont="1" applyFill="1" applyBorder="1" applyAlignment="1">
      <alignment horizontal="center" vertical="center" textRotation="90"/>
    </xf>
    <xf numFmtId="0" fontId="28" fillId="0" borderId="93" xfId="0" applyFont="1" applyFill="1" applyBorder="1" applyAlignment="1">
      <alignment horizontal="center" vertical="center"/>
    </xf>
    <xf numFmtId="167" fontId="28" fillId="0" borderId="93" xfId="0" applyNumberFormat="1" applyFont="1" applyFill="1" applyBorder="1" applyAlignment="1">
      <alignment horizontal="center" vertical="center"/>
    </xf>
    <xf numFmtId="15" fontId="28" fillId="0" borderId="36" xfId="0" applyNumberFormat="1" applyFont="1" applyFill="1" applyBorder="1" applyAlignment="1">
      <alignment horizontal="center" vertical="center"/>
    </xf>
    <xf numFmtId="167" fontId="28" fillId="0" borderId="97" xfId="0" applyNumberFormat="1" applyFont="1" applyFill="1" applyBorder="1" applyAlignment="1">
      <alignment horizontal="center" vertical="top"/>
    </xf>
    <xf numFmtId="167" fontId="44" fillId="11" borderId="3" xfId="0" applyNumberFormat="1" applyFont="1" applyFill="1" applyBorder="1" applyAlignment="1">
      <alignment horizontal="center" vertical="top"/>
    </xf>
    <xf numFmtId="0" fontId="44" fillId="11" borderId="27" xfId="0" applyFont="1" applyFill="1" applyBorder="1" applyAlignment="1">
      <alignment wrapText="1"/>
    </xf>
    <xf numFmtId="0" fontId="44" fillId="11" borderId="0" xfId="0" applyFont="1" applyFill="1"/>
    <xf numFmtId="167" fontId="44" fillId="11" borderId="40" xfId="0" applyNumberFormat="1" applyFont="1" applyFill="1" applyBorder="1" applyAlignment="1">
      <alignment horizontal="center" vertical="center"/>
    </xf>
    <xf numFmtId="167" fontId="44" fillId="11" borderId="40" xfId="0" applyNumberFormat="1" applyFont="1" applyFill="1" applyBorder="1" applyAlignment="1">
      <alignment horizontal="center" vertical="top"/>
    </xf>
    <xf numFmtId="0" fontId="44" fillId="11" borderId="28" xfId="0" applyFont="1" applyFill="1" applyBorder="1" applyAlignment="1">
      <alignment wrapText="1"/>
    </xf>
    <xf numFmtId="0" fontId="44" fillId="11" borderId="29" xfId="0" applyFont="1" applyFill="1" applyBorder="1" applyAlignment="1">
      <alignment wrapText="1"/>
    </xf>
    <xf numFmtId="0" fontId="44" fillId="11" borderId="40" xfId="0" applyFont="1" applyFill="1" applyBorder="1" applyAlignment="1">
      <alignment horizontal="center" vertical="center"/>
    </xf>
    <xf numFmtId="0" fontId="6" fillId="0" borderId="36" xfId="0" applyFont="1" applyBorder="1"/>
    <xf numFmtId="0" fontId="44" fillId="11" borderId="52" xfId="0" applyFont="1" applyFill="1" applyBorder="1" applyAlignment="1">
      <alignment wrapText="1"/>
    </xf>
    <xf numFmtId="0" fontId="6" fillId="0" borderId="146" xfId="0" applyFont="1" applyFill="1" applyBorder="1" applyAlignment="1">
      <alignment horizontal="center" vertical="center"/>
    </xf>
    <xf numFmtId="0" fontId="6" fillId="4" borderId="147" xfId="16" applyFont="1" applyFill="1" applyBorder="1" applyAlignment="1">
      <alignment horizontal="center"/>
    </xf>
    <xf numFmtId="15" fontId="6" fillId="0" borderId="83" xfId="0" applyNumberFormat="1" applyFont="1" applyBorder="1" applyAlignment="1">
      <alignment horizontal="center" vertical="center"/>
    </xf>
    <xf numFmtId="15" fontId="6" fillId="0" borderId="83" xfId="0" applyNumberFormat="1" applyFont="1" applyBorder="1" applyAlignment="1">
      <alignment horizontal="center"/>
    </xf>
    <xf numFmtId="0" fontId="6" fillId="0" borderId="83" xfId="0" applyFont="1" applyBorder="1"/>
    <xf numFmtId="0" fontId="6" fillId="0" borderId="148" xfId="0" applyFont="1" applyBorder="1" applyAlignment="1">
      <alignment wrapText="1"/>
    </xf>
    <xf numFmtId="0" fontId="6" fillId="0" borderId="148" xfId="0" applyFont="1" applyFill="1" applyBorder="1"/>
    <xf numFmtId="167" fontId="6" fillId="3" borderId="82" xfId="0" applyNumberFormat="1" applyFont="1" applyFill="1" applyBorder="1" applyAlignment="1">
      <alignment horizontal="center" vertical="center"/>
    </xf>
    <xf numFmtId="0" fontId="28" fillId="0" borderId="23" xfId="0" applyFont="1" applyFill="1" applyBorder="1" applyAlignment="1">
      <alignment horizontal="center"/>
    </xf>
    <xf numFmtId="0" fontId="19" fillId="0" borderId="97" xfId="0" applyFont="1" applyBorder="1"/>
    <xf numFmtId="15" fontId="6" fillId="7" borderId="22" xfId="0" applyNumberFormat="1" applyFont="1" applyFill="1" applyBorder="1" applyAlignment="1">
      <alignment horizontal="center"/>
    </xf>
    <xf numFmtId="15" fontId="6" fillId="7" borderId="24" xfId="0" applyNumberFormat="1" applyFont="1" applyFill="1" applyBorder="1" applyAlignment="1">
      <alignment horizontal="center"/>
    </xf>
    <xf numFmtId="0" fontId="6" fillId="7" borderId="22" xfId="0" applyFont="1" applyFill="1" applyBorder="1" applyAlignment="1">
      <alignment horizontal="center"/>
    </xf>
    <xf numFmtId="0" fontId="6" fillId="7" borderId="24" xfId="0" applyFont="1" applyFill="1" applyBorder="1" applyAlignment="1">
      <alignment horizontal="center"/>
    </xf>
    <xf numFmtId="0" fontId="6" fillId="7" borderId="27" xfId="0" applyFont="1" applyFill="1" applyBorder="1" applyAlignment="1">
      <alignment horizontal="center"/>
    </xf>
    <xf numFmtId="0" fontId="6" fillId="7" borderId="28" xfId="0" applyFont="1" applyFill="1" applyBorder="1" applyAlignment="1">
      <alignment horizontal="center"/>
    </xf>
    <xf numFmtId="0" fontId="6" fillId="0" borderId="3" xfId="0" applyFont="1" applyFill="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26" xfId="0" applyFont="1" applyFill="1" applyBorder="1" applyAlignment="1">
      <alignment horizontal="center"/>
    </xf>
    <xf numFmtId="0" fontId="6" fillId="7" borderId="3" xfId="0" applyFont="1" applyFill="1" applyBorder="1" applyAlignment="1">
      <alignment horizontal="center" vertical="center"/>
    </xf>
    <xf numFmtId="0" fontId="19" fillId="7" borderId="22" xfId="0" applyFont="1" applyFill="1" applyBorder="1" applyAlignment="1">
      <alignment horizontal="center" vertical="center"/>
    </xf>
    <xf numFmtId="0" fontId="19" fillId="7" borderId="24" xfId="0" applyFont="1" applyFill="1" applyBorder="1" applyAlignment="1">
      <alignment horizontal="center" vertical="center"/>
    </xf>
    <xf numFmtId="15" fontId="6" fillId="0" borderId="22" xfId="0" applyNumberFormat="1" applyFont="1" applyFill="1" applyBorder="1" applyAlignment="1">
      <alignment horizontal="center"/>
    </xf>
    <xf numFmtId="15" fontId="6" fillId="0" borderId="24" xfId="0" applyNumberFormat="1" applyFont="1" applyFill="1" applyBorder="1" applyAlignment="1">
      <alignment horizontal="center"/>
    </xf>
    <xf numFmtId="0" fontId="6" fillId="7" borderId="29" xfId="0" applyFont="1" applyFill="1" applyBorder="1" applyAlignment="1">
      <alignment horizontal="center"/>
    </xf>
    <xf numFmtId="166" fontId="6" fillId="7" borderId="3" xfId="3" applyNumberFormat="1" applyFont="1" applyFill="1" applyBorder="1" applyAlignment="1">
      <alignment horizontal="center" vertical="center"/>
    </xf>
    <xf numFmtId="0" fontId="6" fillId="7" borderId="26" xfId="0" applyFont="1" applyFill="1" applyBorder="1" applyAlignment="1">
      <alignment horizontal="center"/>
    </xf>
    <xf numFmtId="0" fontId="19" fillId="7" borderId="36" xfId="0" applyFont="1" applyFill="1" applyBorder="1" applyAlignment="1">
      <alignment horizontal="center" vertical="center"/>
    </xf>
    <xf numFmtId="0" fontId="19" fillId="7" borderId="22" xfId="0" applyFont="1" applyFill="1" applyBorder="1" applyAlignment="1">
      <alignment horizontal="center"/>
    </xf>
    <xf numFmtId="0" fontId="19" fillId="7" borderId="24" xfId="0" applyFont="1" applyFill="1" applyBorder="1" applyAlignment="1">
      <alignment horizontal="center"/>
    </xf>
    <xf numFmtId="0" fontId="6" fillId="0" borderId="22" xfId="0" applyFont="1" applyFill="1" applyBorder="1" applyAlignment="1">
      <alignment horizontal="center" vertical="center"/>
    </xf>
    <xf numFmtId="15" fontId="6" fillId="7" borderId="26" xfId="0" applyNumberFormat="1" applyFont="1" applyFill="1" applyBorder="1" applyAlignment="1">
      <alignment horizontal="center"/>
    </xf>
    <xf numFmtId="0" fontId="19" fillId="0" borderId="22" xfId="0" applyFont="1" applyBorder="1" applyAlignment="1">
      <alignment horizontal="center"/>
    </xf>
    <xf numFmtId="0" fontId="19" fillId="0" borderId="24" xfId="0" applyFont="1" applyBorder="1" applyAlignment="1">
      <alignment horizontal="center"/>
    </xf>
    <xf numFmtId="0" fontId="19" fillId="7" borderId="26" xfId="0" applyFont="1" applyFill="1" applyBorder="1" applyAlignment="1">
      <alignment horizontal="center"/>
    </xf>
    <xf numFmtId="167" fontId="6" fillId="7" borderId="3" xfId="0" applyNumberFormat="1" applyFont="1" applyFill="1" applyBorder="1" applyAlignment="1">
      <alignment horizontal="center" vertical="center"/>
    </xf>
    <xf numFmtId="167" fontId="6" fillId="0" borderId="22" xfId="0" applyNumberFormat="1" applyFont="1" applyFill="1" applyBorder="1" applyAlignment="1">
      <alignment horizontal="center" vertical="center"/>
    </xf>
    <xf numFmtId="15" fontId="6" fillId="7" borderId="22" xfId="0" applyNumberFormat="1" applyFont="1" applyFill="1" applyBorder="1" applyAlignment="1">
      <alignment horizontal="center" vertical="center"/>
    </xf>
    <xf numFmtId="0" fontId="41" fillId="14" borderId="119" xfId="0" applyFont="1" applyFill="1" applyBorder="1" applyAlignment="1">
      <alignment horizontal="center" vertical="center"/>
    </xf>
    <xf numFmtId="0" fontId="6" fillId="0" borderId="14" xfId="0" applyFont="1" applyFill="1" applyBorder="1" applyAlignment="1">
      <alignment horizontal="center" vertical="center"/>
    </xf>
    <xf numFmtId="15" fontId="6" fillId="0" borderId="14" xfId="0" applyNumberFormat="1" applyFont="1" applyFill="1" applyBorder="1" applyAlignment="1">
      <alignment horizontal="center" vertical="center"/>
    </xf>
    <xf numFmtId="0" fontId="6" fillId="0" borderId="14" xfId="0" applyFont="1" applyBorder="1" applyAlignment="1">
      <alignment horizontal="center" vertical="center" textRotation="90" wrapText="1"/>
    </xf>
    <xf numFmtId="0" fontId="6" fillId="0" borderId="14" xfId="0" applyFont="1" applyBorder="1" applyAlignment="1">
      <alignment horizontal="center"/>
    </xf>
    <xf numFmtId="49" fontId="6" fillId="0" borderId="14" xfId="0" applyNumberFormat="1" applyFont="1" applyFill="1" applyBorder="1" applyAlignment="1">
      <alignment horizontal="left" vertical="top" wrapText="1"/>
    </xf>
    <xf numFmtId="0" fontId="6" fillId="4" borderId="69" xfId="0" applyFont="1" applyFill="1" applyBorder="1" applyAlignment="1">
      <alignment horizontal="center" vertical="center"/>
    </xf>
    <xf numFmtId="166" fontId="6" fillId="3" borderId="24" xfId="3" applyNumberFormat="1" applyFont="1" applyFill="1" applyBorder="1" applyAlignment="1">
      <alignment horizontal="center" vertical="top"/>
    </xf>
    <xf numFmtId="167" fontId="28" fillId="0" borderId="19" xfId="0" applyNumberFormat="1" applyFont="1" applyFill="1" applyBorder="1" applyAlignment="1">
      <alignment horizontal="center" vertical="top"/>
    </xf>
    <xf numFmtId="0" fontId="32" fillId="4" borderId="22" xfId="0" applyFont="1" applyFill="1" applyBorder="1" applyAlignment="1">
      <alignment horizontal="center" vertical="center"/>
    </xf>
    <xf numFmtId="166" fontId="28" fillId="0" borderId="3" xfId="3" applyNumberFormat="1" applyFont="1" applyFill="1" applyBorder="1" applyAlignment="1">
      <alignment horizontal="center" vertical="top"/>
    </xf>
    <xf numFmtId="167" fontId="28" fillId="0" borderId="3" xfId="0" applyNumberFormat="1" applyFont="1" applyFill="1" applyBorder="1" applyAlignment="1">
      <alignment horizontal="center" vertical="center"/>
    </xf>
    <xf numFmtId="167" fontId="28" fillId="4" borderId="3" xfId="0" applyNumberFormat="1" applyFont="1" applyFill="1" applyBorder="1" applyAlignment="1">
      <alignment horizontal="center" vertical="center"/>
    </xf>
    <xf numFmtId="4" fontId="28" fillId="0" borderId="3" xfId="0" applyNumberFormat="1" applyFont="1" applyFill="1" applyBorder="1" applyAlignment="1">
      <alignment horizontal="center"/>
    </xf>
    <xf numFmtId="0" fontId="28" fillId="0" borderId="3" xfId="0" applyFont="1" applyFill="1" applyBorder="1" applyAlignment="1">
      <alignment horizontal="center"/>
    </xf>
    <xf numFmtId="167" fontId="28" fillId="0" borderId="3" xfId="0" applyNumberFormat="1" applyFont="1" applyFill="1" applyBorder="1" applyAlignment="1">
      <alignment horizontal="center" vertical="top"/>
    </xf>
    <xf numFmtId="0" fontId="6" fillId="0" borderId="12" xfId="0" applyFont="1" applyBorder="1"/>
    <xf numFmtId="0" fontId="19" fillId="0" borderId="12" xfId="0" applyFont="1" applyBorder="1"/>
    <xf numFmtId="0" fontId="19" fillId="4" borderId="26" xfId="0" applyFont="1" applyFill="1" applyBorder="1" applyAlignment="1">
      <alignment horizontal="center" vertical="center"/>
    </xf>
    <xf numFmtId="0" fontId="32" fillId="4" borderId="36" xfId="0" applyFont="1" applyFill="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xf>
    <xf numFmtId="0" fontId="19" fillId="0" borderId="26" xfId="0" applyFont="1" applyBorder="1" applyAlignment="1">
      <alignment horizontal="center"/>
    </xf>
    <xf numFmtId="0" fontId="6" fillId="0" borderId="29" xfId="0" applyFont="1" applyBorder="1" applyAlignment="1">
      <alignment horizontal="center"/>
    </xf>
    <xf numFmtId="168" fontId="6" fillId="7" borderId="22" xfId="0" applyNumberFormat="1" applyFont="1" applyFill="1" applyBorder="1" applyAlignment="1">
      <alignment horizontal="center" vertical="center"/>
    </xf>
    <xf numFmtId="0" fontId="28" fillId="4" borderId="24" xfId="0" applyFont="1" applyFill="1" applyBorder="1" applyAlignment="1">
      <alignment horizontal="center" vertical="center"/>
    </xf>
    <xf numFmtId="172" fontId="6" fillId="0" borderId="22" xfId="0" applyNumberFormat="1" applyFont="1" applyFill="1" applyBorder="1" applyAlignment="1">
      <alignment horizontal="center" vertical="center"/>
    </xf>
    <xf numFmtId="0" fontId="6" fillId="0" borderId="26" xfId="0" applyFont="1" applyBorder="1" applyAlignment="1">
      <alignment horizontal="center" vertical="center"/>
    </xf>
    <xf numFmtId="0" fontId="28" fillId="0" borderId="83" xfId="0" applyFont="1" applyBorder="1" applyAlignment="1">
      <alignment horizontal="center" vertical="center"/>
    </xf>
    <xf numFmtId="167" fontId="28" fillId="0" borderId="83" xfId="0" applyNumberFormat="1" applyFont="1" applyFill="1" applyBorder="1" applyAlignment="1">
      <alignment horizontal="center" vertical="top"/>
    </xf>
    <xf numFmtId="0" fontId="32" fillId="4" borderId="24" xfId="0" applyFont="1" applyFill="1" applyBorder="1" applyAlignment="1">
      <alignment horizontal="center" vertical="center"/>
    </xf>
    <xf numFmtId="0" fontId="28" fillId="0" borderId="24" xfId="0" applyFont="1" applyFill="1" applyBorder="1" applyAlignment="1">
      <alignment horizontal="center" vertical="center"/>
    </xf>
    <xf numFmtId="168" fontId="28" fillId="0" borderId="24" xfId="0" applyNumberFormat="1" applyFont="1" applyFill="1" applyBorder="1" applyAlignment="1">
      <alignment horizontal="center" vertical="center"/>
    </xf>
    <xf numFmtId="15" fontId="28" fillId="0" borderId="24" xfId="0" applyNumberFormat="1" applyFont="1" applyFill="1" applyBorder="1" applyAlignment="1">
      <alignment horizontal="center" vertical="center"/>
    </xf>
    <xf numFmtId="167" fontId="28" fillId="0" borderId="14" xfId="0" applyNumberFormat="1" applyFont="1" applyFill="1" applyBorder="1" applyAlignment="1">
      <alignment horizontal="center" vertical="center"/>
    </xf>
    <xf numFmtId="167" fontId="6" fillId="7" borderId="19" xfId="0" applyNumberFormat="1" applyFont="1" applyFill="1" applyBorder="1" applyAlignment="1">
      <alignment horizontal="center" vertical="center"/>
    </xf>
    <xf numFmtId="167" fontId="6" fillId="7" borderId="48" xfId="0" applyNumberFormat="1" applyFont="1" applyFill="1" applyBorder="1" applyAlignment="1">
      <alignment horizontal="center" vertical="top"/>
    </xf>
    <xf numFmtId="15" fontId="6" fillId="7" borderId="48" xfId="0" applyNumberFormat="1" applyFont="1" applyFill="1" applyBorder="1"/>
    <xf numFmtId="167" fontId="6" fillId="7" borderId="33" xfId="0" applyNumberFormat="1" applyFont="1" applyFill="1" applyBorder="1" applyAlignment="1">
      <alignment horizontal="center" vertical="center"/>
    </xf>
    <xf numFmtId="167" fontId="28" fillId="7" borderId="98" xfId="0" applyNumberFormat="1" applyFont="1" applyFill="1" applyBorder="1" applyAlignment="1">
      <alignment horizontal="center" vertical="top"/>
    </xf>
    <xf numFmtId="15" fontId="6" fillId="7" borderId="98" xfId="0" applyNumberFormat="1" applyFont="1" applyFill="1" applyBorder="1"/>
    <xf numFmtId="166" fontId="6" fillId="7" borderId="3" xfId="3" applyNumberFormat="1" applyFont="1" applyFill="1" applyBorder="1" applyAlignment="1">
      <alignment horizontal="center" vertical="top"/>
    </xf>
    <xf numFmtId="0" fontId="6" fillId="7" borderId="24" xfId="0" applyFont="1" applyFill="1" applyBorder="1" applyAlignment="1">
      <alignment horizontal="center"/>
    </xf>
    <xf numFmtId="0" fontId="6" fillId="7" borderId="36" xfId="0" applyFont="1" applyFill="1" applyBorder="1" applyAlignment="1">
      <alignment horizontal="center"/>
    </xf>
    <xf numFmtId="0" fontId="19" fillId="7" borderId="22" xfId="0" applyFont="1" applyFill="1" applyBorder="1" applyAlignment="1">
      <alignment horizontal="center" vertical="center"/>
    </xf>
    <xf numFmtId="0" fontId="19" fillId="7" borderId="24" xfId="0" applyFont="1" applyFill="1" applyBorder="1" applyAlignment="1">
      <alignment horizontal="center" vertical="center"/>
    </xf>
    <xf numFmtId="0" fontId="19" fillId="0" borderId="14" xfId="0" applyFont="1" applyFill="1" applyBorder="1" applyAlignment="1">
      <alignment horizontal="center"/>
    </xf>
    <xf numFmtId="166" fontId="28" fillId="0" borderId="82" xfId="3" applyNumberFormat="1" applyFont="1" applyFill="1" applyBorder="1" applyAlignment="1">
      <alignment horizontal="center" vertical="top"/>
    </xf>
    <xf numFmtId="167" fontId="28" fillId="0" borderId="20" xfId="0" applyNumberFormat="1" applyFont="1" applyFill="1" applyBorder="1" applyAlignment="1">
      <alignment horizontal="center" vertical="center"/>
    </xf>
    <xf numFmtId="4" fontId="28" fillId="0" borderId="20" xfId="0" applyNumberFormat="1" applyFont="1" applyFill="1" applyBorder="1" applyAlignment="1">
      <alignment horizontal="center"/>
    </xf>
    <xf numFmtId="15" fontId="28" fillId="0" borderId="20" xfId="0" applyNumberFormat="1" applyFont="1" applyFill="1" applyBorder="1" applyAlignment="1">
      <alignment horizontal="center"/>
    </xf>
    <xf numFmtId="0" fontId="28" fillId="0" borderId="20" xfId="0" applyFont="1" applyFill="1" applyBorder="1" applyAlignment="1">
      <alignment horizontal="center"/>
    </xf>
    <xf numFmtId="167" fontId="28" fillId="0" borderId="20" xfId="0" applyNumberFormat="1" applyFont="1" applyFill="1" applyBorder="1" applyAlignment="1">
      <alignment horizontal="center" vertical="top"/>
    </xf>
    <xf numFmtId="15" fontId="28" fillId="0" borderId="20" xfId="0" applyNumberFormat="1" applyFont="1" applyFill="1" applyBorder="1" applyAlignment="1">
      <alignment horizontal="center" vertical="center"/>
    </xf>
    <xf numFmtId="0" fontId="28" fillId="0" borderId="30" xfId="0" applyFont="1" applyFill="1" applyBorder="1" applyAlignment="1">
      <alignment horizontal="center"/>
    </xf>
    <xf numFmtId="166" fontId="28" fillId="0" borderId="30" xfId="3" applyNumberFormat="1" applyFont="1" applyFill="1" applyBorder="1" applyAlignment="1">
      <alignment horizontal="center" vertical="top"/>
    </xf>
    <xf numFmtId="169" fontId="28" fillId="7" borderId="1" xfId="1" applyNumberFormat="1" applyFont="1" applyFill="1" applyBorder="1" applyAlignment="1">
      <alignment horizontal="center" vertical="center" wrapText="1"/>
    </xf>
    <xf numFmtId="15" fontId="28" fillId="0" borderId="1" xfId="0" applyNumberFormat="1" applyFont="1" applyBorder="1" applyAlignment="1">
      <alignment horizontal="center" vertical="center"/>
    </xf>
    <xf numFmtId="168" fontId="28" fillId="4" borderId="1" xfId="2" applyNumberFormat="1" applyFont="1" applyFill="1" applyBorder="1" applyAlignment="1">
      <alignment horizontal="center" vertical="center" wrapText="1"/>
    </xf>
    <xf numFmtId="168" fontId="28" fillId="0" borderId="1" xfId="0" applyNumberFormat="1" applyFont="1" applyBorder="1" applyAlignment="1">
      <alignment horizontal="center" vertical="center" wrapText="1"/>
    </xf>
    <xf numFmtId="168" fontId="6" fillId="3" borderId="1" xfId="2" applyNumberFormat="1" applyFont="1" applyFill="1" applyBorder="1" applyAlignment="1">
      <alignment horizontal="center" vertical="center" wrapText="1"/>
    </xf>
    <xf numFmtId="168" fontId="6" fillId="3" borderId="1" xfId="0" applyNumberFormat="1" applyFont="1" applyFill="1" applyBorder="1" applyAlignment="1">
      <alignment horizontal="center" vertical="center" wrapText="1"/>
    </xf>
    <xf numFmtId="15" fontId="6" fillId="0" borderId="14" xfId="0" applyNumberFormat="1" applyFont="1" applyBorder="1" applyAlignment="1">
      <alignment horizontal="center" vertical="center"/>
    </xf>
    <xf numFmtId="0" fontId="6" fillId="0" borderId="14" xfId="0" applyFont="1" applyBorder="1"/>
    <xf numFmtId="0" fontId="28" fillId="0" borderId="143" xfId="0" applyFont="1" applyFill="1" applyBorder="1" applyAlignment="1">
      <alignment horizontal="center" vertical="center"/>
    </xf>
    <xf numFmtId="0" fontId="32" fillId="7" borderId="26" xfId="0" applyFont="1" applyFill="1" applyBorder="1" applyAlignment="1">
      <alignment horizontal="center" vertical="center"/>
    </xf>
    <xf numFmtId="0" fontId="6" fillId="0" borderId="36" xfId="0" applyFont="1" applyBorder="1" applyAlignment="1">
      <alignment horizontal="center"/>
    </xf>
    <xf numFmtId="15" fontId="28" fillId="0" borderId="82" xfId="0" applyNumberFormat="1" applyFont="1" applyBorder="1"/>
    <xf numFmtId="0" fontId="28" fillId="4" borderId="144" xfId="16" applyFont="1" applyFill="1" applyBorder="1" applyAlignment="1">
      <alignment horizontal="center"/>
    </xf>
    <xf numFmtId="167" fontId="28" fillId="0" borderId="82" xfId="0" applyNumberFormat="1" applyFont="1" applyFill="1" applyBorder="1" applyAlignment="1">
      <alignment horizontal="center" vertical="center"/>
    </xf>
    <xf numFmtId="15" fontId="28" fillId="0" borderId="82" xfId="0" applyNumberFormat="1" applyFont="1" applyBorder="1" applyAlignment="1">
      <alignment horizontal="center"/>
    </xf>
    <xf numFmtId="0" fontId="28" fillId="0" borderId="82" xfId="0" applyFont="1" applyBorder="1" applyAlignment="1">
      <alignment horizontal="center"/>
    </xf>
    <xf numFmtId="0" fontId="28" fillId="0" borderId="145" xfId="0" applyFont="1" applyBorder="1" applyAlignment="1">
      <alignment wrapText="1"/>
    </xf>
    <xf numFmtId="0" fontId="28" fillId="0" borderId="145" xfId="0" applyFont="1" applyFill="1" applyBorder="1"/>
    <xf numFmtId="15" fontId="6" fillId="0" borderId="98" xfId="0" applyNumberFormat="1" applyFont="1" applyBorder="1" applyAlignment="1">
      <alignment horizontal="center"/>
    </xf>
    <xf numFmtId="0" fontId="6" fillId="0" borderId="98" xfId="0" applyFont="1" applyBorder="1" applyAlignment="1">
      <alignment horizontal="center"/>
    </xf>
    <xf numFmtId="0" fontId="6" fillId="0" borderId="152" xfId="0" applyFont="1" applyBorder="1" applyAlignment="1">
      <alignment wrapText="1"/>
    </xf>
    <xf numFmtId="0" fontId="28" fillId="7" borderId="36" xfId="0" applyFont="1" applyFill="1" applyBorder="1" applyAlignment="1">
      <alignment horizontal="center"/>
    </xf>
    <xf numFmtId="167" fontId="28" fillId="7" borderId="33" xfId="0" applyNumberFormat="1" applyFont="1" applyFill="1" applyBorder="1" applyAlignment="1">
      <alignment horizontal="center" vertical="top"/>
    </xf>
    <xf numFmtId="0" fontId="19" fillId="7" borderId="0" xfId="0" applyFont="1" applyFill="1"/>
    <xf numFmtId="167" fontId="28" fillId="7" borderId="36" xfId="0" applyNumberFormat="1" applyFont="1" applyFill="1" applyBorder="1" applyAlignment="1">
      <alignment horizontal="center" vertical="center"/>
    </xf>
    <xf numFmtId="166" fontId="28" fillId="7" borderId="36" xfId="3" applyNumberFormat="1" applyFont="1" applyFill="1" applyBorder="1" applyAlignment="1">
      <alignment horizontal="center" vertical="top"/>
    </xf>
    <xf numFmtId="1" fontId="6" fillId="7" borderId="93" xfId="0" applyNumberFormat="1" applyFont="1" applyFill="1" applyBorder="1" applyAlignment="1">
      <alignment horizontal="center" vertical="center"/>
    </xf>
    <xf numFmtId="0" fontId="6" fillId="0" borderId="153" xfId="0" applyFont="1" applyFill="1" applyBorder="1" applyAlignment="1">
      <alignment horizontal="center"/>
    </xf>
    <xf numFmtId="15" fontId="6" fillId="0" borderId="153" xfId="0" applyNumberFormat="1" applyFont="1" applyFill="1" applyBorder="1"/>
    <xf numFmtId="15" fontId="6" fillId="0" borderId="153" xfId="0" applyNumberFormat="1" applyFont="1" applyFill="1" applyBorder="1" applyAlignment="1">
      <alignment horizontal="center" vertical="center"/>
    </xf>
    <xf numFmtId="167" fontId="6" fillId="0" borderId="153" xfId="0" applyNumberFormat="1" applyFont="1" applyFill="1" applyBorder="1" applyAlignment="1">
      <alignment horizontal="center" vertical="center"/>
    </xf>
    <xf numFmtId="3" fontId="6" fillId="0" borderId="153" xfId="0" applyNumberFormat="1" applyFont="1" applyFill="1" applyBorder="1" applyAlignment="1">
      <alignment horizontal="center" vertical="center"/>
    </xf>
    <xf numFmtId="0" fontId="6" fillId="0" borderId="153" xfId="0" applyFont="1" applyFill="1" applyBorder="1" applyAlignment="1">
      <alignment horizontal="center" wrapText="1"/>
    </xf>
    <xf numFmtId="167" fontId="6" fillId="0" borderId="153" xfId="0" applyNumberFormat="1" applyFont="1" applyFill="1" applyBorder="1" applyAlignment="1">
      <alignment horizontal="center" vertical="top"/>
    </xf>
    <xf numFmtId="167" fontId="6" fillId="0" borderId="154" xfId="0" applyNumberFormat="1" applyFont="1" applyFill="1" applyBorder="1" applyAlignment="1">
      <alignment horizontal="center" vertical="top"/>
    </xf>
    <xf numFmtId="0" fontId="6" fillId="0" borderId="155" xfId="0" applyFont="1" applyFill="1" applyBorder="1" applyAlignment="1">
      <alignment horizontal="center"/>
    </xf>
    <xf numFmtId="166" fontId="6" fillId="0" borderId="155" xfId="3" applyNumberFormat="1" applyFont="1" applyFill="1" applyBorder="1" applyAlignment="1">
      <alignment horizontal="center" vertical="top"/>
    </xf>
    <xf numFmtId="166" fontId="28" fillId="0" borderId="36" xfId="3" applyNumberFormat="1" applyFont="1" applyFill="1" applyBorder="1" applyAlignment="1">
      <alignment horizontal="center" vertical="center"/>
    </xf>
    <xf numFmtId="166" fontId="28" fillId="0" borderId="22" xfId="3" applyNumberFormat="1" applyFont="1" applyFill="1" applyBorder="1" applyAlignment="1">
      <alignment horizontal="center" vertical="center"/>
    </xf>
    <xf numFmtId="15" fontId="28" fillId="0" borderId="83" xfId="0" applyNumberFormat="1" applyFont="1" applyFill="1" applyBorder="1" applyAlignment="1">
      <alignment horizontal="center"/>
    </xf>
    <xf numFmtId="4" fontId="28" fillId="0" borderId="36" xfId="0" applyNumberFormat="1" applyFont="1" applyBorder="1" applyAlignment="1">
      <alignment horizontal="center"/>
    </xf>
    <xf numFmtId="167" fontId="6" fillId="4" borderId="83" xfId="0" applyNumberFormat="1" applyFont="1" applyFill="1" applyBorder="1" applyAlignment="1">
      <alignment horizontal="center" vertical="center"/>
    </xf>
    <xf numFmtId="15" fontId="28" fillId="0" borderId="83" xfId="0" applyNumberFormat="1" applyFont="1" applyBorder="1" applyAlignment="1">
      <alignment horizontal="center" vertical="center"/>
    </xf>
    <xf numFmtId="4" fontId="28" fillId="0" borderId="83" xfId="0" applyNumberFormat="1" applyFont="1" applyBorder="1" applyAlignment="1">
      <alignment horizontal="center"/>
    </xf>
    <xf numFmtId="0" fontId="28" fillId="0" borderId="83"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48" xfId="0" applyFont="1" applyBorder="1" applyAlignment="1">
      <alignment horizontal="center" vertical="center" wrapText="1"/>
    </xf>
    <xf numFmtId="171" fontId="6" fillId="0" borderId="148" xfId="0" applyNumberFormat="1" applyFont="1" applyBorder="1"/>
    <xf numFmtId="0" fontId="6" fillId="0" borderId="148" xfId="0" applyFont="1" applyBorder="1" applyAlignment="1">
      <alignment horizontal="right"/>
    </xf>
    <xf numFmtId="0" fontId="6" fillId="0" borderId="148" xfId="0" applyFont="1" applyBorder="1"/>
    <xf numFmtId="0" fontId="6" fillId="0" borderId="141" xfId="0" applyFont="1" applyFill="1" applyBorder="1" applyAlignment="1">
      <alignment horizontal="center" vertical="center"/>
    </xf>
    <xf numFmtId="167" fontId="6" fillId="0" borderId="141" xfId="0" applyNumberFormat="1" applyFont="1" applyFill="1" applyBorder="1" applyAlignment="1">
      <alignment horizontal="center" vertical="center"/>
    </xf>
    <xf numFmtId="167" fontId="6" fillId="4" borderId="141" xfId="0" applyNumberFormat="1" applyFont="1" applyFill="1" applyBorder="1" applyAlignment="1">
      <alignment horizontal="center" vertical="center"/>
    </xf>
    <xf numFmtId="15" fontId="6" fillId="0" borderId="141" xfId="0" applyNumberFormat="1" applyFont="1" applyBorder="1" applyAlignment="1">
      <alignment horizontal="center" vertical="center"/>
    </xf>
    <xf numFmtId="15" fontId="28" fillId="0" borderId="141" xfId="0" applyNumberFormat="1" applyFont="1" applyBorder="1" applyAlignment="1">
      <alignment horizontal="center" vertical="center"/>
    </xf>
    <xf numFmtId="15" fontId="6" fillId="0" borderId="141" xfId="0" applyNumberFormat="1" applyFont="1" applyBorder="1" applyAlignment="1">
      <alignment horizontal="center"/>
    </xf>
    <xf numFmtId="0" fontId="6" fillId="0" borderId="141" xfId="0" applyFont="1" applyBorder="1" applyAlignment="1">
      <alignment horizontal="center"/>
    </xf>
    <xf numFmtId="4" fontId="28" fillId="0" borderId="141" xfId="0" applyNumberFormat="1" applyFont="1" applyBorder="1" applyAlignment="1">
      <alignment horizontal="center"/>
    </xf>
    <xf numFmtId="0" fontId="28" fillId="0" borderId="141" xfId="0" applyFont="1" applyBorder="1" applyAlignment="1">
      <alignment horizontal="center" vertical="center" wrapText="1"/>
    </xf>
    <xf numFmtId="167" fontId="28" fillId="0" borderId="141" xfId="0" applyNumberFormat="1" applyFont="1" applyFill="1" applyBorder="1" applyAlignment="1">
      <alignment horizontal="center" vertical="top"/>
    </xf>
    <xf numFmtId="0" fontId="6" fillId="0" borderId="142" xfId="0" applyFont="1" applyBorder="1" applyAlignment="1">
      <alignment horizontal="center" vertical="center" wrapText="1"/>
    </xf>
    <xf numFmtId="0" fontId="6" fillId="0" borderId="140" xfId="0" applyFont="1" applyBorder="1" applyAlignment="1">
      <alignment horizontal="center" vertical="center" wrapText="1"/>
    </xf>
    <xf numFmtId="171" fontId="6" fillId="0" borderId="140" xfId="0" applyNumberFormat="1" applyFont="1" applyBorder="1"/>
    <xf numFmtId="0" fontId="6" fillId="0" borderId="140" xfId="0" applyFont="1" applyBorder="1" applyAlignment="1">
      <alignment horizontal="right"/>
    </xf>
    <xf numFmtId="0" fontId="6" fillId="0" borderId="140" xfId="0" applyFont="1" applyBorder="1"/>
    <xf numFmtId="0" fontId="28" fillId="7" borderId="147" xfId="0" applyFont="1" applyFill="1" applyBorder="1" applyAlignment="1">
      <alignment horizontal="center"/>
    </xf>
    <xf numFmtId="0" fontId="28" fillId="7" borderId="156" xfId="0" applyFont="1" applyFill="1" applyBorder="1" applyAlignment="1">
      <alignment horizontal="center"/>
    </xf>
    <xf numFmtId="0" fontId="6" fillId="7" borderId="55" xfId="0" applyFont="1" applyFill="1" applyBorder="1" applyAlignment="1">
      <alignment wrapText="1"/>
    </xf>
    <xf numFmtId="4" fontId="6" fillId="7" borderId="26" xfId="0" applyNumberFormat="1" applyFont="1" applyFill="1" applyBorder="1" applyAlignment="1">
      <alignment horizontal="center"/>
    </xf>
    <xf numFmtId="0" fontId="6" fillId="7" borderId="55" xfId="0" applyFont="1" applyFill="1" applyBorder="1" applyAlignment="1">
      <alignment horizontal="center" wrapText="1"/>
    </xf>
    <xf numFmtId="171" fontId="11" fillId="0" borderId="55" xfId="0" applyNumberFormat="1" applyFont="1" applyFill="1" applyBorder="1"/>
    <xf numFmtId="0" fontId="11" fillId="0" borderId="55" xfId="0" applyFont="1" applyFill="1" applyBorder="1" applyAlignment="1">
      <alignment horizontal="right"/>
    </xf>
    <xf numFmtId="0" fontId="11" fillId="0" borderId="55" xfId="0" applyFont="1" applyFill="1" applyBorder="1"/>
    <xf numFmtId="0" fontId="6" fillId="3" borderId="25" xfId="0" applyFont="1" applyFill="1" applyBorder="1" applyAlignment="1">
      <alignment horizontal="center"/>
    </xf>
    <xf numFmtId="0" fontId="32" fillId="0" borderId="83" xfId="0" applyFont="1" applyFill="1" applyBorder="1" applyAlignment="1">
      <alignment horizontal="center" vertical="center" wrapText="1"/>
    </xf>
    <xf numFmtId="0" fontId="32" fillId="0" borderId="14" xfId="0" applyFont="1" applyFill="1" applyBorder="1" applyAlignment="1">
      <alignment horizontal="center"/>
    </xf>
    <xf numFmtId="0" fontId="28" fillId="0" borderId="83" xfId="0" applyFont="1" applyFill="1" applyBorder="1" applyAlignment="1">
      <alignment horizontal="center"/>
    </xf>
    <xf numFmtId="15" fontId="28" fillId="0" borderId="82" xfId="0" applyNumberFormat="1" applyFont="1" applyFill="1" applyBorder="1" applyAlignment="1">
      <alignment horizontal="center" vertical="center"/>
    </xf>
    <xf numFmtId="0" fontId="32" fillId="0" borderId="83" xfId="0" applyFont="1" applyFill="1" applyBorder="1"/>
    <xf numFmtId="15" fontId="28" fillId="0" borderId="83" xfId="0" applyNumberFormat="1" applyFont="1" applyFill="1" applyBorder="1" applyAlignment="1">
      <alignment horizontal="center" vertical="center" textRotation="90"/>
    </xf>
    <xf numFmtId="15" fontId="28" fillId="0" borderId="82" xfId="0" applyNumberFormat="1" applyFont="1" applyFill="1" applyBorder="1"/>
    <xf numFmtId="0" fontId="6" fillId="7" borderId="15" xfId="0" applyFont="1" applyFill="1" applyBorder="1" applyAlignment="1">
      <alignment horizontal="center" vertical="center"/>
    </xf>
    <xf numFmtId="0" fontId="6" fillId="7" borderId="15" xfId="0" applyFont="1" applyFill="1" applyBorder="1" applyAlignment="1">
      <alignment horizontal="center"/>
    </xf>
    <xf numFmtId="15" fontId="6" fillId="7" borderId="15" xfId="0" applyNumberFormat="1" applyFont="1" applyFill="1" applyBorder="1" applyAlignment="1">
      <alignment horizontal="center"/>
    </xf>
    <xf numFmtId="15" fontId="6" fillId="7" borderId="15" xfId="0" applyNumberFormat="1" applyFont="1" applyFill="1" applyBorder="1" applyAlignment="1">
      <alignment horizontal="center" vertical="center"/>
    </xf>
    <xf numFmtId="167" fontId="6" fillId="7" borderId="15" xfId="0" applyNumberFormat="1" applyFont="1" applyFill="1" applyBorder="1" applyAlignment="1">
      <alignment horizontal="center" vertical="center"/>
    </xf>
    <xf numFmtId="0" fontId="6" fillId="3" borderId="55" xfId="0" applyFont="1" applyFill="1" applyBorder="1" applyAlignment="1">
      <alignment horizontal="center" vertical="center"/>
    </xf>
    <xf numFmtId="0" fontId="28" fillId="7" borderId="62" xfId="0" applyFont="1" applyFill="1" applyBorder="1" applyAlignment="1">
      <alignment horizontal="center"/>
    </xf>
    <xf numFmtId="15" fontId="28" fillId="7" borderId="15" xfId="0" applyNumberFormat="1" applyFont="1" applyFill="1" applyBorder="1" applyAlignment="1">
      <alignment horizontal="center" vertical="center"/>
    </xf>
    <xf numFmtId="171" fontId="6" fillId="7" borderId="15" xfId="1" applyNumberFormat="1" applyFont="1" applyFill="1" applyBorder="1" applyAlignment="1">
      <alignment horizontal="center"/>
    </xf>
    <xf numFmtId="0" fontId="28" fillId="4" borderId="15" xfId="0" applyFont="1" applyFill="1" applyBorder="1" applyAlignment="1">
      <alignment horizontal="left"/>
    </xf>
    <xf numFmtId="0" fontId="6" fillId="7" borderId="148" xfId="0" applyFont="1" applyFill="1" applyBorder="1" applyAlignment="1">
      <alignment horizontal="center" vertical="center"/>
    </xf>
    <xf numFmtId="0" fontId="28" fillId="7" borderId="157" xfId="0" applyFont="1" applyFill="1" applyBorder="1" applyAlignment="1">
      <alignment horizontal="center"/>
    </xf>
    <xf numFmtId="15" fontId="28" fillId="7" borderId="83" xfId="0" applyNumberFormat="1" applyFont="1" applyFill="1" applyBorder="1" applyAlignment="1">
      <alignment horizontal="center" vertical="center"/>
    </xf>
    <xf numFmtId="15" fontId="6" fillId="7" borderId="83" xfId="0" applyNumberFormat="1" applyFont="1" applyFill="1" applyBorder="1" applyAlignment="1">
      <alignment horizontal="center"/>
    </xf>
    <xf numFmtId="171" fontId="6" fillId="7" borderId="83" xfId="1" applyNumberFormat="1" applyFont="1" applyFill="1" applyBorder="1" applyAlignment="1">
      <alignment horizontal="center"/>
    </xf>
    <xf numFmtId="0" fontId="6" fillId="7" borderId="148" xfId="0" applyFont="1" applyFill="1" applyBorder="1" applyAlignment="1">
      <alignment wrapText="1"/>
    </xf>
    <xf numFmtId="0" fontId="11" fillId="0" borderId="148" xfId="0" applyFont="1" applyFill="1" applyBorder="1"/>
    <xf numFmtId="15" fontId="28" fillId="7" borderId="83" xfId="0" applyNumberFormat="1" applyFont="1" applyFill="1" applyBorder="1"/>
    <xf numFmtId="15" fontId="28" fillId="7" borderId="15" xfId="0" applyNumberFormat="1" applyFont="1" applyFill="1" applyBorder="1"/>
    <xf numFmtId="168" fontId="28" fillId="4" borderId="1" xfId="16" applyNumberFormat="1" applyFont="1" applyFill="1" applyBorder="1" applyAlignment="1">
      <alignment horizontal="center" vertical="center" wrapText="1"/>
    </xf>
    <xf numFmtId="168" fontId="28" fillId="19" borderId="1" xfId="0" applyNumberFormat="1" applyFont="1" applyFill="1" applyBorder="1" applyAlignment="1">
      <alignment horizontal="center" vertical="center" wrapText="1"/>
    </xf>
    <xf numFmtId="168" fontId="28" fillId="4" borderId="1" xfId="0" applyNumberFormat="1" applyFont="1" applyFill="1" applyBorder="1" applyAlignment="1">
      <alignment horizontal="center" vertical="center" wrapText="1"/>
    </xf>
    <xf numFmtId="0" fontId="19" fillId="7" borderId="1" xfId="0" applyFont="1" applyFill="1" applyBorder="1" applyAlignment="1">
      <alignment vertical="center" wrapText="1"/>
    </xf>
    <xf numFmtId="175" fontId="28" fillId="7" borderId="1" xfId="0" applyNumberFormat="1" applyFont="1" applyFill="1" applyBorder="1" applyAlignment="1">
      <alignment horizontal="center" vertical="center" wrapText="1"/>
    </xf>
    <xf numFmtId="164" fontId="0" fillId="7" borderId="0" xfId="1" applyFont="1" applyFill="1" applyAlignment="1">
      <alignment horizontal="center"/>
    </xf>
    <xf numFmtId="168" fontId="0" fillId="7" borderId="0" xfId="0" applyNumberFormat="1" applyFill="1" applyAlignment="1">
      <alignment horizontal="right"/>
    </xf>
    <xf numFmtId="0" fontId="0" fillId="7" borderId="0" xfId="0" applyFill="1"/>
    <xf numFmtId="174" fontId="28" fillId="0" borderId="1" xfId="0" applyNumberFormat="1" applyFont="1" applyBorder="1" applyAlignment="1">
      <alignment horizontal="center" vertical="center" wrapText="1"/>
    </xf>
    <xf numFmtId="174" fontId="28" fillId="4" borderId="1" xfId="0" applyNumberFormat="1" applyFont="1" applyFill="1" applyBorder="1" applyAlignment="1">
      <alignment horizontal="center" vertical="center" wrapText="1"/>
    </xf>
    <xf numFmtId="1" fontId="32" fillId="7" borderId="78" xfId="16" quotePrefix="1" applyNumberFormat="1" applyFont="1" applyFill="1" applyBorder="1" applyAlignment="1">
      <alignment horizontal="center" vertical="center"/>
    </xf>
    <xf numFmtId="49" fontId="32" fillId="7" borderId="1" xfId="0" applyNumberFormat="1" applyFont="1" applyFill="1" applyBorder="1" applyAlignment="1">
      <alignment horizontal="center" vertical="center"/>
    </xf>
    <xf numFmtId="170" fontId="32" fillId="7" borderId="1" xfId="0" applyNumberFormat="1" applyFont="1" applyFill="1" applyBorder="1" applyAlignment="1">
      <alignment horizontal="left" vertical="center" wrapText="1"/>
    </xf>
    <xf numFmtId="174" fontId="28" fillId="7" borderId="1" xfId="0" applyNumberFormat="1" applyFont="1" applyFill="1" applyBorder="1" applyAlignment="1">
      <alignment horizontal="center" vertical="center" wrapText="1"/>
    </xf>
    <xf numFmtId="168" fontId="28" fillId="7" borderId="79" xfId="0" applyNumberFormat="1" applyFont="1" applyFill="1" applyBorder="1" applyAlignment="1">
      <alignment horizontal="center" vertical="center" wrapText="1"/>
    </xf>
    <xf numFmtId="168" fontId="32" fillId="7" borderId="0" xfId="0" applyNumberFormat="1" applyFont="1" applyFill="1"/>
    <xf numFmtId="0" fontId="32" fillId="7" borderId="0" xfId="0" applyFont="1" applyFill="1"/>
    <xf numFmtId="0" fontId="19" fillId="7" borderId="22" xfId="0" applyFont="1" applyFill="1" applyBorder="1" applyAlignment="1">
      <alignment horizontal="center" vertical="center"/>
    </xf>
    <xf numFmtId="167" fontId="6" fillId="7" borderId="3" xfId="0" applyNumberFormat="1" applyFont="1" applyFill="1" applyBorder="1" applyAlignment="1">
      <alignment horizontal="center" vertical="center"/>
    </xf>
    <xf numFmtId="0" fontId="28" fillId="0" borderId="41" xfId="0" applyFont="1" applyFill="1" applyBorder="1" applyAlignment="1">
      <alignment horizontal="center" vertical="center"/>
    </xf>
    <xf numFmtId="166" fontId="28" fillId="0" borderId="41" xfId="3" applyNumberFormat="1" applyFont="1" applyFill="1" applyBorder="1" applyAlignment="1">
      <alignment horizontal="center" vertical="center"/>
    </xf>
    <xf numFmtId="4" fontId="6" fillId="7" borderId="30" xfId="0" applyNumberFormat="1" applyFont="1" applyFill="1" applyBorder="1" applyAlignment="1">
      <alignment horizontal="center"/>
    </xf>
    <xf numFmtId="167" fontId="6" fillId="7" borderId="72" xfId="0" applyNumberFormat="1" applyFont="1" applyFill="1" applyBorder="1" applyAlignment="1">
      <alignment horizontal="center" vertical="top"/>
    </xf>
    <xf numFmtId="0" fontId="11" fillId="7" borderId="0" xfId="0" applyFont="1" applyFill="1"/>
    <xf numFmtId="0" fontId="28" fillId="7" borderId="0" xfId="0" applyFont="1" applyFill="1"/>
    <xf numFmtId="170" fontId="32" fillId="4" borderId="1" xfId="0" applyNumberFormat="1" applyFont="1" applyFill="1" applyBorder="1" applyAlignment="1">
      <alignment horizontal="left" vertical="center" wrapText="1"/>
    </xf>
    <xf numFmtId="169" fontId="28" fillId="4" borderId="1" xfId="1" applyNumberFormat="1" applyFont="1" applyFill="1" applyBorder="1" applyAlignment="1">
      <alignment horizontal="center" vertical="center" wrapText="1"/>
    </xf>
    <xf numFmtId="49" fontId="32" fillId="4" borderId="1" xfId="0" applyNumberFormat="1" applyFont="1" applyFill="1" applyBorder="1" applyAlignment="1">
      <alignment horizontal="center" vertical="center"/>
    </xf>
    <xf numFmtId="1" fontId="32" fillId="0" borderId="78" xfId="16" quotePrefix="1" applyNumberFormat="1" applyFont="1" applyFill="1" applyBorder="1" applyAlignment="1">
      <alignment horizontal="center" vertical="center"/>
    </xf>
    <xf numFmtId="168" fontId="28" fillId="4" borderId="79" xfId="0" applyNumberFormat="1" applyFont="1" applyFill="1" applyBorder="1" applyAlignment="1">
      <alignment horizontal="center" vertical="center" wrapText="1"/>
    </xf>
    <xf numFmtId="0" fontId="28" fillId="0" borderId="66" xfId="0" applyFont="1" applyFill="1" applyBorder="1" applyAlignment="1">
      <alignment horizontal="center" vertical="center"/>
    </xf>
    <xf numFmtId="0" fontId="6" fillId="7" borderId="14" xfId="0" applyFont="1" applyFill="1" applyBorder="1" applyAlignment="1">
      <alignment horizontal="center" vertical="center"/>
    </xf>
    <xf numFmtId="1" fontId="6" fillId="7" borderId="26" xfId="0" applyNumberFormat="1" applyFont="1" applyFill="1" applyBorder="1" applyAlignment="1">
      <alignment horizontal="center" vertical="center"/>
    </xf>
    <xf numFmtId="167" fontId="6" fillId="7" borderId="3" xfId="0" applyNumberFormat="1" applyFont="1" applyFill="1" applyBorder="1" applyAlignment="1">
      <alignment horizontal="center" vertical="center"/>
    </xf>
    <xf numFmtId="15" fontId="6" fillId="7" borderId="26" xfId="0" applyNumberFormat="1" applyFont="1" applyFill="1" applyBorder="1" applyAlignment="1">
      <alignment horizontal="center" vertical="center"/>
    </xf>
    <xf numFmtId="15" fontId="28" fillId="4" borderId="26" xfId="0" applyNumberFormat="1" applyFont="1" applyFill="1" applyBorder="1" applyAlignment="1">
      <alignment horizontal="center" vertical="center"/>
    </xf>
    <xf numFmtId="0" fontId="28" fillId="7" borderId="97" xfId="0" applyFont="1" applyFill="1" applyBorder="1" applyAlignment="1">
      <alignment horizontal="center" vertical="center"/>
    </xf>
    <xf numFmtId="0" fontId="28" fillId="7" borderId="53" xfId="0" applyFont="1" applyFill="1" applyBorder="1" applyAlignment="1">
      <alignment horizontal="center" vertical="center" shrinkToFit="1"/>
    </xf>
    <xf numFmtId="0" fontId="28" fillId="7" borderId="25" xfId="0" applyFont="1" applyFill="1" applyBorder="1" applyAlignment="1">
      <alignment horizontal="center"/>
    </xf>
    <xf numFmtId="167" fontId="28" fillId="7" borderId="26" xfId="0" applyNumberFormat="1" applyFont="1" applyFill="1" applyBorder="1" applyAlignment="1">
      <alignment horizontal="center" vertical="center"/>
    </xf>
    <xf numFmtId="167" fontId="28" fillId="4" borderId="26" xfId="0" applyNumberFormat="1" applyFont="1" applyFill="1" applyBorder="1" applyAlignment="1">
      <alignment horizontal="center" vertical="center"/>
    </xf>
    <xf numFmtId="0" fontId="28" fillId="0" borderId="97" xfId="0" applyFont="1" applyFill="1" applyBorder="1" applyAlignment="1">
      <alignment horizontal="center" vertical="center"/>
    </xf>
    <xf numFmtId="167" fontId="28" fillId="0" borderId="82" xfId="0" applyNumberFormat="1" applyFont="1" applyFill="1" applyBorder="1" applyAlignment="1">
      <alignment horizontal="center" vertical="top"/>
    </xf>
    <xf numFmtId="3" fontId="28" fillId="0" borderId="83" xfId="0" applyNumberFormat="1" applyFont="1" applyFill="1" applyBorder="1" applyAlignment="1">
      <alignment horizontal="center" vertical="center"/>
    </xf>
    <xf numFmtId="167" fontId="28" fillId="0" borderId="101" xfId="0" applyNumberFormat="1" applyFont="1" applyFill="1" applyBorder="1" applyAlignment="1">
      <alignment horizontal="center" vertical="top"/>
    </xf>
    <xf numFmtId="0" fontId="6" fillId="0" borderId="36" xfId="0" applyFont="1" applyFill="1" applyBorder="1" applyAlignment="1">
      <alignment horizontal="center"/>
    </xf>
    <xf numFmtId="0" fontId="11" fillId="0" borderId="36" xfId="0" applyFont="1" applyFill="1" applyBorder="1" applyAlignment="1">
      <alignment horizontal="center"/>
    </xf>
    <xf numFmtId="0" fontId="11" fillId="0" borderId="98" xfId="0" applyFont="1" applyFill="1" applyBorder="1" applyAlignment="1">
      <alignment horizontal="center"/>
    </xf>
    <xf numFmtId="0" fontId="6" fillId="0" borderId="36" xfId="0" applyFont="1" applyBorder="1" applyAlignment="1">
      <alignment horizontal="center"/>
    </xf>
    <xf numFmtId="0" fontId="6" fillId="0" borderId="41" xfId="0" applyFont="1" applyBorder="1" applyAlignment="1">
      <alignment horizontal="center"/>
    </xf>
    <xf numFmtId="0" fontId="6" fillId="0" borderId="68" xfId="0" applyFont="1" applyFill="1" applyBorder="1" applyAlignment="1">
      <alignment horizontal="center" vertical="center"/>
    </xf>
    <xf numFmtId="0" fontId="6" fillId="0" borderId="41" xfId="0" applyFont="1" applyBorder="1" applyAlignment="1">
      <alignment horizontal="center"/>
    </xf>
    <xf numFmtId="0" fontId="28" fillId="0" borderId="158" xfId="0" applyFont="1" applyBorder="1" applyAlignment="1">
      <alignment horizontal="center"/>
    </xf>
    <xf numFmtId="0" fontId="28" fillId="0" borderId="150" xfId="0" applyFont="1" applyFill="1" applyBorder="1" applyAlignment="1">
      <alignment horizontal="center" vertical="center"/>
    </xf>
    <xf numFmtId="0" fontId="28" fillId="0" borderId="151" xfId="0" applyFont="1" applyBorder="1" applyAlignment="1">
      <alignment horizontal="center"/>
    </xf>
    <xf numFmtId="0" fontId="41" fillId="14" borderId="150" xfId="0" applyFont="1" applyFill="1" applyBorder="1" applyAlignment="1">
      <alignment horizontal="center" vertical="center"/>
    </xf>
    <xf numFmtId="49" fontId="6" fillId="13" borderId="98" xfId="0" applyNumberFormat="1" applyFont="1" applyFill="1" applyBorder="1" applyAlignment="1">
      <alignment horizontal="left" vertical="center" wrapText="1"/>
    </xf>
    <xf numFmtId="0" fontId="6" fillId="0" borderId="99" xfId="0" applyFont="1" applyBorder="1" applyAlignment="1">
      <alignment wrapText="1"/>
    </xf>
    <xf numFmtId="0" fontId="11" fillId="0" borderId="152" xfId="0" applyFont="1" applyBorder="1"/>
    <xf numFmtId="0" fontId="28" fillId="0" borderId="66" xfId="0" applyFont="1" applyFill="1" applyBorder="1" applyAlignment="1">
      <alignment horizontal="center" vertical="center" shrinkToFit="1"/>
    </xf>
    <xf numFmtId="0" fontId="28" fillId="0" borderId="98" xfId="0" applyFont="1" applyFill="1" applyBorder="1" applyAlignment="1">
      <alignment horizontal="center"/>
    </xf>
    <xf numFmtId="167" fontId="28" fillId="0" borderId="98" xfId="0" applyNumberFormat="1" applyFont="1" applyFill="1" applyBorder="1" applyAlignment="1">
      <alignment horizontal="center" vertical="center"/>
    </xf>
    <xf numFmtId="15" fontId="28" fillId="0" borderId="98" xfId="0" applyNumberFormat="1" applyFont="1" applyBorder="1" applyAlignment="1">
      <alignment horizontal="center"/>
    </xf>
    <xf numFmtId="0" fontId="28" fillId="0" borderId="98" xfId="0" applyFont="1" applyBorder="1" applyAlignment="1">
      <alignment horizontal="center"/>
    </xf>
    <xf numFmtId="0" fontId="28" fillId="0" borderId="99" xfId="0" applyFont="1" applyBorder="1" applyAlignment="1">
      <alignment wrapText="1"/>
    </xf>
    <xf numFmtId="0" fontId="28" fillId="0" borderId="152" xfId="0" applyFont="1" applyBorder="1" applyAlignment="1">
      <alignment wrapText="1"/>
    </xf>
    <xf numFmtId="0" fontId="28" fillId="0" borderId="152" xfId="0" applyFont="1" applyBorder="1"/>
    <xf numFmtId="0" fontId="28" fillId="0" borderId="150" xfId="0" applyFont="1" applyBorder="1" applyAlignment="1">
      <alignment horizontal="center"/>
    </xf>
    <xf numFmtId="0" fontId="28" fillId="0" borderId="133" xfId="0" applyFont="1" applyBorder="1" applyAlignment="1">
      <alignment horizontal="center"/>
    </xf>
    <xf numFmtId="0" fontId="6" fillId="0" borderId="161" xfId="0" applyFont="1" applyBorder="1" applyAlignment="1">
      <alignment horizontal="center"/>
    </xf>
    <xf numFmtId="167" fontId="6" fillId="0" borderId="50" xfId="0" applyNumberFormat="1" applyFont="1" applyFill="1" applyBorder="1" applyAlignment="1">
      <alignment horizontal="center" vertical="center"/>
    </xf>
    <xf numFmtId="0" fontId="6" fillId="0" borderId="50" xfId="0" applyFont="1" applyBorder="1" applyAlignment="1">
      <alignment horizontal="center"/>
    </xf>
    <xf numFmtId="167" fontId="6" fillId="0" borderId="50" xfId="0" applyNumberFormat="1" applyFont="1" applyFill="1" applyBorder="1" applyAlignment="1">
      <alignment horizontal="center" vertical="top"/>
    </xf>
    <xf numFmtId="0" fontId="6" fillId="0" borderId="86" xfId="0" applyFont="1" applyBorder="1" applyAlignment="1">
      <alignment wrapText="1"/>
    </xf>
    <xf numFmtId="0" fontId="6" fillId="17" borderId="160" xfId="0" applyFont="1" applyFill="1" applyBorder="1" applyAlignment="1">
      <alignment horizontal="center" vertical="center"/>
    </xf>
    <xf numFmtId="15" fontId="28" fillId="0" borderId="0" xfId="0" applyNumberFormat="1" applyFont="1"/>
    <xf numFmtId="15" fontId="28" fillId="0" borderId="0" xfId="0" applyNumberFormat="1" applyFont="1" applyAlignment="1">
      <alignment horizontal="center" vertical="center"/>
    </xf>
    <xf numFmtId="15" fontId="28" fillId="0" borderId="152" xfId="0" applyNumberFormat="1" applyFont="1" applyBorder="1" applyAlignment="1">
      <alignment horizontal="center" vertical="center"/>
    </xf>
    <xf numFmtId="15" fontId="28" fillId="0" borderId="152" xfId="0" applyNumberFormat="1" applyFont="1" applyBorder="1"/>
    <xf numFmtId="0" fontId="6" fillId="0" borderId="68" xfId="0" applyFont="1" applyFill="1" applyBorder="1" applyAlignment="1">
      <alignment horizontal="center" vertical="center"/>
    </xf>
    <xf numFmtId="0" fontId="6" fillId="0" borderId="41" xfId="0" applyFont="1" applyBorder="1" applyAlignment="1">
      <alignment horizontal="center"/>
    </xf>
    <xf numFmtId="0" fontId="28" fillId="0" borderId="152" xfId="0" applyFont="1" applyFill="1" applyBorder="1" applyAlignment="1">
      <alignment horizontal="center" vertical="center"/>
    </xf>
    <xf numFmtId="49" fontId="28" fillId="13" borderId="98" xfId="0" applyNumberFormat="1" applyFont="1" applyFill="1" applyBorder="1" applyAlignment="1">
      <alignment horizontal="left" vertical="center" wrapText="1"/>
    </xf>
    <xf numFmtId="15" fontId="28" fillId="4" borderId="0" xfId="0" applyNumberFormat="1" applyFont="1" applyFill="1"/>
    <xf numFmtId="0" fontId="28" fillId="0" borderId="98" xfId="0" applyFont="1" applyBorder="1" applyAlignment="1">
      <alignment horizontal="center" vertical="center" textRotation="90" wrapText="1"/>
    </xf>
    <xf numFmtId="49" fontId="28" fillId="13" borderId="15" xfId="0" applyNumberFormat="1" applyFont="1" applyFill="1" applyBorder="1" applyAlignment="1">
      <alignment horizontal="center" vertical="center" wrapText="1"/>
    </xf>
    <xf numFmtId="167" fontId="31" fillId="0" borderId="41" xfId="0" applyNumberFormat="1" applyFont="1" applyFill="1" applyBorder="1" applyAlignment="1">
      <alignment horizontal="center" vertical="center"/>
    </xf>
    <xf numFmtId="167" fontId="28" fillId="0" borderId="41" xfId="0" applyNumberFormat="1" applyFont="1" applyFill="1" applyBorder="1" applyAlignment="1">
      <alignment horizontal="center" vertical="center"/>
    </xf>
    <xf numFmtId="15" fontId="11" fillId="0" borderId="41" xfId="0" applyNumberFormat="1" applyFont="1" applyBorder="1" applyAlignment="1">
      <alignment horizontal="center"/>
    </xf>
    <xf numFmtId="0" fontId="11" fillId="0" borderId="41" xfId="0" applyFont="1" applyBorder="1" applyAlignment="1">
      <alignment horizontal="center"/>
    </xf>
    <xf numFmtId="0" fontId="11" fillId="0" borderId="52" xfId="0" applyFont="1" applyBorder="1" applyAlignment="1">
      <alignment wrapText="1"/>
    </xf>
    <xf numFmtId="0" fontId="11" fillId="0" borderId="98" xfId="0" applyFont="1" applyFill="1" applyBorder="1" applyAlignment="1">
      <alignment horizontal="center" vertical="center"/>
    </xf>
    <xf numFmtId="0" fontId="6" fillId="0" borderId="102" xfId="0" applyFont="1" applyBorder="1" applyAlignment="1">
      <alignment wrapText="1"/>
    </xf>
    <xf numFmtId="167" fontId="31" fillId="0" borderId="36" xfId="0" applyNumberFormat="1" applyFont="1" applyFill="1" applyBorder="1" applyAlignment="1">
      <alignment horizontal="center" vertical="center"/>
    </xf>
    <xf numFmtId="15" fontId="11" fillId="0" borderId="36" xfId="0" applyNumberFormat="1"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wrapText="1"/>
    </xf>
    <xf numFmtId="0" fontId="11" fillId="0" borderId="153" xfId="0" applyFont="1" applyBorder="1" applyAlignment="1">
      <alignment horizontal="center"/>
    </xf>
    <xf numFmtId="0" fontId="11" fillId="0" borderId="153" xfId="0" applyFont="1" applyBorder="1"/>
    <xf numFmtId="14" fontId="11" fillId="0" borderId="153" xfId="0" applyNumberFormat="1" applyFont="1" applyBorder="1"/>
    <xf numFmtId="0" fontId="11" fillId="0" borderId="162" xfId="0" applyFont="1" applyBorder="1"/>
    <xf numFmtId="167" fontId="31" fillId="0" borderId="98" xfId="0" applyNumberFormat="1" applyFont="1" applyFill="1" applyBorder="1" applyAlignment="1">
      <alignment horizontal="center" vertical="center"/>
    </xf>
    <xf numFmtId="15" fontId="11" fillId="0" borderId="98" xfId="0" applyNumberFormat="1" applyFont="1" applyBorder="1" applyAlignment="1">
      <alignment horizontal="center"/>
    </xf>
    <xf numFmtId="0" fontId="11" fillId="0" borderId="98" xfId="0" applyFont="1" applyBorder="1" applyAlignment="1">
      <alignment horizontal="center"/>
    </xf>
    <xf numFmtId="0" fontId="11" fillId="0" borderId="98" xfId="0" applyFont="1" applyBorder="1" applyAlignment="1">
      <alignment wrapText="1"/>
    </xf>
    <xf numFmtId="0" fontId="11" fillId="0" borderId="98" xfId="0" applyFont="1" applyBorder="1"/>
    <xf numFmtId="0" fontId="6" fillId="0" borderId="14" xfId="0" applyFont="1" applyFill="1" applyBorder="1" applyAlignment="1">
      <alignment horizontal="center" vertical="center"/>
    </xf>
    <xf numFmtId="15" fontId="6" fillId="0" borderId="14" xfId="0" applyNumberFormat="1" applyFont="1" applyFill="1" applyBorder="1" applyAlignment="1">
      <alignment horizontal="center" vertical="center"/>
    </xf>
    <xf numFmtId="0" fontId="6" fillId="0" borderId="36" xfId="0" applyFont="1" applyBorder="1" applyAlignment="1">
      <alignment horizontal="center"/>
    </xf>
    <xf numFmtId="0" fontId="6" fillId="0" borderId="14" xfId="0" applyFont="1" applyBorder="1" applyAlignment="1">
      <alignment horizontal="center"/>
    </xf>
    <xf numFmtId="0" fontId="6" fillId="3" borderId="38" xfId="0" applyFont="1" applyFill="1" applyBorder="1" applyAlignment="1">
      <alignment horizontal="center"/>
    </xf>
    <xf numFmtId="14" fontId="6" fillId="3" borderId="14" xfId="0" applyNumberFormat="1" applyFont="1" applyFill="1" applyBorder="1"/>
    <xf numFmtId="0" fontId="6" fillId="3" borderId="23" xfId="0" applyFont="1" applyFill="1" applyBorder="1" applyAlignment="1">
      <alignment horizontal="center"/>
    </xf>
    <xf numFmtId="0" fontId="19" fillId="0" borderId="14" xfId="0" applyFont="1" applyBorder="1" applyAlignment="1">
      <alignment vertical="center"/>
    </xf>
    <xf numFmtId="0" fontId="6" fillId="0" borderId="18" xfId="0" applyFont="1" applyBorder="1" applyAlignment="1">
      <alignment wrapText="1"/>
    </xf>
    <xf numFmtId="168" fontId="0" fillId="7" borderId="0" xfId="0" applyNumberFormat="1" applyFill="1"/>
    <xf numFmtId="1" fontId="19" fillId="3" borderId="78" xfId="16" quotePrefix="1" applyNumberFormat="1" applyFont="1" applyFill="1" applyBorder="1" applyAlignment="1">
      <alignment horizontal="center" vertical="center"/>
    </xf>
    <xf numFmtId="168" fontId="28" fillId="0" borderId="1" xfId="0" applyNumberFormat="1" applyFont="1" applyBorder="1" applyAlignment="1">
      <alignment horizontal="center" vertical="center"/>
    </xf>
    <xf numFmtId="0" fontId="28" fillId="0" borderId="93" xfId="0" applyFont="1" applyFill="1" applyBorder="1" applyAlignment="1">
      <alignment horizontal="center"/>
    </xf>
    <xf numFmtId="15" fontId="28" fillId="0" borderId="93" xfId="0" applyNumberFormat="1" applyFont="1" applyFill="1" applyBorder="1"/>
    <xf numFmtId="15" fontId="28" fillId="0" borderId="93" xfId="0" applyNumberFormat="1" applyFont="1" applyBorder="1" applyAlignment="1">
      <alignment horizontal="center"/>
    </xf>
    <xf numFmtId="0" fontId="28" fillId="0" borderId="93" xfId="0" applyFont="1" applyBorder="1" applyAlignment="1">
      <alignment horizontal="center"/>
    </xf>
    <xf numFmtId="0" fontId="28" fillId="0" borderId="94" xfId="0" applyFont="1" applyBorder="1" applyAlignment="1">
      <alignment wrapText="1"/>
    </xf>
    <xf numFmtId="0" fontId="28" fillId="0" borderId="159" xfId="0" applyFont="1" applyBorder="1" applyAlignment="1">
      <alignment wrapText="1"/>
    </xf>
    <xf numFmtId="0" fontId="28" fillId="0" borderId="159" xfId="0" applyFont="1" applyBorder="1"/>
    <xf numFmtId="0" fontId="6" fillId="4" borderId="22" xfId="0" applyFont="1" applyFill="1" applyBorder="1" applyAlignment="1">
      <alignment horizontal="center"/>
    </xf>
    <xf numFmtId="0" fontId="6" fillId="4" borderId="24" xfId="0" applyFont="1" applyFill="1" applyBorder="1" applyAlignment="1">
      <alignment horizontal="center"/>
    </xf>
    <xf numFmtId="0" fontId="6" fillId="4" borderId="36" xfId="0" applyFont="1" applyFill="1" applyBorder="1" applyAlignment="1">
      <alignment horizontal="center"/>
    </xf>
    <xf numFmtId="0" fontId="6" fillId="4" borderId="26" xfId="0" applyFont="1" applyFill="1" applyBorder="1" applyAlignment="1">
      <alignment horizontal="center"/>
    </xf>
    <xf numFmtId="15" fontId="28" fillId="4" borderId="24" xfId="0" applyNumberFormat="1" applyFont="1" applyFill="1" applyBorder="1" applyAlignment="1">
      <alignment horizontal="center" vertical="center"/>
    </xf>
    <xf numFmtId="0" fontId="28" fillId="0" borderId="123" xfId="0" applyFont="1" applyFill="1" applyBorder="1" applyAlignment="1">
      <alignment horizontal="center" vertical="center"/>
    </xf>
    <xf numFmtId="166" fontId="28" fillId="0" borderId="123" xfId="3" applyNumberFormat="1" applyFont="1" applyFill="1" applyBorder="1" applyAlignment="1">
      <alignment horizontal="center" vertical="center"/>
    </xf>
    <xf numFmtId="168" fontId="28" fillId="4" borderId="1" xfId="0" applyNumberFormat="1" applyFont="1" applyFill="1" applyBorder="1" applyAlignment="1">
      <alignment horizontal="center" vertical="center"/>
    </xf>
    <xf numFmtId="167" fontId="28" fillId="4" borderId="24" xfId="0" applyNumberFormat="1" applyFont="1" applyFill="1" applyBorder="1" applyAlignment="1">
      <alignment horizontal="center" vertical="top"/>
    </xf>
    <xf numFmtId="0" fontId="19" fillId="0" borderId="44" xfId="0" applyFont="1" applyFill="1" applyBorder="1" applyAlignment="1">
      <alignment horizontal="center" vertical="center"/>
    </xf>
    <xf numFmtId="0" fontId="19" fillId="4" borderId="20" xfId="0" applyFont="1" applyFill="1" applyBorder="1" applyAlignment="1">
      <alignment horizontal="center" vertical="center"/>
    </xf>
    <xf numFmtId="167" fontId="6" fillId="4" borderId="20" xfId="0" applyNumberFormat="1" applyFont="1" applyFill="1" applyBorder="1" applyAlignment="1">
      <alignment horizontal="center" vertical="center"/>
    </xf>
    <xf numFmtId="0" fontId="6" fillId="4" borderId="0" xfId="0" applyFont="1" applyFill="1"/>
    <xf numFmtId="0" fontId="19" fillId="4" borderId="22" xfId="0" applyFont="1" applyFill="1" applyBorder="1" applyAlignment="1">
      <alignment horizontal="center" vertical="center"/>
    </xf>
    <xf numFmtId="166" fontId="6" fillId="4" borderId="41" xfId="3" applyNumberFormat="1" applyFont="1" applyFill="1" applyBorder="1" applyAlignment="1">
      <alignment horizontal="center" vertical="center"/>
    </xf>
    <xf numFmtId="167" fontId="6" fillId="4" borderId="82" xfId="0" applyNumberFormat="1" applyFont="1" applyFill="1" applyBorder="1" applyAlignment="1">
      <alignment horizontal="center" vertical="top"/>
    </xf>
    <xf numFmtId="0" fontId="19" fillId="4" borderId="0" xfId="0" applyFont="1" applyFill="1"/>
    <xf numFmtId="0" fontId="19" fillId="4" borderId="24" xfId="0" applyFont="1" applyFill="1" applyBorder="1" applyAlignment="1">
      <alignment horizontal="center" vertical="center"/>
    </xf>
    <xf numFmtId="166" fontId="6" fillId="4" borderId="24" xfId="3" applyNumberFormat="1" applyFont="1" applyFill="1" applyBorder="1" applyAlignment="1">
      <alignment horizontal="center" vertical="top"/>
    </xf>
    <xf numFmtId="167" fontId="6" fillId="4" borderId="83" xfId="0" applyNumberFormat="1" applyFont="1" applyFill="1" applyBorder="1" applyAlignment="1">
      <alignment horizontal="center" vertical="top"/>
    </xf>
    <xf numFmtId="166" fontId="6" fillId="4" borderId="36" xfId="3" applyNumberFormat="1" applyFont="1" applyFill="1" applyBorder="1" applyAlignment="1">
      <alignment horizontal="center" vertical="top"/>
    </xf>
    <xf numFmtId="15" fontId="6" fillId="4" borderId="36" xfId="0" applyNumberFormat="1" applyFont="1" applyFill="1" applyBorder="1"/>
    <xf numFmtId="167" fontId="6" fillId="4" borderId="98" xfId="0" applyNumberFormat="1" applyFont="1" applyFill="1" applyBorder="1" applyAlignment="1">
      <alignment horizontal="center" vertical="top"/>
    </xf>
    <xf numFmtId="166" fontId="6" fillId="4" borderId="22" xfId="3" applyNumberFormat="1" applyFont="1" applyFill="1" applyBorder="1" applyAlignment="1">
      <alignment horizontal="center" vertical="center"/>
    </xf>
    <xf numFmtId="0" fontId="6" fillId="4" borderId="0" xfId="0" applyFont="1" applyFill="1" applyAlignment="1">
      <alignment horizontal="center" vertical="center"/>
    </xf>
    <xf numFmtId="166" fontId="6" fillId="4" borderId="26" xfId="3" applyNumberFormat="1" applyFont="1" applyFill="1" applyBorder="1" applyAlignment="1">
      <alignment horizontal="center" vertical="top"/>
    </xf>
    <xf numFmtId="15" fontId="6" fillId="4" borderId="26" xfId="0" applyNumberFormat="1" applyFont="1" applyFill="1" applyBorder="1"/>
    <xf numFmtId="0" fontId="6" fillId="4" borderId="55" xfId="0" applyFont="1" applyFill="1" applyBorder="1" applyAlignment="1">
      <alignment horizontal="center" vertical="center"/>
    </xf>
    <xf numFmtId="0" fontId="6" fillId="4" borderId="55" xfId="0" applyFont="1" applyFill="1" applyBorder="1"/>
    <xf numFmtId="0" fontId="19" fillId="4" borderId="55" xfId="0" applyFont="1" applyFill="1" applyBorder="1"/>
    <xf numFmtId="0" fontId="6" fillId="4" borderId="0" xfId="0" applyFont="1" applyFill="1" applyBorder="1" applyAlignment="1">
      <alignment horizontal="center" vertical="center" wrapText="1"/>
    </xf>
    <xf numFmtId="49" fontId="6" fillId="4" borderId="22" xfId="0" applyNumberFormat="1" applyFont="1" applyFill="1" applyBorder="1" applyAlignment="1">
      <alignment horizontal="left" vertical="center" wrapText="1"/>
    </xf>
    <xf numFmtId="167" fontId="6" fillId="4" borderId="22" xfId="0" applyNumberFormat="1" applyFont="1" applyFill="1" applyBorder="1" applyAlignment="1">
      <alignment horizontal="center" vertical="top"/>
    </xf>
    <xf numFmtId="15" fontId="6" fillId="4" borderId="24" xfId="0" applyNumberFormat="1" applyFont="1" applyFill="1" applyBorder="1" applyAlignment="1">
      <alignment horizontal="center" vertical="center"/>
    </xf>
    <xf numFmtId="0" fontId="6" fillId="4" borderId="36" xfId="0" applyFont="1" applyFill="1" applyBorder="1"/>
    <xf numFmtId="3" fontId="0" fillId="0" borderId="0" xfId="0" applyNumberFormat="1" applyAlignment="1">
      <alignment horizontal="center" vertical="top" wrapText="1"/>
    </xf>
    <xf numFmtId="0" fontId="41" fillId="14" borderId="11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11" fillId="0" borderId="42" xfId="0" applyFont="1" applyBorder="1" applyAlignment="1">
      <alignment horizontal="center"/>
    </xf>
    <xf numFmtId="0" fontId="6" fillId="4" borderId="82" xfId="0" applyFont="1" applyFill="1" applyBorder="1" applyAlignment="1">
      <alignment horizontal="center"/>
    </xf>
    <xf numFmtId="0" fontId="6" fillId="4" borderId="83" xfId="0" applyFont="1" applyFill="1" applyBorder="1" applyAlignment="1">
      <alignment horizontal="center"/>
    </xf>
    <xf numFmtId="0" fontId="6" fillId="4" borderId="15" xfId="0" applyFont="1" applyFill="1" applyBorder="1" applyAlignment="1">
      <alignment horizontal="center" vertical="center" wrapText="1"/>
    </xf>
    <xf numFmtId="1" fontId="28" fillId="3" borderId="0" xfId="0" applyNumberFormat="1" applyFont="1" applyFill="1" applyAlignment="1">
      <alignment horizontal="center"/>
    </xf>
    <xf numFmtId="1" fontId="28" fillId="0" borderId="0" xfId="0" applyNumberFormat="1" applyFont="1" applyAlignment="1">
      <alignment horizontal="center"/>
    </xf>
    <xf numFmtId="166" fontId="28" fillId="4" borderId="36" xfId="3" applyNumberFormat="1" applyFont="1" applyFill="1" applyBorder="1" applyAlignment="1">
      <alignment horizontal="center" vertical="top"/>
    </xf>
    <xf numFmtId="15" fontId="6" fillId="4" borderId="36" xfId="0" applyNumberFormat="1" applyFont="1" applyFill="1" applyBorder="1" applyAlignment="1">
      <alignment horizontal="center" vertical="center"/>
    </xf>
    <xf numFmtId="0" fontId="6" fillId="4" borderId="98" xfId="0" applyFont="1" applyFill="1" applyBorder="1"/>
    <xf numFmtId="0" fontId="28" fillId="4" borderId="36" xfId="0" applyFont="1" applyFill="1" applyBorder="1" applyAlignment="1">
      <alignment horizontal="center" vertical="center"/>
    </xf>
    <xf numFmtId="167" fontId="28" fillId="4" borderId="36" xfId="0" applyNumberFormat="1" applyFont="1" applyFill="1" applyBorder="1" applyAlignment="1">
      <alignment horizontal="center" vertical="top"/>
    </xf>
    <xf numFmtId="0" fontId="32" fillId="4" borderId="0" xfId="0" applyFont="1" applyFill="1" applyBorder="1" applyAlignment="1">
      <alignment horizontal="center" vertical="center" wrapText="1"/>
    </xf>
    <xf numFmtId="15" fontId="28" fillId="4" borderId="36" xfId="0" applyNumberFormat="1" applyFont="1" applyFill="1" applyBorder="1" applyAlignment="1">
      <alignment horizontal="center" vertical="center"/>
    </xf>
    <xf numFmtId="0" fontId="6" fillId="4" borderId="98" xfId="16" applyFont="1" applyFill="1" applyBorder="1" applyAlignment="1">
      <alignment horizontal="center"/>
    </xf>
    <xf numFmtId="15" fontId="6" fillId="0" borderId="98" xfId="0" applyNumberFormat="1" applyFont="1" applyBorder="1" applyAlignment="1">
      <alignment horizontal="center" vertical="center"/>
    </xf>
    <xf numFmtId="0" fontId="6" fillId="0" borderId="98" xfId="0" applyFont="1" applyBorder="1"/>
    <xf numFmtId="0" fontId="6" fillId="0" borderId="98" xfId="0" applyFont="1" applyBorder="1" applyAlignment="1">
      <alignment wrapText="1"/>
    </xf>
    <xf numFmtId="0" fontId="6" fillId="0" borderId="98" xfId="0" applyFont="1" applyFill="1" applyBorder="1"/>
    <xf numFmtId="167" fontId="28" fillId="0" borderId="51" xfId="0" applyNumberFormat="1" applyFont="1" applyFill="1" applyBorder="1" applyAlignment="1">
      <alignment horizontal="center" vertical="center"/>
    </xf>
    <xf numFmtId="0" fontId="28" fillId="4" borderId="27" xfId="0" applyFont="1" applyFill="1" applyBorder="1" applyAlignment="1">
      <alignment horizontal="center" vertical="center" wrapText="1"/>
    </xf>
    <xf numFmtId="0" fontId="6" fillId="8" borderId="38" xfId="0" applyFont="1" applyFill="1" applyBorder="1" applyAlignment="1">
      <alignment horizontal="center"/>
    </xf>
    <xf numFmtId="0" fontId="6" fillId="4" borderId="15" xfId="0" applyFont="1" applyFill="1" applyBorder="1" applyAlignment="1">
      <alignment horizontal="center"/>
    </xf>
    <xf numFmtId="0" fontId="19" fillId="4" borderId="15" xfId="0" applyFont="1" applyFill="1" applyBorder="1" applyAlignment="1">
      <alignment vertical="center"/>
    </xf>
    <xf numFmtId="0" fontId="6" fillId="4" borderId="15" xfId="0" applyFont="1" applyFill="1" applyBorder="1" applyAlignment="1">
      <alignment horizontal="center" vertical="center"/>
    </xf>
    <xf numFmtId="167" fontId="6" fillId="4" borderId="15" xfId="0" applyNumberFormat="1" applyFont="1" applyFill="1" applyBorder="1" applyAlignment="1">
      <alignment horizontal="center" vertical="center"/>
    </xf>
    <xf numFmtId="15" fontId="6" fillId="4" borderId="15" xfId="0" applyNumberFormat="1" applyFont="1" applyFill="1" applyBorder="1" applyAlignment="1">
      <alignment horizontal="center" vertical="center"/>
    </xf>
    <xf numFmtId="0" fontId="6" fillId="4" borderId="15" xfId="0" applyFont="1" applyFill="1" applyBorder="1"/>
    <xf numFmtId="0" fontId="28" fillId="8" borderId="83" xfId="0" applyFont="1" applyFill="1" applyBorder="1" applyAlignment="1">
      <alignment horizontal="center"/>
    </xf>
    <xf numFmtId="49" fontId="6" fillId="4" borderId="83" xfId="0" applyNumberFormat="1" applyFont="1" applyFill="1" applyBorder="1" applyAlignment="1">
      <alignment vertical="center" wrapText="1"/>
    </xf>
    <xf numFmtId="0" fontId="6" fillId="4" borderId="83" xfId="0" applyFont="1" applyFill="1" applyBorder="1" applyAlignment="1">
      <alignment horizontal="center" vertical="center"/>
    </xf>
    <xf numFmtId="15" fontId="6" fillId="4" borderId="83" xfId="0" applyNumberFormat="1" applyFont="1" applyFill="1" applyBorder="1" applyAlignment="1">
      <alignment horizontal="center" vertical="center"/>
    </xf>
    <xf numFmtId="0" fontId="6" fillId="4" borderId="83" xfId="0" applyFont="1" applyFill="1" applyBorder="1"/>
    <xf numFmtId="0" fontId="6" fillId="4" borderId="83" xfId="0" applyFont="1" applyFill="1" applyBorder="1" applyAlignment="1">
      <alignment horizontal="center" vertical="center" wrapText="1"/>
    </xf>
    <xf numFmtId="0" fontId="28" fillId="8" borderId="147" xfId="0" applyFont="1" applyFill="1" applyBorder="1" applyAlignment="1">
      <alignment horizontal="center"/>
    </xf>
    <xf numFmtId="1" fontId="6" fillId="0" borderId="69" xfId="0" applyNumberFormat="1" applyFont="1" applyBorder="1" applyAlignment="1">
      <alignment horizontal="center" vertical="center"/>
    </xf>
    <xf numFmtId="166" fontId="6" fillId="0" borderId="14" xfId="3" applyNumberFormat="1" applyFont="1" applyFill="1" applyBorder="1" applyAlignment="1">
      <alignment horizontal="center" vertical="top"/>
    </xf>
    <xf numFmtId="15" fontId="11" fillId="0" borderId="14" xfId="0" applyNumberFormat="1" applyFont="1" applyFill="1" applyBorder="1"/>
    <xf numFmtId="0" fontId="32" fillId="0" borderId="14" xfId="0" applyFont="1" applyBorder="1" applyAlignment="1">
      <alignment horizontal="center" vertical="center"/>
    </xf>
    <xf numFmtId="1" fontId="28" fillId="0" borderId="69" xfId="0" applyNumberFormat="1" applyFont="1" applyBorder="1" applyAlignment="1">
      <alignment horizontal="center" vertical="center"/>
    </xf>
    <xf numFmtId="1" fontId="19" fillId="4" borderId="78" xfId="16" quotePrefix="1" applyNumberFormat="1" applyFont="1" applyFill="1" applyBorder="1" applyAlignment="1">
      <alignment horizontal="center" vertical="center"/>
    </xf>
    <xf numFmtId="169" fontId="28" fillId="0" borderId="1" xfId="2" applyNumberFormat="1" applyFont="1" applyFill="1" applyBorder="1" applyAlignment="1">
      <alignment horizontal="center" vertical="center" wrapText="1"/>
    </xf>
    <xf numFmtId="0" fontId="19" fillId="4" borderId="3" xfId="0" applyFont="1" applyFill="1" applyBorder="1" applyAlignment="1">
      <alignment horizontal="center"/>
    </xf>
    <xf numFmtId="166" fontId="6" fillId="4" borderId="82" xfId="3" applyNumberFormat="1" applyFont="1" applyFill="1" applyBorder="1" applyAlignment="1">
      <alignment horizontal="center" vertical="top"/>
    </xf>
    <xf numFmtId="0" fontId="6" fillId="4" borderId="82" xfId="0" applyFont="1" applyFill="1" applyBorder="1" applyAlignment="1">
      <alignment horizontal="center" vertical="center"/>
    </xf>
    <xf numFmtId="167" fontId="6" fillId="4" borderId="82" xfId="0" applyNumberFormat="1" applyFont="1" applyFill="1" applyBorder="1" applyAlignment="1">
      <alignment horizontal="center" vertical="center"/>
    </xf>
    <xf numFmtId="3" fontId="6" fillId="4" borderId="82" xfId="0" applyNumberFormat="1" applyFont="1" applyFill="1" applyBorder="1" applyAlignment="1">
      <alignment horizontal="center" vertical="center"/>
    </xf>
    <xf numFmtId="15" fontId="6" fillId="4" borderId="82" xfId="0" applyNumberFormat="1" applyFont="1" applyFill="1" applyBorder="1" applyAlignment="1">
      <alignment horizontal="center" vertical="center"/>
    </xf>
    <xf numFmtId="0" fontId="6" fillId="4" borderId="82" xfId="0" applyFont="1" applyFill="1" applyBorder="1" applyAlignment="1">
      <alignment horizontal="center" wrapText="1"/>
    </xf>
    <xf numFmtId="167" fontId="6" fillId="4" borderId="100" xfId="0" applyNumberFormat="1" applyFont="1" applyFill="1" applyBorder="1" applyAlignment="1">
      <alignment horizontal="center" vertical="top"/>
    </xf>
    <xf numFmtId="0" fontId="28" fillId="4" borderId="0" xfId="0" applyFont="1" applyFill="1"/>
    <xf numFmtId="0" fontId="32" fillId="4" borderId="0" xfId="0" applyFont="1" applyFill="1"/>
    <xf numFmtId="0" fontId="19" fillId="4" borderId="14" xfId="0" applyFont="1" applyFill="1" applyBorder="1" applyAlignment="1">
      <alignment horizontal="center"/>
    </xf>
    <xf numFmtId="0" fontId="6" fillId="4" borderId="93" xfId="0" applyFont="1" applyFill="1" applyBorder="1" applyAlignment="1">
      <alignment horizontal="center"/>
    </xf>
    <xf numFmtId="166" fontId="6" fillId="4" borderId="93" xfId="3" applyNumberFormat="1" applyFont="1" applyFill="1" applyBorder="1" applyAlignment="1">
      <alignment horizontal="center" vertical="top"/>
    </xf>
    <xf numFmtId="0" fontId="6" fillId="4" borderId="93" xfId="0" applyFont="1" applyFill="1" applyBorder="1" applyAlignment="1">
      <alignment horizontal="center" vertical="center"/>
    </xf>
    <xf numFmtId="167" fontId="6" fillId="4" borderId="93" xfId="0" applyNumberFormat="1" applyFont="1" applyFill="1" applyBorder="1" applyAlignment="1">
      <alignment horizontal="center" vertical="top"/>
    </xf>
    <xf numFmtId="167" fontId="6" fillId="4" borderId="93" xfId="0" applyNumberFormat="1" applyFont="1" applyFill="1" applyBorder="1" applyAlignment="1">
      <alignment horizontal="center" vertical="center"/>
    </xf>
    <xf numFmtId="3" fontId="6" fillId="4" borderId="93" xfId="0" applyNumberFormat="1" applyFont="1" applyFill="1" applyBorder="1" applyAlignment="1">
      <alignment horizontal="center" vertical="center"/>
    </xf>
    <xf numFmtId="15" fontId="6" fillId="4" borderId="93" xfId="0" applyNumberFormat="1" applyFont="1" applyFill="1" applyBorder="1" applyAlignment="1">
      <alignment horizontal="center" vertical="center"/>
    </xf>
    <xf numFmtId="0" fontId="28" fillId="4" borderId="93" xfId="0" applyFont="1" applyFill="1" applyBorder="1" applyAlignment="1">
      <alignment horizontal="center" wrapText="1"/>
    </xf>
    <xf numFmtId="167" fontId="6" fillId="4" borderId="129" xfId="0" applyNumberFormat="1" applyFont="1" applyFill="1" applyBorder="1" applyAlignment="1">
      <alignment horizontal="center" vertical="top"/>
    </xf>
    <xf numFmtId="0" fontId="19" fillId="4" borderId="141" xfId="0" applyFont="1" applyFill="1" applyBorder="1" applyAlignment="1">
      <alignment horizontal="center" vertical="center"/>
    </xf>
    <xf numFmtId="0" fontId="19" fillId="4" borderId="141" xfId="0" applyFont="1" applyFill="1" applyBorder="1" applyAlignment="1">
      <alignment horizontal="center"/>
    </xf>
    <xf numFmtId="0" fontId="6" fillId="4" borderId="141" xfId="0" applyFont="1" applyFill="1" applyBorder="1" applyAlignment="1">
      <alignment horizontal="center"/>
    </xf>
    <xf numFmtId="166" fontId="6" fillId="4" borderId="141" xfId="3" applyNumberFormat="1" applyFont="1" applyFill="1" applyBorder="1" applyAlignment="1">
      <alignment horizontal="center" vertical="top"/>
    </xf>
    <xf numFmtId="15" fontId="6" fillId="4" borderId="141" xfId="0" applyNumberFormat="1" applyFont="1" applyFill="1" applyBorder="1"/>
    <xf numFmtId="15" fontId="6" fillId="4" borderId="141" xfId="0" applyNumberFormat="1" applyFont="1" applyFill="1" applyBorder="1" applyAlignment="1">
      <alignment horizontal="center" vertical="center"/>
    </xf>
    <xf numFmtId="3" fontId="6" fillId="4" borderId="141" xfId="0" applyNumberFormat="1" applyFont="1" applyFill="1" applyBorder="1" applyAlignment="1">
      <alignment horizontal="center" vertical="center"/>
    </xf>
    <xf numFmtId="0" fontId="6" fillId="4" borderId="141" xfId="0" applyFont="1" applyFill="1" applyBorder="1" applyAlignment="1">
      <alignment horizontal="center" wrapText="1"/>
    </xf>
    <xf numFmtId="167" fontId="6" fillId="4" borderId="141" xfId="0" applyNumberFormat="1" applyFont="1" applyFill="1" applyBorder="1" applyAlignment="1">
      <alignment horizontal="center" vertical="top"/>
    </xf>
    <xf numFmtId="167" fontId="6" fillId="4" borderId="149" xfId="0" applyNumberFormat="1" applyFont="1" applyFill="1" applyBorder="1" applyAlignment="1">
      <alignment horizontal="center" vertical="top"/>
    </xf>
    <xf numFmtId="0" fontId="28" fillId="4" borderId="140" xfId="0" applyFont="1" applyFill="1" applyBorder="1"/>
    <xf numFmtId="0" fontId="32" fillId="4" borderId="140" xfId="0" applyFont="1" applyFill="1" applyBorder="1"/>
    <xf numFmtId="0" fontId="0" fillId="4" borderId="26" xfId="0" applyFont="1" applyFill="1" applyBorder="1" applyAlignment="1">
      <alignment horizontal="center" vertical="center"/>
    </xf>
    <xf numFmtId="166" fontId="28" fillId="0" borderId="14" xfId="3" applyNumberFormat="1" applyFont="1" applyFill="1" applyBorder="1" applyAlignment="1">
      <alignment horizontal="center" vertical="center"/>
    </xf>
    <xf numFmtId="0" fontId="28" fillId="0" borderId="14" xfId="0" applyFont="1" applyFill="1" applyBorder="1" applyAlignment="1">
      <alignment horizontal="center" vertical="center"/>
    </xf>
    <xf numFmtId="15" fontId="28" fillId="0" borderId="14" xfId="0" applyNumberFormat="1" applyFont="1" applyFill="1" applyBorder="1"/>
    <xf numFmtId="167" fontId="28" fillId="0" borderId="97" xfId="0" applyNumberFormat="1" applyFont="1" applyFill="1" applyBorder="1" applyAlignment="1">
      <alignment horizontal="center" vertical="center"/>
    </xf>
    <xf numFmtId="167" fontId="28" fillId="0" borderId="75" xfId="0" applyNumberFormat="1" applyFont="1" applyFill="1" applyBorder="1" applyAlignment="1">
      <alignment horizontal="center" vertical="center"/>
    </xf>
    <xf numFmtId="167" fontId="28" fillId="4" borderId="14" xfId="16" applyNumberFormat="1" applyFont="1" applyFill="1" applyBorder="1" applyAlignment="1">
      <alignment horizontal="center" vertical="center"/>
    </xf>
    <xf numFmtId="0" fontId="28" fillId="4" borderId="38" xfId="16" applyFont="1" applyFill="1" applyBorder="1" applyAlignment="1">
      <alignment horizontal="center"/>
    </xf>
    <xf numFmtId="0" fontId="28" fillId="4" borderId="36" xfId="16" applyFont="1" applyFill="1" applyBorder="1" applyAlignment="1">
      <alignment horizontal="center" vertical="center"/>
    </xf>
    <xf numFmtId="167" fontId="28" fillId="4" borderId="36" xfId="16" applyNumberFormat="1" applyFont="1" applyFill="1" applyBorder="1" applyAlignment="1">
      <alignment horizontal="center" vertical="center"/>
    </xf>
    <xf numFmtId="0" fontId="28" fillId="4" borderId="36" xfId="16" applyFont="1" applyFill="1" applyBorder="1" applyAlignment="1">
      <alignment horizontal="center"/>
    </xf>
    <xf numFmtId="167" fontId="28" fillId="4" borderId="36" xfId="16" applyNumberFormat="1" applyFont="1" applyFill="1" applyBorder="1" applyAlignment="1">
      <alignment horizontal="center" vertical="top"/>
    </xf>
    <xf numFmtId="0" fontId="28" fillId="4" borderId="0" xfId="16" applyFont="1" applyFill="1" applyBorder="1" applyAlignment="1">
      <alignment horizontal="center" vertical="center" wrapText="1"/>
    </xf>
    <xf numFmtId="0" fontId="29" fillId="4" borderId="0" xfId="16" applyFont="1" applyFill="1"/>
    <xf numFmtId="0" fontId="11" fillId="4" borderId="87" xfId="0" applyFont="1" applyFill="1" applyBorder="1" applyAlignment="1">
      <alignment horizontal="center"/>
    </xf>
    <xf numFmtId="168" fontId="32" fillId="7" borderId="0" xfId="0" applyNumberFormat="1" applyFont="1" applyFill="1" applyBorder="1"/>
    <xf numFmtId="0" fontId="32" fillId="7" borderId="0" xfId="0" applyFont="1" applyFill="1" applyBorder="1"/>
    <xf numFmtId="0" fontId="0" fillId="7" borderId="0" xfId="0" applyFill="1" applyBorder="1"/>
    <xf numFmtId="0" fontId="28" fillId="0" borderId="1" xfId="0" applyFont="1" applyBorder="1" applyAlignment="1">
      <alignment horizontal="center" vertical="center"/>
    </xf>
    <xf numFmtId="15" fontId="6" fillId="7" borderId="36" xfId="0" applyNumberFormat="1" applyFont="1" applyFill="1" applyBorder="1" applyAlignment="1">
      <alignment horizontal="center" vertical="center"/>
    </xf>
    <xf numFmtId="167" fontId="6" fillId="7" borderId="14" xfId="0" applyNumberFormat="1" applyFont="1" applyFill="1" applyBorder="1" applyAlignment="1">
      <alignment horizontal="center" vertical="center"/>
    </xf>
    <xf numFmtId="0" fontId="19" fillId="7" borderId="24" xfId="0" applyFont="1" applyFill="1" applyBorder="1" applyAlignment="1">
      <alignment horizontal="center" vertical="center"/>
    </xf>
    <xf numFmtId="0" fontId="19" fillId="7" borderId="26" xfId="0" applyFont="1" applyFill="1" applyBorder="1" applyAlignment="1">
      <alignment horizontal="center" vertical="center"/>
    </xf>
    <xf numFmtId="0" fontId="28" fillId="0" borderId="36" xfId="0" applyFont="1" applyBorder="1" applyAlignment="1">
      <alignment horizontal="center"/>
    </xf>
    <xf numFmtId="0" fontId="28" fillId="0" borderId="0" xfId="0" applyFont="1" applyBorder="1" applyAlignment="1">
      <alignment horizontal="center" vertical="center" wrapText="1"/>
    </xf>
    <xf numFmtId="0" fontId="32" fillId="0" borderId="83" xfId="0" applyFont="1" applyBorder="1" applyAlignment="1">
      <alignment vertical="center" wrapText="1"/>
    </xf>
    <xf numFmtId="0" fontId="28" fillId="0" borderId="83" xfId="0" applyFont="1" applyBorder="1" applyAlignment="1">
      <alignment horizontal="center"/>
    </xf>
    <xf numFmtId="167" fontId="28" fillId="6" borderId="83" xfId="0" applyNumberFormat="1" applyFont="1" applyFill="1" applyBorder="1" applyAlignment="1">
      <alignment horizontal="center" vertical="center"/>
    </xf>
    <xf numFmtId="0" fontId="28" fillId="0" borderId="147" xfId="0" applyFont="1" applyBorder="1" applyAlignment="1">
      <alignment vertical="center" wrapText="1"/>
    </xf>
    <xf numFmtId="0" fontId="28" fillId="0" borderId="148" xfId="0" applyFont="1" applyBorder="1" applyAlignment="1">
      <alignment vertical="center" wrapText="1"/>
    </xf>
    <xf numFmtId="0" fontId="28" fillId="0" borderId="148" xfId="0" applyFont="1" applyFill="1" applyBorder="1"/>
    <xf numFmtId="168" fontId="28" fillId="0" borderId="83" xfId="0" applyNumberFormat="1" applyFont="1" applyFill="1" applyBorder="1" applyAlignment="1">
      <alignment horizontal="center" vertical="center" wrapText="1"/>
    </xf>
    <xf numFmtId="15" fontId="32" fillId="3" borderId="83" xfId="0" applyNumberFormat="1" applyFont="1" applyFill="1" applyBorder="1" applyAlignment="1">
      <alignment horizontal="center" vertical="center"/>
    </xf>
    <xf numFmtId="168" fontId="61" fillId="3" borderId="83" xfId="0" applyNumberFormat="1" applyFont="1" applyFill="1" applyBorder="1" applyAlignment="1">
      <alignment horizontal="center" vertical="center" wrapText="1"/>
    </xf>
    <xf numFmtId="168" fontId="61" fillId="4" borderId="83" xfId="0" applyNumberFormat="1" applyFont="1" applyFill="1" applyBorder="1" applyAlignment="1">
      <alignment horizontal="center" vertical="center" wrapText="1"/>
    </xf>
    <xf numFmtId="0" fontId="28" fillId="0" borderId="92" xfId="0" applyFont="1" applyBorder="1"/>
    <xf numFmtId="0" fontId="28" fillId="0" borderId="0" xfId="0" applyFont="1" applyBorder="1"/>
    <xf numFmtId="167" fontId="28" fillId="4" borderId="93" xfId="0" applyNumberFormat="1" applyFont="1" applyFill="1" applyBorder="1" applyAlignment="1">
      <alignment horizontal="center" vertical="center"/>
    </xf>
    <xf numFmtId="167" fontId="28" fillId="4" borderId="82" xfId="0" applyNumberFormat="1" applyFont="1" applyFill="1" applyBorder="1" applyAlignment="1">
      <alignment horizontal="center" vertical="center"/>
    </xf>
    <xf numFmtId="0" fontId="28" fillId="4" borderId="83" xfId="0" applyFont="1" applyFill="1" applyBorder="1" applyAlignment="1">
      <alignment horizontal="center"/>
    </xf>
    <xf numFmtId="0" fontId="32" fillId="4" borderId="93" xfId="0" applyFont="1" applyFill="1" applyBorder="1" applyAlignment="1">
      <alignment horizontal="center" vertical="center"/>
    </xf>
    <xf numFmtId="0" fontId="28" fillId="4" borderId="153" xfId="0" applyFont="1" applyFill="1" applyBorder="1" applyAlignment="1">
      <alignment horizontal="center"/>
    </xf>
    <xf numFmtId="166" fontId="28" fillId="4" borderId="153" xfId="3" applyNumberFormat="1" applyFont="1" applyFill="1" applyBorder="1" applyAlignment="1">
      <alignment horizontal="center" vertical="top"/>
    </xf>
    <xf numFmtId="0" fontId="6" fillId="0" borderId="7" xfId="0" applyFont="1" applyFill="1" applyBorder="1" applyAlignment="1">
      <alignment vertical="center"/>
    </xf>
    <xf numFmtId="0" fontId="6" fillId="0" borderId="52" xfId="0" applyFont="1" applyFill="1" applyBorder="1" applyAlignment="1">
      <alignment vertical="center"/>
    </xf>
    <xf numFmtId="0" fontId="19" fillId="7" borderId="41" xfId="0" applyFont="1" applyFill="1" applyBorder="1" applyAlignment="1">
      <alignment horizontal="center" vertical="center"/>
    </xf>
    <xf numFmtId="166" fontId="6" fillId="7" borderId="50" xfId="3" applyNumberFormat="1" applyFont="1" applyFill="1" applyBorder="1" applyAlignment="1">
      <alignment horizontal="center" vertical="center"/>
    </xf>
    <xf numFmtId="15" fontId="6" fillId="7" borderId="50" xfId="0" applyNumberFormat="1" applyFont="1" applyFill="1" applyBorder="1" applyAlignment="1">
      <alignment horizontal="center"/>
    </xf>
    <xf numFmtId="167" fontId="6" fillId="7" borderId="123" xfId="0" applyNumberFormat="1" applyFont="1" applyFill="1" applyBorder="1" applyAlignment="1">
      <alignment horizontal="center" vertical="top"/>
    </xf>
    <xf numFmtId="167" fontId="6" fillId="7" borderId="131" xfId="0" applyNumberFormat="1" applyFont="1" applyFill="1" applyBorder="1" applyAlignment="1">
      <alignment horizontal="center" vertical="top"/>
    </xf>
    <xf numFmtId="0" fontId="44" fillId="7" borderId="0" xfId="0" applyFont="1" applyFill="1" applyAlignment="1">
      <alignment horizontal="center" vertical="center"/>
    </xf>
    <xf numFmtId="167" fontId="6" fillId="7" borderId="92" xfId="0" applyNumberFormat="1" applyFont="1" applyFill="1" applyBorder="1" applyAlignment="1">
      <alignment horizontal="center" vertical="top"/>
    </xf>
    <xf numFmtId="0" fontId="44" fillId="7" borderId="163" xfId="0" applyFont="1" applyFill="1" applyBorder="1" applyAlignment="1">
      <alignment horizontal="center" vertical="center"/>
    </xf>
    <xf numFmtId="0" fontId="6" fillId="7" borderId="51" xfId="0" applyFont="1" applyFill="1" applyBorder="1" applyAlignment="1">
      <alignment horizontal="center"/>
    </xf>
    <xf numFmtId="166" fontId="6" fillId="7" borderId="51" xfId="3" applyNumberFormat="1" applyFont="1" applyFill="1" applyBorder="1" applyAlignment="1">
      <alignment horizontal="center" vertical="top"/>
    </xf>
    <xf numFmtId="15" fontId="6" fillId="7" borderId="51" xfId="0" applyNumberFormat="1" applyFont="1" applyFill="1" applyBorder="1" applyAlignment="1">
      <alignment horizontal="center"/>
    </xf>
    <xf numFmtId="167" fontId="6" fillId="7" borderId="98" xfId="0" applyNumberFormat="1" applyFont="1" applyFill="1" applyBorder="1" applyAlignment="1">
      <alignment horizontal="center" vertical="top"/>
    </xf>
    <xf numFmtId="167" fontId="6" fillId="7" borderId="99" xfId="0" applyNumberFormat="1" applyFont="1" applyFill="1" applyBorder="1" applyAlignment="1">
      <alignment horizontal="center" vertical="top"/>
    </xf>
    <xf numFmtId="0" fontId="6" fillId="7" borderId="160" xfId="0" applyFont="1" applyFill="1" applyBorder="1" applyAlignment="1">
      <alignment horizontal="center"/>
    </xf>
    <xf numFmtId="0" fontId="28" fillId="4" borderId="38" xfId="0" applyFont="1" applyFill="1" applyBorder="1" applyAlignment="1">
      <alignment horizontal="center"/>
    </xf>
    <xf numFmtId="166" fontId="6" fillId="4" borderId="93" xfId="3" applyNumberFormat="1" applyFont="1" applyFill="1" applyBorder="1" applyAlignment="1">
      <alignment horizontal="center" vertical="center"/>
    </xf>
    <xf numFmtId="167" fontId="28" fillId="4" borderId="14" xfId="0" applyNumberFormat="1" applyFont="1" applyFill="1" applyBorder="1" applyAlignment="1">
      <alignment horizontal="center" vertical="center"/>
    </xf>
    <xf numFmtId="167" fontId="28" fillId="4" borderId="59" xfId="0" applyNumberFormat="1" applyFont="1" applyFill="1" applyBorder="1" applyAlignment="1">
      <alignment horizontal="center" vertical="top"/>
    </xf>
    <xf numFmtId="0" fontId="58" fillId="7" borderId="14" xfId="0" applyFont="1" applyFill="1" applyBorder="1" applyAlignment="1">
      <alignment horizontal="center" vertical="center" wrapText="1"/>
    </xf>
    <xf numFmtId="0" fontId="28" fillId="7" borderId="42" xfId="0" applyFont="1" applyFill="1" applyBorder="1" applyAlignment="1">
      <alignment horizontal="center" vertical="center" wrapText="1"/>
    </xf>
    <xf numFmtId="0" fontId="6" fillId="0" borderId="14" xfId="0" applyFont="1" applyFill="1" applyBorder="1" applyAlignment="1">
      <alignment horizontal="center"/>
    </xf>
    <xf numFmtId="1" fontId="19" fillId="7" borderId="69" xfId="0" applyNumberFormat="1" applyFont="1" applyFill="1" applyBorder="1" applyAlignment="1">
      <alignment horizontal="center" vertical="center"/>
    </xf>
    <xf numFmtId="1" fontId="6" fillId="7" borderId="14" xfId="0" applyNumberFormat="1" applyFont="1" applyFill="1" applyBorder="1" applyAlignment="1">
      <alignment horizontal="center" vertical="center"/>
    </xf>
    <xf numFmtId="0" fontId="19" fillId="7"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15" fontId="6" fillId="0" borderId="14" xfId="0" applyNumberFormat="1" applyFont="1" applyFill="1" applyBorder="1" applyAlignment="1">
      <alignment horizontal="center"/>
    </xf>
    <xf numFmtId="3" fontId="19" fillId="0" borderId="14" xfId="0" applyNumberFormat="1" applyFont="1" applyFill="1" applyBorder="1" applyAlignment="1">
      <alignment horizontal="center" vertical="center" wrapText="1"/>
    </xf>
    <xf numFmtId="0" fontId="32" fillId="0" borderId="14" xfId="0" applyFont="1" applyFill="1" applyBorder="1" applyAlignment="1">
      <alignment horizontal="left" vertical="top" wrapText="1"/>
    </xf>
    <xf numFmtId="0" fontId="19" fillId="7" borderId="36" xfId="0" applyFont="1" applyFill="1" applyBorder="1" applyAlignment="1">
      <alignment horizontal="center" vertical="center"/>
    </xf>
    <xf numFmtId="1" fontId="6" fillId="0" borderId="14" xfId="0" applyNumberFormat="1" applyFont="1" applyBorder="1" applyAlignment="1">
      <alignment horizontal="center" vertical="center"/>
    </xf>
    <xf numFmtId="0" fontId="41" fillId="7" borderId="68" xfId="0" applyFont="1" applyFill="1" applyBorder="1" applyAlignment="1">
      <alignment horizontal="center" vertical="center"/>
    </xf>
    <xf numFmtId="0" fontId="6" fillId="7" borderId="14" xfId="0" applyFont="1" applyFill="1" applyBorder="1" applyAlignment="1">
      <alignment horizontal="center" vertical="center" wrapText="1"/>
    </xf>
    <xf numFmtId="0" fontId="41" fillId="14" borderId="68" xfId="0" applyFont="1" applyFill="1" applyBorder="1" applyAlignment="1">
      <alignment horizontal="center" vertical="center"/>
    </xf>
    <xf numFmtId="1" fontId="19" fillId="0" borderId="69" xfId="0" applyNumberFormat="1" applyFont="1" applyBorder="1" applyAlignment="1">
      <alignment horizontal="center" vertical="center"/>
    </xf>
    <xf numFmtId="167" fontId="28" fillId="4" borderId="93" xfId="0" applyNumberFormat="1" applyFont="1" applyFill="1" applyBorder="1" applyAlignment="1">
      <alignment horizontal="center" vertical="top"/>
    </xf>
    <xf numFmtId="3" fontId="28" fillId="4" borderId="93" xfId="0" applyNumberFormat="1" applyFont="1" applyFill="1" applyBorder="1" applyAlignment="1">
      <alignment horizontal="center" vertical="center"/>
    </xf>
    <xf numFmtId="15" fontId="28" fillId="4" borderId="93" xfId="0" applyNumberFormat="1" applyFont="1" applyFill="1" applyBorder="1" applyAlignment="1">
      <alignment horizontal="center" vertical="center"/>
    </xf>
    <xf numFmtId="0" fontId="28" fillId="4" borderId="93" xfId="0" applyFont="1" applyFill="1" applyBorder="1" applyAlignment="1">
      <alignment horizontal="center"/>
    </xf>
    <xf numFmtId="167" fontId="28" fillId="0" borderId="0" xfId="0" applyNumberFormat="1" applyFont="1"/>
    <xf numFmtId="0" fontId="32" fillId="7" borderId="14" xfId="0" applyFont="1" applyFill="1" applyBorder="1" applyAlignment="1">
      <alignment horizontal="center" vertical="center"/>
    </xf>
    <xf numFmtId="0" fontId="32" fillId="7" borderId="14" xfId="0" applyFont="1" applyFill="1" applyBorder="1" applyAlignment="1">
      <alignment horizontal="center"/>
    </xf>
    <xf numFmtId="0" fontId="28" fillId="7" borderId="3" xfId="0" applyFont="1" applyFill="1" applyBorder="1" applyAlignment="1">
      <alignment horizontal="center"/>
    </xf>
    <xf numFmtId="166" fontId="28" fillId="7" borderId="3" xfId="3" applyNumberFormat="1" applyFont="1" applyFill="1" applyBorder="1" applyAlignment="1">
      <alignment horizontal="center" vertical="top"/>
    </xf>
    <xf numFmtId="0" fontId="28" fillId="7" borderId="14" xfId="0" applyFont="1" applyFill="1" applyBorder="1" applyAlignment="1">
      <alignment horizontal="center"/>
    </xf>
    <xf numFmtId="15" fontId="28" fillId="7" borderId="14" xfId="0" applyNumberFormat="1" applyFont="1" applyFill="1" applyBorder="1"/>
    <xf numFmtId="15" fontId="28" fillId="7" borderId="14" xfId="0" applyNumberFormat="1" applyFont="1" applyFill="1" applyBorder="1" applyAlignment="1">
      <alignment horizontal="center" vertical="center"/>
    </xf>
    <xf numFmtId="167" fontId="28" fillId="7" borderId="14" xfId="0" applyNumberFormat="1" applyFont="1" applyFill="1" applyBorder="1" applyAlignment="1">
      <alignment horizontal="center" vertical="center"/>
    </xf>
    <xf numFmtId="4" fontId="28" fillId="7" borderId="14" xfId="0" applyNumberFormat="1" applyFont="1" applyFill="1" applyBorder="1" applyAlignment="1">
      <alignment horizontal="center"/>
    </xf>
    <xf numFmtId="15" fontId="28" fillId="7" borderId="14" xfId="0" applyNumberFormat="1" applyFont="1" applyFill="1" applyBorder="1" applyAlignment="1">
      <alignment horizontal="center"/>
    </xf>
    <xf numFmtId="167" fontId="28" fillId="7" borderId="14" xfId="0" applyNumberFormat="1" applyFont="1" applyFill="1" applyBorder="1" applyAlignment="1">
      <alignment horizontal="center" vertical="top"/>
    </xf>
    <xf numFmtId="167" fontId="28" fillId="7" borderId="75" xfId="0" applyNumberFormat="1" applyFont="1" applyFill="1" applyBorder="1" applyAlignment="1">
      <alignment horizontal="center" vertical="top"/>
    </xf>
    <xf numFmtId="0" fontId="6" fillId="0" borderId="14" xfId="0" applyFont="1" applyBorder="1" applyAlignment="1">
      <alignment horizontal="center" vertical="center"/>
    </xf>
    <xf numFmtId="15" fontId="6" fillId="0" borderId="14" xfId="0" applyNumberFormat="1" applyFont="1" applyFill="1" applyBorder="1"/>
    <xf numFmtId="15" fontId="28" fillId="0" borderId="14" xfId="0" applyNumberFormat="1" applyFont="1" applyFill="1" applyBorder="1" applyAlignment="1">
      <alignment horizontal="center"/>
    </xf>
    <xf numFmtId="0" fontId="19" fillId="7" borderId="51" xfId="0" applyFont="1" applyFill="1" applyBorder="1" applyAlignment="1">
      <alignment horizontal="center"/>
    </xf>
    <xf numFmtId="15" fontId="6" fillId="7" borderId="51" xfId="0" applyNumberFormat="1" applyFont="1" applyFill="1" applyBorder="1" applyAlignment="1">
      <alignment horizontal="center" vertical="center"/>
    </xf>
    <xf numFmtId="167" fontId="6" fillId="7" borderId="51" xfId="0" applyNumberFormat="1" applyFont="1" applyFill="1" applyBorder="1" applyAlignment="1">
      <alignment horizontal="center" vertical="center"/>
    </xf>
    <xf numFmtId="4" fontId="6" fillId="7" borderId="51" xfId="0" applyNumberFormat="1" applyFont="1" applyFill="1" applyBorder="1" applyAlignment="1">
      <alignment horizontal="center"/>
    </xf>
    <xf numFmtId="167" fontId="6" fillId="7" borderId="51" xfId="0" applyNumberFormat="1" applyFont="1" applyFill="1" applyBorder="1" applyAlignment="1">
      <alignment horizontal="center" vertical="top"/>
    </xf>
    <xf numFmtId="167" fontId="6" fillId="7" borderId="164" xfId="0" applyNumberFormat="1" applyFont="1" applyFill="1" applyBorder="1" applyAlignment="1">
      <alignment horizontal="center" vertical="top"/>
    </xf>
    <xf numFmtId="0" fontId="32" fillId="7" borderId="98" xfId="0" applyFont="1" applyFill="1" applyBorder="1" applyAlignment="1">
      <alignment horizontal="center" vertical="center"/>
    </xf>
    <xf numFmtId="0" fontId="32" fillId="7" borderId="98" xfId="0" applyFont="1" applyFill="1" applyBorder="1" applyAlignment="1">
      <alignment horizontal="center"/>
    </xf>
    <xf numFmtId="0" fontId="28" fillId="7" borderId="98" xfId="0" applyFont="1" applyFill="1" applyBorder="1" applyAlignment="1">
      <alignment horizontal="center"/>
    </xf>
    <xf numFmtId="166" fontId="28" fillId="7" borderId="98" xfId="3" applyNumberFormat="1" applyFont="1" applyFill="1" applyBorder="1" applyAlignment="1">
      <alignment horizontal="center" vertical="top"/>
    </xf>
    <xf numFmtId="15" fontId="28" fillId="7" borderId="98" xfId="0" applyNumberFormat="1" applyFont="1" applyFill="1" applyBorder="1"/>
    <xf numFmtId="15" fontId="28" fillId="7" borderId="98" xfId="0" applyNumberFormat="1" applyFont="1" applyFill="1" applyBorder="1" applyAlignment="1">
      <alignment horizontal="center" vertical="center"/>
    </xf>
    <xf numFmtId="167" fontId="28" fillId="7" borderId="98" xfId="0" applyNumberFormat="1" applyFont="1" applyFill="1" applyBorder="1" applyAlignment="1">
      <alignment horizontal="center" vertical="center"/>
    </xf>
    <xf numFmtId="4" fontId="28" fillId="7" borderId="98" xfId="0" applyNumberFormat="1" applyFont="1" applyFill="1" applyBorder="1" applyAlignment="1">
      <alignment horizontal="center"/>
    </xf>
    <xf numFmtId="15" fontId="28" fillId="7" borderId="98" xfId="0" applyNumberFormat="1" applyFont="1" applyFill="1" applyBorder="1" applyAlignment="1">
      <alignment horizontal="center"/>
    </xf>
    <xf numFmtId="0" fontId="28" fillId="7" borderId="98" xfId="0" applyFont="1" applyFill="1" applyBorder="1"/>
    <xf numFmtId="0" fontId="32" fillId="7" borderId="98" xfId="0" applyFont="1" applyFill="1" applyBorder="1"/>
    <xf numFmtId="0" fontId="32" fillId="4" borderId="0" xfId="0" applyFont="1" applyFill="1" applyBorder="1" applyAlignment="1">
      <alignment wrapText="1"/>
    </xf>
    <xf numFmtId="167" fontId="28" fillId="4" borderId="24" xfId="0" applyNumberFormat="1" applyFont="1" applyFill="1" applyBorder="1" applyAlignment="1">
      <alignment horizontal="center" vertical="center"/>
    </xf>
    <xf numFmtId="0" fontId="19" fillId="7" borderId="1" xfId="0" applyFont="1" applyFill="1" applyBorder="1" applyAlignment="1">
      <alignment horizontal="center" vertical="center"/>
    </xf>
    <xf numFmtId="0" fontId="28" fillId="7" borderId="1" xfId="0" applyFont="1" applyFill="1" applyBorder="1" applyAlignment="1">
      <alignment horizontal="center" vertical="center" wrapText="1"/>
    </xf>
    <xf numFmtId="168" fontId="28" fillId="7" borderId="1" xfId="0" applyNumberFormat="1" applyFont="1" applyFill="1" applyBorder="1" applyAlignment="1">
      <alignment horizontal="center" vertical="center"/>
    </xf>
    <xf numFmtId="0" fontId="28" fillId="7" borderId="79" xfId="0" applyFont="1" applyFill="1" applyBorder="1" applyAlignment="1">
      <alignment horizontal="center" vertical="center" wrapText="1"/>
    </xf>
    <xf numFmtId="168" fontId="0" fillId="7" borderId="0" xfId="0" applyNumberFormat="1" applyFill="1" applyBorder="1"/>
    <xf numFmtId="0" fontId="41" fillId="14" borderId="121" xfId="0" applyFont="1" applyFill="1" applyBorder="1" applyAlignment="1">
      <alignment horizontal="center" vertical="center"/>
    </xf>
    <xf numFmtId="167" fontId="6" fillId="0" borderId="24" xfId="0" applyNumberFormat="1" applyFont="1" applyFill="1" applyBorder="1" applyAlignment="1">
      <alignment horizontal="center" vertical="center"/>
    </xf>
    <xf numFmtId="0" fontId="6" fillId="0" borderId="14" xfId="0" applyFont="1" applyFill="1" applyBorder="1" applyAlignment="1">
      <alignment horizontal="center"/>
    </xf>
    <xf numFmtId="0" fontId="6" fillId="0" borderId="14" xfId="0" applyFont="1" applyBorder="1" applyAlignment="1">
      <alignment horizontal="center" vertical="center" textRotation="90" wrapText="1"/>
    </xf>
    <xf numFmtId="49" fontId="6" fillId="13" borderId="14" xfId="0" applyNumberFormat="1" applyFont="1" applyFill="1" applyBorder="1" applyAlignment="1">
      <alignment horizontal="left" vertical="center" wrapText="1"/>
    </xf>
    <xf numFmtId="0" fontId="6" fillId="0" borderId="58" xfId="0" applyFont="1" applyFill="1" applyBorder="1" applyAlignment="1">
      <alignment horizontal="center" vertical="center"/>
    </xf>
    <xf numFmtId="0" fontId="28" fillId="0" borderId="68" xfId="0" applyFont="1" applyFill="1" applyBorder="1" applyAlignment="1">
      <alignment horizontal="center" vertical="center"/>
    </xf>
    <xf numFmtId="0" fontId="28" fillId="4" borderId="24" xfId="0" applyFont="1" applyFill="1" applyBorder="1" applyAlignment="1">
      <alignment horizontal="center"/>
    </xf>
    <xf numFmtId="0" fontId="32" fillId="0" borderId="1" xfId="0" applyFont="1" applyBorder="1" applyAlignment="1">
      <alignment vertical="center" wrapText="1"/>
    </xf>
    <xf numFmtId="0" fontId="32" fillId="4" borderId="14" xfId="0" applyFont="1" applyFill="1" applyBorder="1" applyAlignment="1">
      <alignment horizontal="center"/>
    </xf>
    <xf numFmtId="0" fontId="28" fillId="4" borderId="87" xfId="0" applyFont="1" applyFill="1" applyBorder="1" applyAlignment="1">
      <alignment horizontal="center"/>
    </xf>
    <xf numFmtId="15" fontId="28" fillId="4" borderId="87" xfId="0" applyNumberFormat="1" applyFont="1" applyFill="1" applyBorder="1"/>
    <xf numFmtId="167" fontId="28" fillId="4" borderId="137" xfId="0" applyNumberFormat="1" applyFont="1" applyFill="1" applyBorder="1" applyAlignment="1">
      <alignment horizontal="center" vertical="top"/>
    </xf>
    <xf numFmtId="15" fontId="28" fillId="0" borderId="48" xfId="0" applyNumberFormat="1" applyFont="1" applyFill="1" applyBorder="1" applyAlignment="1">
      <alignment horizontal="center" vertical="center"/>
    </xf>
    <xf numFmtId="167" fontId="28" fillId="0" borderId="48" xfId="0" applyNumberFormat="1" applyFont="1" applyFill="1" applyBorder="1" applyAlignment="1">
      <alignment horizontal="center" vertical="center"/>
    </xf>
    <xf numFmtId="0" fontId="28" fillId="0" borderId="59" xfId="0" applyFont="1" applyFill="1" applyBorder="1" applyAlignment="1">
      <alignment horizontal="center"/>
    </xf>
    <xf numFmtId="167" fontId="28" fillId="0" borderId="60" xfId="0" applyNumberFormat="1" applyFont="1" applyFill="1" applyBorder="1" applyAlignment="1">
      <alignment horizontal="center" vertical="top"/>
    </xf>
    <xf numFmtId="15" fontId="28" fillId="0" borderId="36" xfId="0" applyNumberFormat="1" applyFont="1" applyFill="1" applyBorder="1" applyAlignment="1">
      <alignment horizontal="center"/>
    </xf>
    <xf numFmtId="15" fontId="28" fillId="0" borderId="36" xfId="0" applyNumberFormat="1" applyFont="1" applyFill="1" applyBorder="1"/>
    <xf numFmtId="0" fontId="28" fillId="4" borderId="14" xfId="0" applyFont="1" applyFill="1" applyBorder="1" applyAlignment="1">
      <alignment horizontal="center" vertical="center" wrapText="1"/>
    </xf>
    <xf numFmtId="0" fontId="28" fillId="4" borderId="51" xfId="0" applyFont="1" applyFill="1" applyBorder="1" applyAlignment="1">
      <alignment horizontal="center"/>
    </xf>
    <xf numFmtId="166" fontId="28" fillId="4" borderId="51" xfId="3" applyNumberFormat="1" applyFont="1" applyFill="1" applyBorder="1" applyAlignment="1">
      <alignment horizontal="center" vertical="top"/>
    </xf>
    <xf numFmtId="15" fontId="28" fillId="4" borderId="51" xfId="0" applyNumberFormat="1" applyFont="1" applyFill="1" applyBorder="1"/>
    <xf numFmtId="167" fontId="28" fillId="4" borderId="75" xfId="0" applyNumberFormat="1" applyFont="1" applyFill="1" applyBorder="1" applyAlignment="1">
      <alignment horizontal="center" vertical="top"/>
    </xf>
    <xf numFmtId="166" fontId="28" fillId="4" borderId="24" xfId="3" applyNumberFormat="1" applyFont="1" applyFill="1" applyBorder="1" applyAlignment="1">
      <alignment horizontal="center" vertical="top"/>
    </xf>
    <xf numFmtId="167" fontId="28" fillId="4" borderId="83" xfId="0" applyNumberFormat="1" applyFont="1" applyFill="1" applyBorder="1" applyAlignment="1">
      <alignment horizontal="center" vertical="top"/>
    </xf>
    <xf numFmtId="15" fontId="28" fillId="0" borderId="20" xfId="0" applyNumberFormat="1" applyFont="1" applyFill="1" applyBorder="1"/>
    <xf numFmtId="0" fontId="28" fillId="4" borderId="60" xfId="0" applyFont="1" applyFill="1" applyBorder="1" applyAlignment="1">
      <alignment horizontal="center"/>
    </xf>
    <xf numFmtId="0" fontId="32" fillId="4" borderId="37" xfId="0" applyFont="1" applyFill="1" applyBorder="1" applyAlignment="1">
      <alignment wrapText="1"/>
    </xf>
    <xf numFmtId="0" fontId="28" fillId="0" borderId="25" xfId="0" applyFont="1" applyBorder="1" applyAlignment="1">
      <alignment horizontal="center"/>
    </xf>
    <xf numFmtId="0" fontId="28" fillId="0" borderId="89" xfId="0" applyFont="1" applyBorder="1" applyAlignment="1">
      <alignment horizontal="center"/>
    </xf>
    <xf numFmtId="0" fontId="28" fillId="0" borderId="89" xfId="0" applyFont="1" applyBorder="1"/>
    <xf numFmtId="15" fontId="28" fillId="0" borderId="89" xfId="0" applyNumberFormat="1" applyFont="1" applyBorder="1"/>
    <xf numFmtId="0" fontId="28" fillId="0" borderId="90" xfId="0" applyFont="1" applyBorder="1"/>
    <xf numFmtId="168" fontId="27" fillId="0" borderId="0" xfId="5" applyNumberFormat="1" applyFont="1" applyAlignment="1">
      <alignment horizontal="left" vertical="top" wrapText="1"/>
    </xf>
    <xf numFmtId="168" fontId="29" fillId="0" borderId="0" xfId="5" applyNumberFormat="1" applyFont="1" applyAlignment="1">
      <alignment horizontal="left" vertical="top" wrapText="1"/>
    </xf>
    <xf numFmtId="168" fontId="4" fillId="0" borderId="0" xfId="5" applyNumberFormat="1" applyFont="1" applyAlignment="1">
      <alignment horizontal="left" vertical="top" wrapText="1"/>
    </xf>
    <xf numFmtId="168" fontId="21" fillId="0" borderId="0" xfId="5" applyNumberFormat="1" applyAlignment="1">
      <alignment horizontal="left" vertical="top" wrapText="1"/>
    </xf>
    <xf numFmtId="168" fontId="4" fillId="0" borderId="0" xfId="5" applyNumberFormat="1" applyFont="1" applyAlignment="1">
      <alignment horizontal="left" vertical="top"/>
    </xf>
    <xf numFmtId="168" fontId="18" fillId="4" borderId="0" xfId="5" applyNumberFormat="1" applyFont="1" applyFill="1" applyAlignment="1">
      <alignment horizontal="left" vertical="top" wrapText="1"/>
    </xf>
    <xf numFmtId="168" fontId="11" fillId="4" borderId="0" xfId="5" applyNumberFormat="1" applyFont="1" applyFill="1" applyAlignment="1">
      <alignment horizontal="left" vertical="top" wrapText="1"/>
    </xf>
    <xf numFmtId="168" fontId="15" fillId="0" borderId="0" xfId="5" applyNumberFormat="1" applyFont="1" applyAlignment="1">
      <alignment horizontal="left"/>
    </xf>
    <xf numFmtId="168" fontId="15" fillId="0" borderId="0" xfId="5" applyNumberFormat="1" applyFont="1" applyAlignment="1">
      <alignment horizontal="center"/>
    </xf>
    <xf numFmtId="168" fontId="15" fillId="3" borderId="0" xfId="5" applyNumberFormat="1" applyFont="1" applyFill="1" applyAlignment="1">
      <alignment horizontal="center"/>
    </xf>
    <xf numFmtId="168" fontId="29" fillId="0" borderId="0" xfId="5" applyNumberFormat="1" applyFont="1" applyAlignment="1">
      <alignment horizontal="center"/>
    </xf>
    <xf numFmtId="0" fontId="41" fillId="14" borderId="111" xfId="0" applyFont="1" applyFill="1" applyBorder="1" applyAlignment="1">
      <alignment horizontal="center" vertical="center"/>
    </xf>
    <xf numFmtId="0" fontId="41" fillId="14" borderId="121" xfId="0" applyFont="1" applyFill="1" applyBorder="1" applyAlignment="1">
      <alignment horizontal="center" vertical="center"/>
    </xf>
    <xf numFmtId="0" fontId="41" fillId="14" borderId="68" xfId="0" applyFont="1" applyFill="1" applyBorder="1" applyAlignment="1">
      <alignment horizontal="center" vertical="center"/>
    </xf>
    <xf numFmtId="0" fontId="41" fillId="14" borderId="119" xfId="0" applyFont="1" applyFill="1" applyBorder="1" applyAlignment="1">
      <alignment horizontal="center" vertical="center"/>
    </xf>
    <xf numFmtId="0" fontId="0" fillId="7" borderId="3"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5" xfId="0" applyFont="1" applyFill="1" applyBorder="1" applyAlignment="1">
      <alignment horizontal="center" vertical="center" wrapText="1"/>
    </xf>
    <xf numFmtId="1" fontId="19" fillId="0" borderId="70" xfId="0" applyNumberFormat="1" applyFont="1" applyFill="1" applyBorder="1" applyAlignment="1">
      <alignment horizontal="center" vertical="center"/>
    </xf>
    <xf numFmtId="1" fontId="19" fillId="0" borderId="35" xfId="0" applyNumberFormat="1" applyFont="1" applyFill="1" applyBorder="1" applyAlignment="1">
      <alignment horizontal="center" vertical="center"/>
    </xf>
    <xf numFmtId="1" fontId="19" fillId="0" borderId="60" xfId="0" applyNumberFormat="1" applyFont="1" applyFill="1" applyBorder="1" applyAlignment="1">
      <alignment horizontal="center" vertical="center"/>
    </xf>
    <xf numFmtId="1" fontId="19" fillId="0" borderId="65" xfId="0" applyNumberFormat="1"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1" fontId="38" fillId="7" borderId="82" xfId="0" applyNumberFormat="1" applyFont="1" applyFill="1" applyBorder="1" applyAlignment="1">
      <alignment horizontal="center" vertical="center"/>
    </xf>
    <xf numFmtId="1" fontId="38" fillId="7" borderId="83" xfId="0" applyNumberFormat="1" applyFont="1" applyFill="1" applyBorder="1" applyAlignment="1">
      <alignment horizontal="center" vertical="center"/>
    </xf>
    <xf numFmtId="1" fontId="38" fillId="0" borderId="83" xfId="0" applyNumberFormat="1" applyFont="1" applyBorder="1" applyAlignment="1">
      <alignment horizontal="center" vertical="center"/>
    </xf>
    <xf numFmtId="1" fontId="38" fillId="0" borderId="93" xfId="0" applyNumberFormat="1" applyFont="1" applyBorder="1" applyAlignment="1">
      <alignment horizontal="center" vertical="center"/>
    </xf>
    <xf numFmtId="1" fontId="38" fillId="0" borderId="98" xfId="0" applyNumberFormat="1" applyFont="1" applyBorder="1" applyAlignment="1">
      <alignment horizontal="center" vertical="center"/>
    </xf>
    <xf numFmtId="1" fontId="6" fillId="7" borderId="3" xfId="0" applyNumberFormat="1" applyFont="1" applyFill="1" applyBorder="1" applyAlignment="1">
      <alignment horizontal="center" vertical="center"/>
    </xf>
    <xf numFmtId="1" fontId="6" fillId="7" borderId="14" xfId="0" applyNumberFormat="1" applyFont="1" applyFill="1" applyBorder="1" applyAlignment="1">
      <alignment horizontal="center" vertical="center"/>
    </xf>
    <xf numFmtId="1" fontId="6" fillId="7" borderId="15"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1" fontId="6" fillId="0" borderId="14"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0" fontId="19" fillId="4" borderId="22"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7" borderId="22" xfId="0" applyFont="1" applyFill="1" applyBorder="1" applyAlignment="1">
      <alignment horizontal="center" vertical="center" wrapText="1"/>
    </xf>
    <xf numFmtId="0" fontId="19" fillId="7" borderId="24"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41" fillId="7" borderId="121" xfId="0" applyFont="1" applyFill="1" applyBorder="1" applyAlignment="1">
      <alignment horizontal="center" vertical="center"/>
    </xf>
    <xf numFmtId="0" fontId="41" fillId="7" borderId="68" xfId="0" applyFont="1" applyFill="1" applyBorder="1" applyAlignment="1">
      <alignment horizontal="center" vertical="center"/>
    </xf>
    <xf numFmtId="0" fontId="41" fillId="7" borderId="119" xfId="0" applyFont="1" applyFill="1" applyBorder="1" applyAlignment="1">
      <alignment horizontal="center" vertical="center"/>
    </xf>
    <xf numFmtId="0" fontId="41" fillId="14" borderId="66" xfId="0" applyFont="1" applyFill="1" applyBorder="1" applyAlignment="1">
      <alignment horizontal="center" vertical="center"/>
    </xf>
    <xf numFmtId="0" fontId="41" fillId="14" borderId="67" xfId="0" applyFont="1" applyFill="1" applyBorder="1" applyAlignment="1">
      <alignment horizontal="center" vertical="center"/>
    </xf>
    <xf numFmtId="1" fontId="19" fillId="0" borderId="2" xfId="0" applyNumberFormat="1" applyFont="1" applyFill="1" applyBorder="1" applyAlignment="1">
      <alignment horizontal="center" vertical="center"/>
    </xf>
    <xf numFmtId="1" fontId="19" fillId="0" borderId="18" xfId="0" applyNumberFormat="1" applyFont="1" applyFill="1" applyBorder="1" applyAlignment="1">
      <alignment horizontal="center" vertical="center"/>
    </xf>
    <xf numFmtId="1" fontId="19" fillId="0" borderId="130" xfId="0" applyNumberFormat="1"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1" fontId="19" fillId="0" borderId="2" xfId="0" applyNumberFormat="1" applyFont="1" applyBorder="1" applyAlignment="1">
      <alignment horizontal="center" vertical="center"/>
    </xf>
    <xf numFmtId="1" fontId="19" fillId="0" borderId="18" xfId="0" applyNumberFormat="1" applyFont="1" applyBorder="1" applyAlignment="1">
      <alignment horizontal="center" vertical="center"/>
    </xf>
    <xf numFmtId="1" fontId="19" fillId="0" borderId="130" xfId="0" applyNumberFormat="1" applyFont="1" applyBorder="1" applyAlignment="1">
      <alignment horizontal="center" vertical="center"/>
    </xf>
    <xf numFmtId="1" fontId="19" fillId="7" borderId="11" xfId="0" applyNumberFormat="1" applyFont="1" applyFill="1" applyBorder="1" applyAlignment="1">
      <alignment horizontal="center" vertical="center"/>
    </xf>
    <xf numFmtId="1" fontId="19" fillId="7" borderId="69" xfId="0" applyNumberFormat="1" applyFont="1" applyFill="1" applyBorder="1" applyAlignment="1">
      <alignment horizontal="center" vertical="center"/>
    </xf>
    <xf numFmtId="1" fontId="19" fillId="7" borderId="62" xfId="0" applyNumberFormat="1" applyFont="1" applyFill="1" applyBorder="1" applyAlignment="1">
      <alignment horizontal="center" vertical="center"/>
    </xf>
    <xf numFmtId="0" fontId="19" fillId="7" borderId="22"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9" fillId="7" borderId="26" xfId="0" applyFont="1" applyFill="1" applyBorder="1" applyAlignment="1">
      <alignment horizontal="left" vertical="center" wrapText="1"/>
    </xf>
    <xf numFmtId="1" fontId="19" fillId="0" borderId="1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xf>
    <xf numFmtId="0" fontId="19" fillId="0" borderId="22" xfId="0" applyFont="1" applyFill="1" applyBorder="1" applyAlignment="1">
      <alignment horizontal="center"/>
    </xf>
    <xf numFmtId="0" fontId="19" fillId="0" borderId="24" xfId="0" applyFont="1" applyFill="1" applyBorder="1" applyAlignment="1">
      <alignment horizontal="center"/>
    </xf>
    <xf numFmtId="0" fontId="19" fillId="0" borderId="36" xfId="0" applyFont="1" applyFill="1" applyBorder="1" applyAlignment="1">
      <alignment horizontal="center"/>
    </xf>
    <xf numFmtId="0" fontId="19" fillId="0" borderId="26" xfId="0" applyFont="1" applyFill="1" applyBorder="1" applyAlignment="1">
      <alignment horizontal="center"/>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7" borderId="22" xfId="0" applyFont="1" applyFill="1" applyBorder="1" applyAlignment="1">
      <alignment horizontal="center"/>
    </xf>
    <xf numFmtId="0" fontId="19" fillId="7" borderId="24" xfId="0" applyFont="1" applyFill="1" applyBorder="1" applyAlignment="1">
      <alignment horizontal="center"/>
    </xf>
    <xf numFmtId="0" fontId="19" fillId="7" borderId="26" xfId="0" applyFont="1" applyFill="1" applyBorder="1" applyAlignment="1">
      <alignment horizontal="center"/>
    </xf>
    <xf numFmtId="1" fontId="6" fillId="0" borderId="22" xfId="0" applyNumberFormat="1" applyFont="1" applyFill="1" applyBorder="1" applyAlignment="1">
      <alignment horizontal="center" vertical="center"/>
    </xf>
    <xf numFmtId="1" fontId="6" fillId="0" borderId="24" xfId="0" applyNumberFormat="1" applyFont="1" applyFill="1" applyBorder="1" applyAlignment="1">
      <alignment horizontal="center" vertical="center"/>
    </xf>
    <xf numFmtId="1" fontId="6" fillId="0" borderId="26" xfId="0" applyNumberFormat="1" applyFont="1" applyFill="1" applyBorder="1" applyAlignment="1">
      <alignment horizontal="center" vertical="center"/>
    </xf>
    <xf numFmtId="0" fontId="19" fillId="7" borderId="3"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19" fillId="7" borderId="36"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15" xfId="0" applyFont="1" applyFill="1" applyBorder="1" applyAlignment="1">
      <alignment horizontal="center" vertical="center"/>
    </xf>
    <xf numFmtId="0" fontId="19" fillId="0" borderId="11" xfId="0" applyFont="1" applyBorder="1" applyAlignment="1">
      <alignment horizontal="center" vertical="center"/>
    </xf>
    <xf numFmtId="0" fontId="19" fillId="0" borderId="69" xfId="0" applyFont="1" applyBorder="1" applyAlignment="1">
      <alignment horizontal="center" vertical="center"/>
    </xf>
    <xf numFmtId="1" fontId="19" fillId="0" borderId="62" xfId="0" applyNumberFormat="1" applyFont="1" applyFill="1" applyBorder="1" applyAlignment="1">
      <alignment horizontal="center" vertical="center"/>
    </xf>
    <xf numFmtId="1" fontId="19" fillId="7" borderId="70" xfId="0" applyNumberFormat="1" applyFont="1" applyFill="1" applyBorder="1" applyAlignment="1">
      <alignment horizontal="center" vertical="center"/>
    </xf>
    <xf numFmtId="1" fontId="19" fillId="7" borderId="35" xfId="0" applyNumberFormat="1" applyFont="1" applyFill="1" applyBorder="1" applyAlignment="1">
      <alignment horizontal="center" vertical="center"/>
    </xf>
    <xf numFmtId="1" fontId="19" fillId="7" borderId="65" xfId="0" applyNumberFormat="1" applyFont="1" applyFill="1" applyBorder="1" applyAlignment="1">
      <alignment horizontal="center" vertical="center"/>
    </xf>
    <xf numFmtId="0" fontId="19" fillId="0" borderId="15" xfId="0" applyFont="1" applyFill="1" applyBorder="1" applyAlignment="1">
      <alignment horizontal="center" vertical="center" wrapText="1"/>
    </xf>
    <xf numFmtId="1" fontId="19" fillId="7" borderId="60" xfId="0" applyNumberFormat="1" applyFont="1" applyFill="1" applyBorder="1" applyAlignment="1">
      <alignment horizontal="center" vertical="center"/>
    </xf>
    <xf numFmtId="1" fontId="19" fillId="4" borderId="70" xfId="0" applyNumberFormat="1" applyFont="1" applyFill="1" applyBorder="1" applyAlignment="1">
      <alignment horizontal="center" vertical="center"/>
    </xf>
    <xf numFmtId="1" fontId="19" fillId="4" borderId="35" xfId="0" applyNumberFormat="1" applyFont="1" applyFill="1" applyBorder="1" applyAlignment="1">
      <alignment horizontal="center" vertical="center"/>
    </xf>
    <xf numFmtId="1" fontId="19" fillId="4" borderId="65" xfId="0" applyNumberFormat="1" applyFont="1" applyFill="1" applyBorder="1" applyAlignment="1">
      <alignment horizontal="center" vertical="center"/>
    </xf>
    <xf numFmtId="1" fontId="0" fillId="0" borderId="70" xfId="0" applyNumberFormat="1" applyFont="1" applyBorder="1" applyAlignment="1">
      <alignment horizontal="center" vertical="center"/>
    </xf>
    <xf numFmtId="1" fontId="0" fillId="0" borderId="35" xfId="0" applyNumberFormat="1" applyFont="1" applyBorder="1" applyAlignment="1">
      <alignment horizontal="center" vertical="center"/>
    </xf>
    <xf numFmtId="1" fontId="0" fillId="0" borderId="60" xfId="0" applyNumberFormat="1" applyFont="1" applyBorder="1" applyAlignment="1">
      <alignment horizontal="center" vertical="center"/>
    </xf>
    <xf numFmtId="1" fontId="0" fillId="0" borderId="65" xfId="0" applyNumberFormat="1" applyFont="1" applyBorder="1" applyAlignment="1">
      <alignment horizontal="center" vertical="center"/>
    </xf>
    <xf numFmtId="1" fontId="6" fillId="0" borderId="3" xfId="0" applyNumberFormat="1" applyFont="1" applyBorder="1" applyAlignment="1">
      <alignment horizontal="center" vertical="center"/>
    </xf>
    <xf numFmtId="1" fontId="6" fillId="0" borderId="14" xfId="0" applyNumberFormat="1" applyFont="1" applyBorder="1" applyAlignment="1">
      <alignment horizontal="center" vertical="center"/>
    </xf>
    <xf numFmtId="1" fontId="6" fillId="0" borderId="15" xfId="0" applyNumberFormat="1" applyFont="1" applyBorder="1" applyAlignment="1">
      <alignment horizontal="center" vertical="center"/>
    </xf>
    <xf numFmtId="0" fontId="19" fillId="7" borderId="36" xfId="0" applyFont="1" applyFill="1" applyBorder="1" applyAlignment="1">
      <alignment horizontal="center" vertical="center" wrapText="1"/>
    </xf>
    <xf numFmtId="1" fontId="6" fillId="7" borderId="11" xfId="0" applyNumberFormat="1" applyFont="1" applyFill="1" applyBorder="1" applyAlignment="1">
      <alignment horizontal="center" vertical="center"/>
    </xf>
    <xf numFmtId="1" fontId="6" fillId="7" borderId="69" xfId="0" applyNumberFormat="1" applyFont="1" applyFill="1" applyBorder="1" applyAlignment="1">
      <alignment horizontal="center" vertical="center"/>
    </xf>
    <xf numFmtId="1" fontId="6" fillId="7" borderId="62" xfId="0" applyNumberFormat="1" applyFont="1" applyFill="1" applyBorder="1" applyAlignment="1">
      <alignment horizontal="center" vertical="center"/>
    </xf>
    <xf numFmtId="1" fontId="32" fillId="0" borderId="2" xfId="0" applyNumberFormat="1" applyFont="1" applyBorder="1" applyAlignment="1">
      <alignment horizontal="center" vertical="center"/>
    </xf>
    <xf numFmtId="1" fontId="32" fillId="0" borderId="18" xfId="0" applyNumberFormat="1" applyFont="1" applyBorder="1" applyAlignment="1">
      <alignment horizontal="center" vertical="center"/>
    </xf>
    <xf numFmtId="1" fontId="32" fillId="0" borderId="130" xfId="0" applyNumberFormat="1" applyFont="1" applyBorder="1" applyAlignment="1">
      <alignment horizontal="center" vertical="center"/>
    </xf>
    <xf numFmtId="0" fontId="32" fillId="0" borderId="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41" fillId="7" borderId="66" xfId="0" applyFont="1" applyFill="1" applyBorder="1" applyAlignment="1">
      <alignment horizontal="center" vertical="center"/>
    </xf>
    <xf numFmtId="0" fontId="41" fillId="7" borderId="67" xfId="0" applyFont="1" applyFill="1" applyBorder="1" applyAlignment="1">
      <alignment horizontal="center" vertical="center"/>
    </xf>
    <xf numFmtId="1" fontId="19" fillId="7" borderId="2" xfId="0" applyNumberFormat="1" applyFont="1" applyFill="1" applyBorder="1" applyAlignment="1">
      <alignment horizontal="center" vertical="center"/>
    </xf>
    <xf numFmtId="1" fontId="19" fillId="7" borderId="18" xfId="0" applyNumberFormat="1" applyFont="1" applyFill="1" applyBorder="1" applyAlignment="1">
      <alignment horizontal="center" vertical="center"/>
    </xf>
    <xf numFmtId="1" fontId="19" fillId="7" borderId="130" xfId="0" applyNumberFormat="1" applyFont="1" applyFill="1" applyBorder="1" applyAlignment="1">
      <alignment horizontal="center" vertical="center"/>
    </xf>
    <xf numFmtId="0" fontId="19" fillId="7" borderId="1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1" fontId="0" fillId="7" borderId="69" xfId="0" applyNumberFormat="1" applyFont="1" applyFill="1" applyBorder="1" applyAlignment="1">
      <alignment horizontal="center" vertical="center"/>
    </xf>
    <xf numFmtId="1" fontId="0" fillId="7" borderId="62" xfId="0" applyNumberFormat="1" applyFont="1" applyFill="1" applyBorder="1" applyAlignment="1">
      <alignment horizontal="center" vertical="center"/>
    </xf>
    <xf numFmtId="1" fontId="6" fillId="4" borderId="3" xfId="0" applyNumberFormat="1" applyFont="1" applyFill="1" applyBorder="1" applyAlignment="1">
      <alignment horizontal="center" vertical="center"/>
    </xf>
    <xf numFmtId="1" fontId="6" fillId="4" borderId="14" xfId="0" applyNumberFormat="1" applyFont="1" applyFill="1" applyBorder="1" applyAlignment="1">
      <alignment horizontal="center" vertical="center"/>
    </xf>
    <xf numFmtId="1" fontId="6" fillId="4" borderId="15" xfId="0" applyNumberFormat="1" applyFont="1" applyFill="1" applyBorder="1" applyAlignment="1">
      <alignment horizontal="center" vertical="center"/>
    </xf>
    <xf numFmtId="1" fontId="19" fillId="0" borderId="70" xfId="0" applyNumberFormat="1" applyFont="1" applyBorder="1" applyAlignment="1">
      <alignment horizontal="center" vertical="center"/>
    </xf>
    <xf numFmtId="1" fontId="19" fillId="0" borderId="35" xfId="0" applyNumberFormat="1" applyFont="1" applyBorder="1" applyAlignment="1">
      <alignment horizontal="center" vertical="center"/>
    </xf>
    <xf numFmtId="1" fontId="19" fillId="0" borderId="65" xfId="0" applyNumberFormat="1" applyFont="1" applyBorder="1" applyAlignment="1">
      <alignment horizontal="center" vertical="center"/>
    </xf>
    <xf numFmtId="1" fontId="6" fillId="7" borderId="82" xfId="0" applyNumberFormat="1" applyFont="1" applyFill="1" applyBorder="1" applyAlignment="1">
      <alignment horizontal="center" vertical="center"/>
    </xf>
    <xf numFmtId="1" fontId="6" fillId="7" borderId="83" xfId="0" applyNumberFormat="1" applyFont="1" applyFill="1" applyBorder="1" applyAlignment="1">
      <alignment horizontal="center" vertical="center"/>
    </xf>
    <xf numFmtId="0" fontId="19" fillId="7" borderId="36" xfId="0" applyFont="1" applyFill="1" applyBorder="1" applyAlignment="1">
      <alignment horizontal="left" vertical="center" wrapText="1"/>
    </xf>
    <xf numFmtId="15" fontId="6" fillId="7" borderId="22" xfId="0" applyNumberFormat="1" applyFont="1" applyFill="1" applyBorder="1" applyAlignment="1">
      <alignment horizontal="center"/>
    </xf>
    <xf numFmtId="15" fontId="6" fillId="7" borderId="24" xfId="0" applyNumberFormat="1" applyFont="1" applyFill="1" applyBorder="1" applyAlignment="1">
      <alignment horizontal="center"/>
    </xf>
    <xf numFmtId="15" fontId="6" fillId="7" borderId="36" xfId="0" applyNumberFormat="1" applyFont="1" applyFill="1" applyBorder="1" applyAlignment="1">
      <alignment horizontal="center"/>
    </xf>
    <xf numFmtId="166" fontId="6" fillId="0" borderId="22" xfId="3" applyNumberFormat="1" applyFont="1" applyFill="1" applyBorder="1" applyAlignment="1">
      <alignment horizontal="center" vertical="center"/>
    </xf>
    <xf numFmtId="166" fontId="6" fillId="0" borderId="24" xfId="3" applyNumberFormat="1" applyFont="1" applyFill="1" applyBorder="1" applyAlignment="1">
      <alignment horizontal="center" vertical="center"/>
    </xf>
    <xf numFmtId="0" fontId="32" fillId="0" borderId="22" xfId="0" applyFont="1" applyFill="1" applyBorder="1" applyAlignment="1">
      <alignment horizontal="left" vertical="center" wrapText="1"/>
    </xf>
    <xf numFmtId="0" fontId="32" fillId="0" borderId="24" xfId="0" applyFont="1" applyFill="1" applyBorder="1" applyAlignment="1">
      <alignment horizontal="left" vertical="center" wrapText="1"/>
    </xf>
    <xf numFmtId="0" fontId="32" fillId="0" borderId="36" xfId="0" applyFont="1" applyFill="1" applyBorder="1" applyAlignment="1">
      <alignment horizontal="left" vertical="center" wrapText="1"/>
    </xf>
    <xf numFmtId="0" fontId="32" fillId="0" borderId="26" xfId="0" applyFont="1" applyFill="1" applyBorder="1" applyAlignment="1">
      <alignment horizontal="left" vertical="center" wrapText="1"/>
    </xf>
    <xf numFmtId="168" fontId="6" fillId="7" borderId="36" xfId="0" applyNumberFormat="1" applyFont="1" applyFill="1" applyBorder="1" applyAlignment="1">
      <alignment horizontal="center" vertical="center"/>
    </xf>
    <xf numFmtId="168" fontId="6" fillId="7" borderId="14" xfId="0" applyNumberFormat="1" applyFont="1" applyFill="1" applyBorder="1" applyAlignment="1">
      <alignment horizontal="center" vertical="center"/>
    </xf>
    <xf numFmtId="168" fontId="6" fillId="7" borderId="15" xfId="0" applyNumberFormat="1" applyFont="1" applyFill="1" applyBorder="1" applyAlignment="1">
      <alignment horizontal="center" vertical="center"/>
    </xf>
    <xf numFmtId="15" fontId="6" fillId="7" borderId="36" xfId="0" applyNumberFormat="1" applyFont="1" applyFill="1" applyBorder="1" applyAlignment="1">
      <alignment horizontal="center" vertical="center"/>
    </xf>
    <xf numFmtId="15" fontId="6" fillId="7" borderId="14" xfId="0" applyNumberFormat="1" applyFont="1" applyFill="1" applyBorder="1" applyAlignment="1">
      <alignment horizontal="center" vertical="center"/>
    </xf>
    <xf numFmtId="15" fontId="6" fillId="7" borderId="15" xfId="0" applyNumberFormat="1" applyFont="1" applyFill="1" applyBorder="1" applyAlignment="1">
      <alignment horizontal="center" vertical="center"/>
    </xf>
    <xf numFmtId="0" fontId="6" fillId="7" borderId="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167" fontId="6" fillId="7" borderId="3" xfId="0" applyNumberFormat="1" applyFont="1" applyFill="1" applyBorder="1" applyAlignment="1">
      <alignment horizontal="center" vertical="center"/>
    </xf>
    <xf numFmtId="167" fontId="6" fillId="7" borderId="14" xfId="0" applyNumberFormat="1" applyFont="1" applyFill="1" applyBorder="1" applyAlignment="1">
      <alignment horizontal="center" vertical="center"/>
    </xf>
    <xf numFmtId="167" fontId="6" fillId="7" borderId="15" xfId="0" applyNumberFormat="1" applyFont="1" applyFill="1" applyBorder="1" applyAlignment="1">
      <alignment horizontal="center" vertical="center"/>
    </xf>
    <xf numFmtId="4" fontId="27" fillId="7" borderId="22" xfId="0" applyNumberFormat="1" applyFont="1" applyFill="1" applyBorder="1" applyAlignment="1">
      <alignment horizontal="center"/>
    </xf>
    <xf numFmtId="4" fontId="27" fillId="7" borderId="24" xfId="0" applyNumberFormat="1" applyFont="1" applyFill="1" applyBorder="1" applyAlignment="1">
      <alignment horizontal="center"/>
    </xf>
    <xf numFmtId="15" fontId="6" fillId="0" borderId="14" xfId="0" applyNumberFormat="1" applyFont="1" applyFill="1" applyBorder="1" applyAlignment="1">
      <alignment horizontal="center"/>
    </xf>
    <xf numFmtId="15" fontId="6" fillId="0" borderId="15" xfId="0" applyNumberFormat="1" applyFont="1" applyFill="1" applyBorder="1" applyAlignment="1">
      <alignment horizontal="center"/>
    </xf>
    <xf numFmtId="167" fontId="6" fillId="7" borderId="3" xfId="0" applyNumberFormat="1" applyFont="1" applyFill="1" applyBorder="1" applyAlignment="1">
      <alignment horizontal="center" vertical="top" wrapText="1"/>
    </xf>
    <xf numFmtId="167" fontId="6" fillId="7" borderId="14" xfId="0" applyNumberFormat="1" applyFont="1" applyFill="1" applyBorder="1" applyAlignment="1">
      <alignment horizontal="center" vertical="top" wrapText="1"/>
    </xf>
    <xf numFmtId="167" fontId="6" fillId="7" borderId="41" xfId="0" applyNumberFormat="1" applyFont="1" applyFill="1" applyBorder="1" applyAlignment="1">
      <alignment horizontal="center" vertical="top" wrapText="1"/>
    </xf>
    <xf numFmtId="0" fontId="6" fillId="7" borderId="22" xfId="0" applyFont="1" applyFill="1" applyBorder="1" applyAlignment="1">
      <alignment horizontal="center"/>
    </xf>
    <xf numFmtId="0" fontId="6" fillId="7" borderId="24" xfId="0" applyFont="1" applyFill="1" applyBorder="1" applyAlignment="1">
      <alignment horizontal="center"/>
    </xf>
    <xf numFmtId="0" fontId="6" fillId="7" borderId="26" xfId="0" applyFont="1" applyFill="1" applyBorder="1" applyAlignment="1">
      <alignment horizont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15" fontId="6" fillId="0" borderId="22" xfId="0" applyNumberFormat="1" applyFont="1" applyFill="1" applyBorder="1" applyAlignment="1">
      <alignment horizontal="center"/>
    </xf>
    <xf numFmtId="15" fontId="6" fillId="0" borderId="24" xfId="0" applyNumberFormat="1" applyFont="1" applyFill="1" applyBorder="1" applyAlignment="1">
      <alignment horizontal="center"/>
    </xf>
    <xf numFmtId="167" fontId="6" fillId="0" borderId="22" xfId="0" applyNumberFormat="1" applyFont="1" applyFill="1" applyBorder="1" applyAlignment="1">
      <alignment horizontal="center" vertical="center"/>
    </xf>
    <xf numFmtId="167" fontId="6" fillId="0" borderId="24" xfId="0" applyNumberFormat="1" applyFont="1" applyFill="1" applyBorder="1" applyAlignment="1">
      <alignment horizontal="center" vertical="center"/>
    </xf>
    <xf numFmtId="3" fontId="6" fillId="7" borderId="22" xfId="0" applyNumberFormat="1" applyFont="1" applyFill="1" applyBorder="1" applyAlignment="1">
      <alignment horizontal="center" vertical="center"/>
    </xf>
    <xf numFmtId="3" fontId="6" fillId="7" borderId="24" xfId="0" applyNumberFormat="1" applyFont="1" applyFill="1" applyBorder="1" applyAlignment="1">
      <alignment horizontal="center" vertical="center"/>
    </xf>
    <xf numFmtId="3" fontId="6" fillId="7" borderId="26" xfId="0" applyNumberFormat="1" applyFont="1" applyFill="1" applyBorder="1" applyAlignment="1">
      <alignment horizontal="center" vertical="center"/>
    </xf>
    <xf numFmtId="15" fontId="6" fillId="0" borderId="36" xfId="0" applyNumberFormat="1" applyFont="1" applyFill="1" applyBorder="1" applyAlignment="1">
      <alignment horizontal="center"/>
    </xf>
    <xf numFmtId="15" fontId="6" fillId="0" borderId="26" xfId="0" applyNumberFormat="1" applyFont="1" applyFill="1" applyBorder="1" applyAlignment="1">
      <alignment horizontal="center"/>
    </xf>
    <xf numFmtId="0" fontId="6" fillId="0" borderId="22" xfId="0" applyFont="1" applyFill="1" applyBorder="1" applyAlignment="1">
      <alignment horizontal="center"/>
    </xf>
    <xf numFmtId="0" fontId="6" fillId="0" borderId="24" xfId="0" applyFont="1" applyFill="1" applyBorder="1" applyAlignment="1">
      <alignment horizontal="center"/>
    </xf>
    <xf numFmtId="0" fontId="6" fillId="0" borderId="36" xfId="0" applyFont="1" applyFill="1" applyBorder="1" applyAlignment="1">
      <alignment horizontal="center"/>
    </xf>
    <xf numFmtId="0" fontId="6" fillId="0" borderId="26" xfId="0" applyFont="1" applyFill="1" applyBorder="1" applyAlignment="1">
      <alignment horizontal="center"/>
    </xf>
    <xf numFmtId="0" fontId="6" fillId="7" borderId="36" xfId="0" applyFont="1" applyFill="1" applyBorder="1" applyAlignment="1">
      <alignment horizontal="center"/>
    </xf>
    <xf numFmtId="15" fontId="6" fillId="7" borderId="26" xfId="0" applyNumberFormat="1" applyFont="1" applyFill="1" applyBorder="1" applyAlignment="1">
      <alignment horizontal="center"/>
    </xf>
    <xf numFmtId="15" fontId="6" fillId="7" borderId="3" xfId="0" applyNumberFormat="1" applyFont="1" applyFill="1" applyBorder="1" applyAlignment="1">
      <alignment horizontal="center"/>
    </xf>
    <xf numFmtId="15" fontId="6" fillId="7" borderId="14" xfId="0" applyNumberFormat="1" applyFont="1" applyFill="1" applyBorder="1" applyAlignment="1">
      <alignment horizontal="center"/>
    </xf>
    <xf numFmtId="15" fontId="6" fillId="7" borderId="15" xfId="0" applyNumberFormat="1"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15" fontId="6" fillId="7" borderId="22" xfId="0" applyNumberFormat="1" applyFont="1" applyFill="1" applyBorder="1" applyAlignment="1">
      <alignment horizontal="center" vertical="center"/>
    </xf>
    <xf numFmtId="15" fontId="6" fillId="7" borderId="24" xfId="0" applyNumberFormat="1" applyFont="1" applyFill="1" applyBorder="1" applyAlignment="1">
      <alignment horizontal="center" vertical="center"/>
    </xf>
    <xf numFmtId="15" fontId="6" fillId="7" borderId="26" xfId="0" applyNumberFormat="1" applyFont="1" applyFill="1" applyBorder="1" applyAlignment="1">
      <alignment horizontal="center" vertical="center"/>
    </xf>
    <xf numFmtId="0" fontId="19" fillId="7" borderId="3" xfId="0" applyFont="1" applyFill="1" applyBorder="1" applyAlignment="1">
      <alignment horizontal="left" vertical="center" wrapText="1"/>
    </xf>
    <xf numFmtId="0" fontId="19" fillId="7" borderId="14"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0" fillId="0" borderId="22" xfId="0" applyFont="1" applyBorder="1" applyAlignment="1">
      <alignment horizontal="center"/>
    </xf>
    <xf numFmtId="0" fontId="0" fillId="0" borderId="24" xfId="0" applyFont="1" applyBorder="1" applyAlignment="1">
      <alignment horizontal="center"/>
    </xf>
    <xf numFmtId="0" fontId="0" fillId="0" borderId="36" xfId="0" applyFont="1" applyBorder="1" applyAlignment="1">
      <alignment horizontal="center"/>
    </xf>
    <xf numFmtId="0" fontId="0" fillId="0" borderId="26" xfId="0" applyFont="1" applyBorder="1" applyAlignment="1">
      <alignment horizontal="center"/>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8" fillId="0" borderId="43" xfId="0" applyFont="1" applyFill="1" applyBorder="1" applyAlignment="1">
      <alignment horizontal="left" vertical="top"/>
    </xf>
    <xf numFmtId="0" fontId="28" fillId="0" borderId="14" xfId="0" applyFont="1" applyFill="1" applyBorder="1" applyAlignment="1">
      <alignment horizontal="left" vertical="top"/>
    </xf>
    <xf numFmtId="0" fontId="28" fillId="0" borderId="15" xfId="0" applyFont="1" applyFill="1" applyBorder="1" applyAlignment="1">
      <alignment horizontal="left" vertical="top"/>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2" xfId="0" applyFill="1" applyBorder="1" applyAlignment="1">
      <alignment horizontal="center" vertical="center" wrapText="1"/>
    </xf>
    <xf numFmtId="0" fontId="45" fillId="11" borderId="3" xfId="0" applyFont="1" applyFill="1" applyBorder="1" applyAlignment="1">
      <alignment horizontal="center" vertical="center" wrapText="1"/>
    </xf>
    <xf numFmtId="0" fontId="45" fillId="11" borderId="14" xfId="0" applyFont="1" applyFill="1" applyBorder="1" applyAlignment="1">
      <alignment horizontal="center" vertical="center" wrapText="1"/>
    </xf>
    <xf numFmtId="0" fontId="45" fillId="11" borderId="15"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44" fillId="11" borderId="3" xfId="0" applyFont="1" applyFill="1" applyBorder="1" applyAlignment="1">
      <alignment horizontal="center" vertical="center"/>
    </xf>
    <xf numFmtId="0" fontId="44" fillId="11" borderId="14" xfId="0" applyFont="1" applyFill="1" applyBorder="1" applyAlignment="1">
      <alignment horizontal="center" vertical="center"/>
    </xf>
    <xf numFmtId="0" fontId="44" fillId="11" borderId="15"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9" fillId="4" borderId="3" xfId="0" applyFont="1" applyFill="1" applyBorder="1" applyAlignment="1">
      <alignment horizontal="center" vertical="center" wrapText="1"/>
    </xf>
    <xf numFmtId="0" fontId="0" fillId="4" borderId="14" xfId="0" applyFill="1" applyBorder="1"/>
    <xf numFmtId="0" fontId="0" fillId="4" borderId="15" xfId="0" applyFill="1" applyBorder="1"/>
    <xf numFmtId="0" fontId="19" fillId="0" borderId="22" xfId="0" applyFont="1" applyBorder="1" applyAlignment="1">
      <alignment horizontal="center"/>
    </xf>
    <xf numFmtId="0" fontId="19" fillId="0" borderId="24" xfId="0" applyFont="1" applyBorder="1" applyAlignment="1">
      <alignment horizontal="center"/>
    </xf>
    <xf numFmtId="0" fontId="19" fillId="0" borderId="36" xfId="0" applyFont="1" applyBorder="1" applyAlignment="1">
      <alignment horizontal="center"/>
    </xf>
    <xf numFmtId="0" fontId="6" fillId="7" borderId="30"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44" xfId="0" applyFont="1" applyFill="1" applyBorder="1" applyAlignment="1">
      <alignment horizontal="center" vertical="center" wrapText="1"/>
    </xf>
    <xf numFmtId="1" fontId="6" fillId="4" borderId="93" xfId="0" applyNumberFormat="1" applyFont="1" applyFill="1" applyBorder="1" applyAlignment="1">
      <alignment horizontal="center" vertical="center"/>
    </xf>
    <xf numFmtId="1" fontId="6" fillId="4" borderId="123" xfId="0" applyNumberFormat="1" applyFont="1" applyFill="1" applyBorder="1" applyAlignment="1">
      <alignment horizontal="center" vertical="center"/>
    </xf>
    <xf numFmtId="0" fontId="19" fillId="7" borderId="36" xfId="0" applyFont="1" applyFill="1" applyBorder="1" applyAlignment="1">
      <alignment horizontal="center"/>
    </xf>
    <xf numFmtId="0" fontId="0" fillId="7" borderId="41" xfId="0" applyFont="1" applyFill="1" applyBorder="1" applyAlignment="1">
      <alignment horizontal="center" vertical="center" wrapText="1"/>
    </xf>
    <xf numFmtId="15" fontId="44" fillId="11" borderId="30" xfId="0" applyNumberFormat="1" applyFont="1" applyFill="1" applyBorder="1" applyAlignment="1">
      <alignment horizontal="center"/>
    </xf>
    <xf numFmtId="15" fontId="44" fillId="11" borderId="20" xfId="0" applyNumberFormat="1" applyFont="1" applyFill="1" applyBorder="1" applyAlignment="1">
      <alignment horizontal="center"/>
    </xf>
    <xf numFmtId="0" fontId="6" fillId="0" borderId="30" xfId="0" applyFont="1" applyFill="1" applyBorder="1" applyAlignment="1">
      <alignment horizontal="center"/>
    </xf>
    <xf numFmtId="0" fontId="6" fillId="0" borderId="20" xfId="0" applyFont="1" applyFill="1" applyBorder="1" applyAlignment="1">
      <alignment horizontal="center"/>
    </xf>
    <xf numFmtId="1" fontId="19" fillId="15" borderId="70" xfId="0" applyNumberFormat="1" applyFont="1" applyFill="1" applyBorder="1" applyAlignment="1">
      <alignment horizontal="center" vertical="center"/>
    </xf>
    <xf numFmtId="1" fontId="19" fillId="15" borderId="35" xfId="0" applyNumberFormat="1" applyFont="1" applyFill="1" applyBorder="1" applyAlignment="1">
      <alignment horizontal="center" vertical="center"/>
    </xf>
    <xf numFmtId="1" fontId="19" fillId="15" borderId="65" xfId="0" applyNumberFormat="1" applyFont="1" applyFill="1" applyBorder="1" applyAlignment="1">
      <alignment horizontal="center" vertical="center"/>
    </xf>
    <xf numFmtId="0" fontId="19" fillId="7" borderId="24" xfId="0" applyFont="1" applyFill="1" applyBorder="1" applyAlignment="1">
      <alignment horizontal="center" vertical="center"/>
    </xf>
    <xf numFmtId="0" fontId="19" fillId="7" borderId="26"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69"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30" xfId="0" applyFont="1" applyFill="1" applyBorder="1" applyAlignment="1">
      <alignment horizontal="center"/>
    </xf>
    <xf numFmtId="0" fontId="19" fillId="0" borderId="20" xfId="0" applyFont="1" applyFill="1" applyBorder="1" applyAlignment="1">
      <alignment horizontal="center"/>
    </xf>
    <xf numFmtId="0" fontId="45" fillId="11" borderId="11" xfId="0" applyFont="1" applyFill="1" applyBorder="1" applyAlignment="1">
      <alignment horizontal="center" vertical="center"/>
    </xf>
    <xf numFmtId="0" fontId="45" fillId="11" borderId="69" xfId="0" applyFont="1" applyFill="1" applyBorder="1" applyAlignment="1">
      <alignment horizontal="center" vertical="center"/>
    </xf>
    <xf numFmtId="0" fontId="45" fillId="11" borderId="62" xfId="0" applyFont="1" applyFill="1" applyBorder="1" applyAlignment="1">
      <alignment horizontal="center" vertical="center"/>
    </xf>
    <xf numFmtId="10" fontId="3" fillId="0" borderId="0" xfId="0" applyNumberFormat="1" applyFont="1" applyAlignment="1">
      <alignment horizontal="center"/>
    </xf>
    <xf numFmtId="0" fontId="6" fillId="7" borderId="22"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36" xfId="0" applyFont="1" applyFill="1" applyBorder="1" applyAlignment="1">
      <alignment horizontal="center" vertical="center" wrapText="1"/>
    </xf>
    <xf numFmtId="3" fontId="4" fillId="7" borderId="34" xfId="0" applyNumberFormat="1" applyFont="1" applyFill="1" applyBorder="1" applyAlignment="1">
      <alignment horizontal="center" vertical="center"/>
    </xf>
    <xf numFmtId="3" fontId="4" fillId="7" borderId="39" xfId="0" applyNumberFormat="1" applyFont="1" applyFill="1" applyBorder="1" applyAlignment="1">
      <alignment horizontal="center" vertical="center"/>
    </xf>
    <xf numFmtId="3" fontId="4" fillId="7" borderId="35" xfId="0" applyNumberFormat="1" applyFont="1" applyFill="1" applyBorder="1" applyAlignment="1">
      <alignment horizontal="center" vertical="center"/>
    </xf>
    <xf numFmtId="0" fontId="45" fillId="11" borderId="30" xfId="0" applyFont="1" applyFill="1" applyBorder="1" applyAlignment="1">
      <alignment horizontal="center"/>
    </xf>
    <xf numFmtId="0" fontId="45" fillId="11" borderId="20" xfId="0" applyFont="1" applyFill="1" applyBorder="1" applyAlignment="1">
      <alignment horizontal="center"/>
    </xf>
    <xf numFmtId="167" fontId="42" fillId="11" borderId="74" xfId="0" applyNumberFormat="1" applyFont="1" applyFill="1" applyBorder="1" applyAlignment="1">
      <alignment horizontal="center" vertical="center"/>
    </xf>
    <xf numFmtId="167" fontId="42" fillId="11" borderId="127" xfId="0" applyNumberFormat="1" applyFont="1" applyFill="1" applyBorder="1" applyAlignment="1">
      <alignment horizontal="center" vertical="center"/>
    </xf>
    <xf numFmtId="167" fontId="42" fillId="11" borderId="128" xfId="0" applyNumberFormat="1" applyFont="1" applyFill="1" applyBorder="1" applyAlignment="1">
      <alignment horizontal="center" vertical="center"/>
    </xf>
    <xf numFmtId="0" fontId="6" fillId="0" borderId="41" xfId="0" applyFont="1" applyFill="1" applyBorder="1" applyAlignment="1">
      <alignment horizontal="center"/>
    </xf>
    <xf numFmtId="0" fontId="11" fillId="0" borderId="22" xfId="0" applyFont="1" applyFill="1" applyBorder="1" applyAlignment="1">
      <alignment horizontal="center"/>
    </xf>
    <xf numFmtId="0" fontId="11" fillId="0" borderId="24" xfId="0" applyFont="1" applyFill="1" applyBorder="1" applyAlignment="1">
      <alignment horizontal="center"/>
    </xf>
    <xf numFmtId="0" fontId="11" fillId="0" borderId="36" xfId="0" applyFont="1" applyFill="1" applyBorder="1" applyAlignment="1">
      <alignment horizontal="center"/>
    </xf>
    <xf numFmtId="0" fontId="11" fillId="0" borderId="26" xfId="0" applyFont="1" applyFill="1" applyBorder="1" applyAlignment="1">
      <alignment horizontal="center"/>
    </xf>
    <xf numFmtId="0" fontId="32" fillId="0" borderId="3" xfId="0" applyFont="1" applyFill="1" applyBorder="1" applyAlignment="1">
      <alignment horizontal="left" vertical="top" wrapText="1"/>
    </xf>
    <xf numFmtId="0" fontId="32" fillId="0" borderId="14" xfId="0" applyFont="1" applyFill="1" applyBorder="1" applyAlignment="1">
      <alignment horizontal="left" vertical="top" wrapText="1"/>
    </xf>
    <xf numFmtId="0" fontId="32" fillId="0" borderId="15" xfId="0" applyFont="1" applyFill="1" applyBorder="1" applyAlignment="1">
      <alignment horizontal="left" vertical="top" wrapText="1"/>
    </xf>
    <xf numFmtId="0" fontId="0" fillId="0" borderId="14" xfId="0" applyBorder="1"/>
    <xf numFmtId="0" fontId="0" fillId="0" borderId="15" xfId="0" applyBorder="1"/>
    <xf numFmtId="0" fontId="19" fillId="0" borderId="3" xfId="0" applyFont="1" applyFill="1" applyBorder="1" applyAlignment="1">
      <alignment horizontal="left" vertical="center"/>
    </xf>
    <xf numFmtId="0" fontId="19" fillId="0" borderId="14" xfId="0" applyFont="1" applyFill="1" applyBorder="1" applyAlignment="1">
      <alignment horizontal="left" vertical="center"/>
    </xf>
    <xf numFmtId="4" fontId="4" fillId="7" borderId="22" xfId="0" applyNumberFormat="1" applyFont="1" applyFill="1" applyBorder="1" applyAlignment="1">
      <alignment horizontal="center"/>
    </xf>
    <xf numFmtId="4" fontId="4" fillId="7" borderId="24" xfId="0" applyNumberFormat="1" applyFont="1" applyFill="1" applyBorder="1" applyAlignment="1">
      <alignment horizontal="center"/>
    </xf>
    <xf numFmtId="15" fontId="49" fillId="7" borderId="22" xfId="0" applyNumberFormat="1" applyFont="1" applyFill="1" applyBorder="1" applyAlignment="1">
      <alignment horizontal="center"/>
    </xf>
    <xf numFmtId="15" fontId="49" fillId="7" borderId="24" xfId="0" applyNumberFormat="1" applyFont="1" applyFill="1" applyBorder="1" applyAlignment="1">
      <alignment horizontal="center"/>
    </xf>
    <xf numFmtId="15" fontId="6" fillId="0" borderId="41" xfId="0" applyNumberFormat="1" applyFont="1" applyFill="1" applyBorder="1" applyAlignment="1">
      <alignment horizontal="center"/>
    </xf>
    <xf numFmtId="0" fontId="19" fillId="0" borderId="22"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36" xfId="0" applyFont="1" applyFill="1" applyBorder="1" applyAlignment="1">
      <alignment horizontal="left" vertical="center" wrapText="1"/>
    </xf>
    <xf numFmtId="15" fontId="11" fillId="0" borderId="22" xfId="0" applyNumberFormat="1" applyFont="1" applyFill="1" applyBorder="1" applyAlignment="1">
      <alignment horizontal="center"/>
    </xf>
    <xf numFmtId="15" fontId="11" fillId="0" borderId="24" xfId="0" applyNumberFormat="1" applyFont="1" applyFill="1" applyBorder="1" applyAlignment="1">
      <alignment horizontal="center"/>
    </xf>
    <xf numFmtId="15" fontId="11" fillId="0" borderId="36" xfId="0" applyNumberFormat="1" applyFont="1" applyFill="1" applyBorder="1" applyAlignment="1">
      <alignment horizontal="center"/>
    </xf>
    <xf numFmtId="15" fontId="11" fillId="0" borderId="26" xfId="0" applyNumberFormat="1" applyFont="1" applyFill="1" applyBorder="1" applyAlignment="1">
      <alignment horizontal="center"/>
    </xf>
    <xf numFmtId="0" fontId="6" fillId="7" borderId="7" xfId="0" applyFont="1" applyFill="1" applyBorder="1" applyAlignment="1">
      <alignment horizontal="center"/>
    </xf>
    <xf numFmtId="0" fontId="0" fillId="0" borderId="42" xfId="0" applyBorder="1"/>
    <xf numFmtId="0" fontId="0" fillId="0" borderId="47" xfId="0" applyBorder="1"/>
    <xf numFmtId="0" fontId="0" fillId="0" borderId="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7" borderId="3" xfId="0" applyFont="1" applyFill="1" applyBorder="1" applyAlignment="1">
      <alignment horizontal="center" vertical="center" wrapText="1"/>
    </xf>
    <xf numFmtId="0" fontId="13" fillId="7" borderId="14" xfId="0" applyFont="1" applyFill="1" applyBorder="1" applyAlignment="1">
      <alignment horizontal="center" vertical="center"/>
    </xf>
    <xf numFmtId="0" fontId="13" fillId="7" borderId="15" xfId="0" applyFont="1" applyFill="1" applyBorder="1" applyAlignment="1">
      <alignment horizontal="center" vertical="center"/>
    </xf>
    <xf numFmtId="3" fontId="19" fillId="0" borderId="3" xfId="0" applyNumberFormat="1" applyFont="1" applyFill="1" applyBorder="1" applyAlignment="1">
      <alignment horizontal="center" vertical="center" wrapText="1"/>
    </xf>
    <xf numFmtId="3" fontId="19" fillId="0" borderId="14"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166" fontId="6" fillId="7" borderId="3" xfId="3" applyNumberFormat="1" applyFont="1" applyFill="1" applyBorder="1" applyAlignment="1">
      <alignment horizontal="center" vertical="center"/>
    </xf>
    <xf numFmtId="166" fontId="6" fillId="7" borderId="14" xfId="3" applyNumberFormat="1" applyFont="1" applyFill="1" applyBorder="1" applyAlignment="1">
      <alignment horizontal="center" vertical="center"/>
    </xf>
    <xf numFmtId="166" fontId="6" fillId="7" borderId="15" xfId="3" applyNumberFormat="1" applyFont="1" applyFill="1" applyBorder="1" applyAlignment="1">
      <alignment horizontal="center" vertical="center"/>
    </xf>
    <xf numFmtId="15" fontId="6" fillId="0" borderId="3" xfId="0" applyNumberFormat="1" applyFont="1" applyFill="1" applyBorder="1" applyAlignment="1">
      <alignment horizontal="center" vertical="center"/>
    </xf>
    <xf numFmtId="15" fontId="6" fillId="0" borderId="14" xfId="0" applyNumberFormat="1" applyFont="1" applyFill="1" applyBorder="1" applyAlignment="1">
      <alignment horizontal="center" vertical="center"/>
    </xf>
    <xf numFmtId="15" fontId="6" fillId="0" borderId="15" xfId="0" applyNumberFormat="1" applyFont="1" applyFill="1" applyBorder="1" applyAlignment="1">
      <alignment horizontal="center" vertical="center"/>
    </xf>
    <xf numFmtId="0" fontId="19" fillId="7" borderId="30" xfId="0" applyFont="1" applyFill="1" applyBorder="1" applyAlignment="1">
      <alignment horizontal="center" vertical="center" wrapText="1"/>
    </xf>
    <xf numFmtId="0" fontId="19" fillId="7" borderId="20" xfId="0" applyFont="1" applyFill="1" applyBorder="1" applyAlignment="1">
      <alignment horizontal="center" vertical="center" wrapText="1"/>
    </xf>
    <xf numFmtId="0" fontId="19" fillId="7" borderId="44" xfId="0" applyFont="1" applyFill="1" applyBorder="1" applyAlignment="1">
      <alignment horizontal="center" vertical="center" wrapText="1"/>
    </xf>
    <xf numFmtId="0" fontId="6" fillId="7" borderId="42" xfId="0" applyFont="1" applyFill="1" applyBorder="1" applyAlignment="1">
      <alignment horizontal="center"/>
    </xf>
    <xf numFmtId="0" fontId="6" fillId="7" borderId="47" xfId="0" applyFont="1" applyFill="1" applyBorder="1" applyAlignment="1">
      <alignment horizontal="center"/>
    </xf>
    <xf numFmtId="0" fontId="6" fillId="7" borderId="51" xfId="0" applyFont="1" applyFill="1" applyBorder="1" applyAlignment="1">
      <alignment horizontal="center" wrapText="1"/>
    </xf>
    <xf numFmtId="0" fontId="6" fillId="7" borderId="15" xfId="0" applyFont="1" applyFill="1" applyBorder="1" applyAlignment="1">
      <alignment horizontal="center"/>
    </xf>
    <xf numFmtId="0" fontId="11" fillId="0" borderId="7" xfId="0" applyFont="1" applyBorder="1" applyAlignment="1">
      <alignment horizontal="center"/>
    </xf>
    <xf numFmtId="0" fontId="11" fillId="0" borderId="42" xfId="0" applyFont="1" applyBorder="1" applyAlignment="1">
      <alignment horizontal="center"/>
    </xf>
    <xf numFmtId="0" fontId="11" fillId="0" borderId="47" xfId="0" applyFont="1" applyBorder="1" applyAlignment="1">
      <alignment horizontal="center"/>
    </xf>
    <xf numFmtId="0" fontId="6" fillId="0" borderId="7" xfId="0" applyFont="1" applyFill="1" applyBorder="1" applyAlignment="1">
      <alignment horizontal="center"/>
    </xf>
    <xf numFmtId="0" fontId="6" fillId="0" borderId="42" xfId="0" applyFont="1" applyFill="1" applyBorder="1" applyAlignment="1">
      <alignment horizontal="center"/>
    </xf>
    <xf numFmtId="0" fontId="6" fillId="0" borderId="47" xfId="0" applyFont="1" applyFill="1" applyBorder="1" applyAlignment="1">
      <alignment horizontal="center"/>
    </xf>
    <xf numFmtId="0" fontId="6" fillId="7" borderId="27" xfId="0" applyFont="1" applyFill="1" applyBorder="1" applyAlignment="1">
      <alignment horizontal="center"/>
    </xf>
    <xf numFmtId="0" fontId="6" fillId="7" borderId="28" xfId="0" applyFont="1" applyFill="1" applyBorder="1" applyAlignment="1">
      <alignment horizontal="center"/>
    </xf>
    <xf numFmtId="0" fontId="6" fillId="7" borderId="37" xfId="0" applyFont="1" applyFill="1" applyBorder="1" applyAlignment="1">
      <alignment horizontal="center"/>
    </xf>
    <xf numFmtId="0" fontId="6" fillId="7" borderId="29" xfId="0" applyFont="1" applyFill="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37" xfId="0" applyFont="1" applyBorder="1" applyAlignment="1">
      <alignment horizontal="center"/>
    </xf>
    <xf numFmtId="0" fontId="11" fillId="0" borderId="29" xfId="0" applyFont="1" applyBorder="1" applyAlignment="1">
      <alignment horizontal="center"/>
    </xf>
    <xf numFmtId="0" fontId="28" fillId="0" borderId="7" xfId="0" applyFont="1" applyBorder="1" applyAlignment="1">
      <alignment horizontal="center" vertical="top" wrapText="1"/>
    </xf>
    <xf numFmtId="0" fontId="28" fillId="0" borderId="42" xfId="0" applyFont="1" applyBorder="1" applyAlignment="1">
      <alignment horizontal="center" vertical="top" wrapText="1"/>
    </xf>
    <xf numFmtId="0" fontId="28" fillId="0" borderId="47" xfId="0" applyFont="1" applyBorder="1" applyAlignment="1">
      <alignment horizontal="center" vertical="top" wrapText="1"/>
    </xf>
    <xf numFmtId="0" fontId="11" fillId="0" borderId="82" xfId="0" applyFont="1" applyFill="1" applyBorder="1" applyAlignment="1">
      <alignment horizontal="center"/>
    </xf>
    <xf numFmtId="0" fontId="11" fillId="0" borderId="83" xfId="0" applyFont="1" applyFill="1" applyBorder="1" applyAlignment="1">
      <alignment horizontal="center"/>
    </xf>
    <xf numFmtId="0" fontId="11" fillId="0" borderId="93" xfId="0" applyFont="1" applyFill="1" applyBorder="1" applyAlignment="1">
      <alignment horizontal="center"/>
    </xf>
    <xf numFmtId="0" fontId="11" fillId="0" borderId="98" xfId="0" applyFont="1" applyFill="1" applyBorder="1" applyAlignment="1">
      <alignment horizontal="center"/>
    </xf>
    <xf numFmtId="15" fontId="6" fillId="0" borderId="3" xfId="0" applyNumberFormat="1" applyFont="1" applyFill="1" applyBorder="1" applyAlignment="1">
      <alignment horizontal="center"/>
    </xf>
    <xf numFmtId="0" fontId="6" fillId="0" borderId="3" xfId="0" applyFont="1" applyFill="1" applyBorder="1" applyAlignment="1">
      <alignment horizontal="center"/>
    </xf>
    <xf numFmtId="15" fontId="42" fillId="11" borderId="61" xfId="0" applyNumberFormat="1" applyFont="1" applyFill="1" applyBorder="1" applyAlignment="1">
      <alignment horizontal="center"/>
    </xf>
    <xf numFmtId="15" fontId="42" fillId="11" borderId="55" xfId="0" applyNumberFormat="1" applyFont="1" applyFill="1" applyBorder="1" applyAlignment="1">
      <alignment horizontal="center"/>
    </xf>
    <xf numFmtId="15" fontId="42" fillId="11" borderId="62" xfId="0" applyNumberFormat="1" applyFont="1" applyFill="1" applyBorder="1" applyAlignment="1">
      <alignment horizontal="center"/>
    </xf>
    <xf numFmtId="0" fontId="19" fillId="0" borderId="3" xfId="0" applyFont="1" applyFill="1" applyBorder="1" applyAlignment="1">
      <alignment horizontal="center"/>
    </xf>
    <xf numFmtId="0" fontId="19" fillId="0" borderId="14" xfId="0" applyFont="1" applyFill="1" applyBorder="1" applyAlignment="1">
      <alignment horizontal="center"/>
    </xf>
    <xf numFmtId="0" fontId="19" fillId="0" borderId="15" xfId="0" applyFont="1" applyFill="1" applyBorder="1" applyAlignment="1">
      <alignment horizontal="center"/>
    </xf>
    <xf numFmtId="1" fontId="45" fillId="11" borderId="70" xfId="0" applyNumberFormat="1" applyFont="1" applyFill="1" applyBorder="1" applyAlignment="1">
      <alignment horizontal="center" vertical="center"/>
    </xf>
    <xf numFmtId="1" fontId="45" fillId="11" borderId="35" xfId="0" applyNumberFormat="1" applyFont="1" applyFill="1" applyBorder="1" applyAlignment="1">
      <alignment horizontal="center" vertical="center"/>
    </xf>
    <xf numFmtId="1" fontId="45" fillId="11" borderId="65" xfId="0" applyNumberFormat="1"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6" fillId="7" borderId="51" xfId="0" applyFont="1" applyFill="1" applyBorder="1" applyAlignment="1">
      <alignment horizontal="center" vertical="center" wrapText="1"/>
    </xf>
    <xf numFmtId="0" fontId="19" fillId="7" borderId="50" xfId="0" applyFont="1" applyFill="1" applyBorder="1" applyAlignment="1">
      <alignment horizontal="center" vertical="center" wrapText="1"/>
    </xf>
    <xf numFmtId="0" fontId="19" fillId="7"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1" xfId="0" applyFont="1" applyFill="1" applyBorder="1" applyAlignment="1">
      <alignment horizontal="center" vertical="center" wrapText="1"/>
    </xf>
    <xf numFmtId="1" fontId="44" fillId="11" borderId="3" xfId="0" applyNumberFormat="1" applyFont="1" applyFill="1" applyBorder="1" applyAlignment="1">
      <alignment horizontal="center" vertical="center"/>
    </xf>
    <xf numFmtId="1" fontId="44" fillId="11" borderId="14" xfId="0" applyNumberFormat="1" applyFont="1" applyFill="1" applyBorder="1" applyAlignment="1">
      <alignment horizontal="center" vertical="center"/>
    </xf>
    <xf numFmtId="1" fontId="44" fillId="11" borderId="15" xfId="0" applyNumberFormat="1" applyFont="1" applyFill="1" applyBorder="1" applyAlignment="1">
      <alignment horizontal="center" vertical="center"/>
    </xf>
    <xf numFmtId="0" fontId="45" fillId="11" borderId="22" xfId="0" applyFont="1" applyFill="1" applyBorder="1" applyAlignment="1">
      <alignment horizontal="center" vertical="center" wrapText="1"/>
    </xf>
    <xf numFmtId="0" fontId="45" fillId="11" borderId="24" xfId="0" applyFont="1" applyFill="1" applyBorder="1" applyAlignment="1">
      <alignment horizontal="center" vertical="center" wrapText="1"/>
    </xf>
    <xf numFmtId="0" fontId="45" fillId="11" borderId="26" xfId="0" applyFont="1" applyFill="1" applyBorder="1" applyAlignment="1">
      <alignment horizontal="center" vertical="center" wrapText="1"/>
    </xf>
    <xf numFmtId="0" fontId="19" fillId="7" borderId="22" xfId="0" applyFont="1" applyFill="1" applyBorder="1" applyAlignment="1">
      <alignment horizontal="center" vertical="center"/>
    </xf>
    <xf numFmtId="0" fontId="6" fillId="4" borderId="82" xfId="0" applyFont="1" applyFill="1" applyBorder="1" applyAlignment="1">
      <alignment horizontal="center"/>
    </xf>
    <xf numFmtId="0" fontId="6" fillId="4" borderId="83" xfId="0" applyFont="1" applyFill="1" applyBorder="1" applyAlignment="1">
      <alignment horizontal="center"/>
    </xf>
    <xf numFmtId="0" fontId="6" fillId="4" borderId="98" xfId="0" applyFont="1" applyFill="1" applyBorder="1" applyAlignment="1">
      <alignment horizontal="center"/>
    </xf>
    <xf numFmtId="0" fontId="19" fillId="21" borderId="11" xfId="0" applyFont="1" applyFill="1" applyBorder="1" applyAlignment="1">
      <alignment horizontal="center" vertical="center"/>
    </xf>
    <xf numFmtId="0" fontId="19" fillId="21" borderId="69" xfId="0" applyFont="1" applyFill="1" applyBorder="1" applyAlignment="1">
      <alignment horizontal="center" vertical="center"/>
    </xf>
    <xf numFmtId="0" fontId="19" fillId="21" borderId="62" xfId="0" applyFont="1" applyFill="1" applyBorder="1" applyAlignment="1">
      <alignment horizontal="center" vertical="center"/>
    </xf>
    <xf numFmtId="0" fontId="19" fillId="4" borderId="22" xfId="0" applyFont="1" applyFill="1" applyBorder="1" applyAlignment="1">
      <alignment horizontal="center"/>
    </xf>
    <xf numFmtId="0" fontId="19" fillId="4" borderId="24" xfId="0" applyFont="1" applyFill="1" applyBorder="1" applyAlignment="1">
      <alignment horizontal="center"/>
    </xf>
    <xf numFmtId="0" fontId="19" fillId="4" borderId="26" xfId="0" applyFont="1" applyFill="1" applyBorder="1" applyAlignment="1">
      <alignment horizontal="center"/>
    </xf>
    <xf numFmtId="0" fontId="6" fillId="4" borderId="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15" fontId="6" fillId="4" borderId="82" xfId="0" applyNumberFormat="1" applyFont="1" applyFill="1" applyBorder="1" applyAlignment="1">
      <alignment horizontal="center"/>
    </xf>
    <xf numFmtId="15" fontId="6" fillId="4" borderId="83" xfId="0" applyNumberFormat="1" applyFont="1" applyFill="1" applyBorder="1" applyAlignment="1">
      <alignment horizontal="center"/>
    </xf>
    <xf numFmtId="15" fontId="6" fillId="4" borderId="98" xfId="0" applyNumberFormat="1" applyFont="1" applyFill="1" applyBorder="1" applyAlignment="1">
      <alignment horizontal="center"/>
    </xf>
    <xf numFmtId="0" fontId="19" fillId="4" borderId="41"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1" xfId="0" applyFont="1" applyFill="1" applyBorder="1" applyAlignment="1">
      <alignment horizontal="center"/>
    </xf>
    <xf numFmtId="0" fontId="19" fillId="4" borderId="36" xfId="0" applyFont="1" applyFill="1" applyBorder="1" applyAlignment="1">
      <alignment horizontal="center"/>
    </xf>
    <xf numFmtId="0" fontId="6" fillId="4" borderId="41"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41" fillId="14" borderId="110" xfId="0" applyFont="1" applyFill="1" applyBorder="1" applyAlignment="1">
      <alignment horizontal="center" vertical="center"/>
    </xf>
    <xf numFmtId="0" fontId="41" fillId="4" borderId="111" xfId="0" applyFont="1" applyFill="1" applyBorder="1" applyAlignment="1">
      <alignment horizontal="center" vertical="center"/>
    </xf>
    <xf numFmtId="1" fontId="19" fillId="8" borderId="70" xfId="0" applyNumberFormat="1" applyFont="1" applyFill="1" applyBorder="1" applyAlignment="1">
      <alignment horizontal="center" vertical="center"/>
    </xf>
    <xf numFmtId="1" fontId="19" fillId="8" borderId="35" xfId="0" applyNumberFormat="1" applyFont="1" applyFill="1" applyBorder="1" applyAlignment="1">
      <alignment horizontal="center" vertical="center"/>
    </xf>
    <xf numFmtId="1" fontId="19" fillId="8" borderId="60" xfId="0" applyNumberFormat="1" applyFont="1" applyFill="1" applyBorder="1" applyAlignment="1">
      <alignment horizontal="center" vertical="center"/>
    </xf>
    <xf numFmtId="1" fontId="19" fillId="8" borderId="65" xfId="0" applyNumberFormat="1" applyFont="1" applyFill="1" applyBorder="1" applyAlignment="1">
      <alignment horizontal="center" vertical="center"/>
    </xf>
    <xf numFmtId="1" fontId="6" fillId="7" borderId="24" xfId="0" applyNumberFormat="1" applyFont="1" applyFill="1" applyBorder="1" applyAlignment="1">
      <alignment horizontal="center" vertical="center"/>
    </xf>
    <xf numFmtId="1" fontId="6" fillId="7" borderId="26" xfId="0" applyNumberFormat="1" applyFont="1" applyFill="1" applyBorder="1" applyAlignment="1">
      <alignment horizontal="center" vertical="center"/>
    </xf>
    <xf numFmtId="0" fontId="32" fillId="7" borderId="24" xfId="0" applyFont="1" applyFill="1" applyBorder="1" applyAlignment="1">
      <alignment horizontal="center" vertical="center" wrapText="1"/>
    </xf>
    <xf numFmtId="0" fontId="32" fillId="7" borderId="26" xfId="0" applyFont="1" applyFill="1" applyBorder="1" applyAlignment="1">
      <alignment horizontal="center" vertical="center" wrapText="1"/>
    </xf>
    <xf numFmtId="0" fontId="41" fillId="7" borderId="111" xfId="0" applyFont="1" applyFill="1" applyBorder="1" applyAlignment="1">
      <alignment horizontal="center" vertical="center"/>
    </xf>
    <xf numFmtId="0" fontId="41" fillId="14" borderId="124" xfId="0" applyFont="1" applyFill="1" applyBorder="1" applyAlignment="1">
      <alignment horizontal="center" vertical="center"/>
    </xf>
    <xf numFmtId="0" fontId="41" fillId="14" borderId="122" xfId="0" applyFont="1" applyFill="1" applyBorder="1" applyAlignment="1">
      <alignment horizontal="center" vertical="center"/>
    </xf>
    <xf numFmtId="0" fontId="41" fillId="14" borderId="126" xfId="0" applyFont="1" applyFill="1" applyBorder="1" applyAlignment="1">
      <alignment horizontal="center" vertical="center"/>
    </xf>
    <xf numFmtId="1" fontId="19" fillId="7" borderId="21" xfId="0" applyNumberFormat="1" applyFont="1" applyFill="1" applyBorder="1" applyAlignment="1">
      <alignment horizontal="center" vertical="center"/>
    </xf>
    <xf numFmtId="1" fontId="19" fillId="7" borderId="23" xfId="0" applyNumberFormat="1" applyFont="1" applyFill="1" applyBorder="1" applyAlignment="1">
      <alignment horizontal="center" vertical="center"/>
    </xf>
    <xf numFmtId="1" fontId="19" fillId="7" borderId="25" xfId="0" applyNumberFormat="1" applyFont="1" applyFill="1" applyBorder="1" applyAlignment="1">
      <alignment horizontal="center" vertical="center"/>
    </xf>
    <xf numFmtId="1" fontId="19" fillId="0" borderId="21" xfId="0" applyNumberFormat="1" applyFont="1" applyFill="1" applyBorder="1" applyAlignment="1">
      <alignment horizontal="center" vertical="center"/>
    </xf>
    <xf numFmtId="1" fontId="19" fillId="0" borderId="23" xfId="0" applyNumberFormat="1" applyFont="1" applyFill="1" applyBorder="1" applyAlignment="1">
      <alignment horizontal="center" vertical="center"/>
    </xf>
    <xf numFmtId="1" fontId="19" fillId="0" borderId="25" xfId="0" applyNumberFormat="1" applyFont="1" applyFill="1" applyBorder="1" applyAlignment="1">
      <alignment horizontal="center" vertical="center"/>
    </xf>
    <xf numFmtId="0" fontId="6" fillId="7" borderId="7" xfId="0" applyFont="1" applyFill="1" applyBorder="1" applyAlignment="1">
      <alignment horizontal="center" wrapText="1"/>
    </xf>
    <xf numFmtId="0" fontId="6" fillId="7" borderId="42" xfId="0" applyFont="1" applyFill="1" applyBorder="1" applyAlignment="1">
      <alignment horizontal="center" wrapText="1"/>
    </xf>
    <xf numFmtId="0" fontId="6" fillId="7" borderId="47" xfId="0" applyFont="1" applyFill="1" applyBorder="1" applyAlignment="1">
      <alignment horizontal="center" wrapText="1"/>
    </xf>
    <xf numFmtId="0" fontId="6" fillId="20" borderId="42" xfId="0" applyFont="1" applyFill="1" applyBorder="1" applyAlignment="1">
      <alignment horizontal="center" vertical="center" wrapText="1"/>
    </xf>
    <xf numFmtId="0" fontId="6" fillId="20" borderId="4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7" xfId="0" applyFont="1" applyFill="1" applyBorder="1" applyAlignment="1">
      <alignment horizontal="center" vertical="center"/>
    </xf>
    <xf numFmtId="0" fontId="28" fillId="0" borderId="7" xfId="0" applyFont="1" applyFill="1" applyBorder="1" applyAlignment="1">
      <alignment horizontal="center" wrapText="1"/>
    </xf>
    <xf numFmtId="0" fontId="28" fillId="0" borderId="131" xfId="0" applyFont="1" applyFill="1" applyBorder="1" applyAlignment="1">
      <alignment horizontal="center" wrapText="1"/>
    </xf>
    <xf numFmtId="0" fontId="28" fillId="0" borderId="7"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42" xfId="0" applyFont="1" applyFill="1" applyBorder="1" applyAlignment="1">
      <alignment horizontal="center" vertical="center" wrapText="1"/>
    </xf>
    <xf numFmtId="0" fontId="28" fillId="7" borderId="47" xfId="0" applyFont="1" applyFill="1" applyBorder="1" applyAlignment="1">
      <alignment horizontal="center" vertical="center" wrapText="1"/>
    </xf>
    <xf numFmtId="0" fontId="6" fillId="0" borderId="27" xfId="0" applyFont="1" applyFill="1" applyBorder="1" applyAlignment="1">
      <alignment horizontal="center"/>
    </xf>
    <xf numFmtId="0" fontId="6" fillId="0" borderId="28" xfId="0" applyFont="1" applyFill="1" applyBorder="1" applyAlignment="1">
      <alignment horizontal="center"/>
    </xf>
    <xf numFmtId="0" fontId="6" fillId="0" borderId="37" xfId="0" applyFont="1" applyFill="1" applyBorder="1" applyAlignment="1">
      <alignment horizontal="center"/>
    </xf>
    <xf numFmtId="0" fontId="6" fillId="0" borderId="29" xfId="0" applyFont="1" applyFill="1" applyBorder="1" applyAlignment="1">
      <alignment horizontal="center"/>
    </xf>
    <xf numFmtId="0" fontId="44" fillId="11" borderId="3" xfId="0" applyFont="1" applyFill="1" applyBorder="1" applyAlignment="1">
      <alignment horizontal="center" wrapText="1"/>
    </xf>
    <xf numFmtId="0" fontId="44" fillId="11" borderId="14" xfId="0" applyFont="1" applyFill="1" applyBorder="1" applyAlignment="1">
      <alignment horizontal="center" wrapText="1"/>
    </xf>
    <xf numFmtId="0" fontId="44" fillId="11" borderId="15" xfId="0" applyFont="1" applyFill="1" applyBorder="1" applyAlignment="1">
      <alignment horizontal="center" wrapText="1"/>
    </xf>
    <xf numFmtId="0" fontId="28" fillId="7" borderId="3" xfId="0" applyFont="1" applyFill="1" applyBorder="1" applyAlignment="1">
      <alignment horizontal="center" vertical="center"/>
    </xf>
    <xf numFmtId="0" fontId="28" fillId="7" borderId="14"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7" xfId="0" applyFont="1" applyFill="1" applyBorder="1" applyAlignment="1">
      <alignment horizontal="center" vertical="top" wrapText="1"/>
    </xf>
    <xf numFmtId="0" fontId="28" fillId="7" borderId="52" xfId="0" applyFont="1" applyFill="1" applyBorder="1" applyAlignment="1">
      <alignment horizontal="center" vertical="top" wrapText="1"/>
    </xf>
    <xf numFmtId="0" fontId="44" fillId="11" borderId="30" xfId="0" applyFont="1" applyFill="1" applyBorder="1" applyAlignment="1">
      <alignment horizontal="center"/>
    </xf>
    <xf numFmtId="0" fontId="44" fillId="11" borderId="20" xfId="0" applyFont="1" applyFill="1" applyBorder="1" applyAlignment="1">
      <alignment horizontal="center"/>
    </xf>
    <xf numFmtId="166" fontId="6" fillId="7" borderId="22" xfId="0" applyNumberFormat="1" applyFont="1" applyFill="1" applyBorder="1" applyAlignment="1">
      <alignment horizontal="center"/>
    </xf>
    <xf numFmtId="0" fontId="6" fillId="7" borderId="24" xfId="0" applyNumberFormat="1" applyFont="1" applyFill="1" applyBorder="1" applyAlignment="1">
      <alignment horizontal="center"/>
    </xf>
    <xf numFmtId="0" fontId="28" fillId="0" borderId="37" xfId="0" applyFont="1" applyFill="1" applyBorder="1" applyAlignment="1">
      <alignment horizontal="center" vertical="center" wrapText="1"/>
    </xf>
    <xf numFmtId="15" fontId="6" fillId="0" borderId="30" xfId="0" applyNumberFormat="1" applyFont="1" applyFill="1" applyBorder="1" applyAlignment="1">
      <alignment horizontal="center"/>
    </xf>
    <xf numFmtId="15" fontId="6" fillId="0" borderId="20" xfId="0" applyNumberFormat="1" applyFont="1" applyFill="1" applyBorder="1" applyAlignment="1">
      <alignment horizontal="center"/>
    </xf>
    <xf numFmtId="0" fontId="28" fillId="4" borderId="19" xfId="0" applyFont="1" applyFill="1" applyBorder="1" applyAlignment="1">
      <alignment horizontal="center" vertical="center" wrapText="1"/>
    </xf>
    <xf numFmtId="0" fontId="28" fillId="4" borderId="75"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58" fillId="7" borderId="14" xfId="0" applyFont="1" applyFill="1" applyBorder="1" applyAlignment="1">
      <alignment horizontal="center" vertical="center" wrapText="1"/>
    </xf>
    <xf numFmtId="0" fontId="58" fillId="7" borderId="15" xfId="0" applyFont="1" applyFill="1" applyBorder="1" applyAlignment="1">
      <alignment horizontal="center" vertical="center" wrapText="1"/>
    </xf>
    <xf numFmtId="0" fontId="44" fillId="11" borderId="7" xfId="0" applyFont="1" applyFill="1" applyBorder="1" applyAlignment="1">
      <alignment horizontal="center" vertical="center" wrapText="1"/>
    </xf>
    <xf numFmtId="0" fontId="44" fillId="11" borderId="42" xfId="0" applyFont="1" applyFill="1" applyBorder="1" applyAlignment="1">
      <alignment horizontal="center" vertical="center" wrapText="1"/>
    </xf>
    <xf numFmtId="0" fontId="44" fillId="11" borderId="47" xfId="0" applyFont="1" applyFill="1" applyBorder="1" applyAlignment="1">
      <alignment horizontal="center" vertical="center" wrapText="1"/>
    </xf>
    <xf numFmtId="0" fontId="28" fillId="7" borderId="42" xfId="0" applyFont="1" applyFill="1" applyBorder="1" applyAlignment="1">
      <alignment horizontal="center" vertical="top" wrapText="1"/>
    </xf>
    <xf numFmtId="0" fontId="28" fillId="7" borderId="47" xfId="0" applyFont="1" applyFill="1" applyBorder="1" applyAlignment="1">
      <alignment horizontal="center" vertical="top" wrapText="1"/>
    </xf>
    <xf numFmtId="0" fontId="6" fillId="7" borderId="3" xfId="0" applyFont="1" applyFill="1" applyBorder="1" applyAlignment="1">
      <alignment horizontal="center" wrapText="1"/>
    </xf>
    <xf numFmtId="0" fontId="6" fillId="7" borderId="14" xfId="0" applyFont="1" applyFill="1" applyBorder="1" applyAlignment="1">
      <alignment horizontal="center" wrapText="1"/>
    </xf>
    <xf numFmtId="0" fontId="6" fillId="7" borderId="15"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6" fillId="4" borderId="7" xfId="0" applyFont="1" applyFill="1" applyBorder="1" applyAlignment="1">
      <alignment horizontal="center"/>
    </xf>
    <xf numFmtId="0" fontId="6" fillId="4" borderId="42" xfId="0" applyFont="1" applyFill="1" applyBorder="1" applyAlignment="1">
      <alignment horizontal="center"/>
    </xf>
    <xf numFmtId="0" fontId="6" fillId="4" borderId="47" xfId="0" applyFont="1" applyFill="1" applyBorder="1" applyAlignment="1">
      <alignment horizontal="center"/>
    </xf>
    <xf numFmtId="0" fontId="6" fillId="0" borderId="7" xfId="0" applyFont="1" applyBorder="1" applyAlignment="1">
      <alignment horizontal="center"/>
    </xf>
    <xf numFmtId="0" fontId="6" fillId="0" borderId="52" xfId="0" applyFont="1" applyBorder="1" applyAlignment="1">
      <alignment horizontal="center"/>
    </xf>
    <xf numFmtId="0" fontId="6" fillId="8" borderId="7" xfId="0" applyFont="1" applyFill="1" applyBorder="1" applyAlignment="1">
      <alignment horizontal="center" vertical="center" wrapText="1"/>
    </xf>
    <xf numFmtId="0" fontId="6" fillId="8" borderId="42" xfId="0" applyFont="1" applyFill="1" applyBorder="1" applyAlignment="1">
      <alignment horizontal="center" vertical="center" wrapText="1"/>
    </xf>
    <xf numFmtId="0" fontId="6" fillId="8" borderId="47" xfId="0" applyFont="1" applyFill="1" applyBorder="1" applyAlignment="1">
      <alignment horizontal="center" vertical="center" wrapText="1"/>
    </xf>
    <xf numFmtId="0" fontId="6" fillId="7" borderId="83" xfId="0" applyFont="1" applyFill="1" applyBorder="1" applyAlignment="1">
      <alignment horizontal="center" vertical="center" wrapText="1"/>
    </xf>
    <xf numFmtId="0" fontId="6" fillId="7" borderId="7"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47" xfId="0" applyFont="1" applyFill="1" applyBorder="1" applyAlignment="1">
      <alignment horizontal="center" vertical="center"/>
    </xf>
    <xf numFmtId="0" fontId="6" fillId="4" borderId="4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1" fillId="14" borderId="121" xfId="0" applyFont="1" applyFill="1" applyBorder="1" applyAlignment="1">
      <alignment horizontal="center" vertical="center" wrapText="1"/>
    </xf>
    <xf numFmtId="0" fontId="41" fillId="14" borderId="68" xfId="0" applyFont="1" applyFill="1" applyBorder="1" applyAlignment="1">
      <alignment horizontal="center" vertical="center" wrapText="1"/>
    </xf>
    <xf numFmtId="0" fontId="41" fillId="14" borderId="119" xfId="0" applyFont="1" applyFill="1" applyBorder="1" applyAlignment="1">
      <alignment horizontal="center" vertical="center" wrapText="1"/>
    </xf>
    <xf numFmtId="0" fontId="6" fillId="0" borderId="3" xfId="0" applyFont="1" applyBorder="1" applyAlignment="1">
      <alignment horizontal="center" vertical="center" textRotation="90"/>
    </xf>
    <xf numFmtId="0" fontId="6" fillId="0" borderId="14" xfId="0" applyFont="1" applyBorder="1" applyAlignment="1">
      <alignment horizontal="center" vertical="center" textRotation="90"/>
    </xf>
    <xf numFmtId="0" fontId="6" fillId="0" borderId="15" xfId="0" applyFont="1" applyBorder="1" applyAlignment="1">
      <alignment horizontal="center" vertical="center" textRotation="90"/>
    </xf>
    <xf numFmtId="0" fontId="6" fillId="0" borderId="66"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41" fillId="14" borderId="67" xfId="0" applyFont="1" applyFill="1" applyBorder="1" applyAlignment="1">
      <alignment horizontal="center" vertical="center" wrapText="1"/>
    </xf>
    <xf numFmtId="0" fontId="6" fillId="0" borderId="3" xfId="0" applyFont="1" applyBorder="1" applyAlignment="1">
      <alignment horizontal="center" vertical="center" textRotation="90" wrapText="1"/>
    </xf>
    <xf numFmtId="0" fontId="6" fillId="0" borderId="14" xfId="0" applyFont="1" applyBorder="1" applyAlignment="1">
      <alignment horizontal="center" vertical="center" textRotation="90" wrapText="1"/>
    </xf>
    <xf numFmtId="0" fontId="6" fillId="0" borderId="15" xfId="0" applyFont="1" applyBorder="1" applyAlignment="1">
      <alignment horizontal="center" vertical="center" textRotation="90" wrapText="1"/>
    </xf>
    <xf numFmtId="0" fontId="6" fillId="0" borderId="66"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41" fillId="14" borderId="66" xfId="0" applyFont="1" applyFill="1" applyBorder="1" applyAlignment="1">
      <alignment horizontal="center" vertical="center" wrapText="1"/>
    </xf>
    <xf numFmtId="0" fontId="6" fillId="4" borderId="66"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7" xfId="0" applyFont="1" applyFill="1" applyBorder="1" applyAlignment="1">
      <alignment horizontal="center" vertical="center"/>
    </xf>
    <xf numFmtId="0" fontId="6" fillId="0" borderId="41" xfId="0" applyFont="1" applyBorder="1" applyAlignment="1">
      <alignment horizontal="center"/>
    </xf>
    <xf numFmtId="0" fontId="6" fillId="0" borderId="24" xfId="0" applyFont="1" applyBorder="1" applyAlignment="1">
      <alignment horizontal="center"/>
    </xf>
    <xf numFmtId="0" fontId="6" fillId="0" borderId="36" xfId="0" applyFont="1" applyBorder="1" applyAlignment="1">
      <alignment horizontal="center"/>
    </xf>
    <xf numFmtId="15" fontId="6" fillId="0" borderId="22" xfId="0" applyNumberFormat="1" applyFont="1" applyBorder="1" applyAlignment="1">
      <alignment horizontal="center"/>
    </xf>
    <xf numFmtId="15" fontId="6" fillId="0" borderId="24" xfId="0" applyNumberFormat="1" applyFont="1" applyBorder="1" applyAlignment="1">
      <alignment horizontal="center"/>
    </xf>
    <xf numFmtId="15" fontId="6" fillId="0" borderId="36" xfId="0" applyNumberFormat="1" applyFont="1" applyBorder="1" applyAlignment="1">
      <alignment horizontal="center"/>
    </xf>
    <xf numFmtId="15" fontId="6" fillId="0" borderId="41" xfId="0" applyNumberFormat="1" applyFont="1" applyBorder="1" applyAlignment="1">
      <alignment horizontal="center"/>
    </xf>
    <xf numFmtId="0" fontId="6" fillId="17" borderId="114" xfId="0" applyFont="1" applyFill="1" applyBorder="1" applyAlignment="1">
      <alignment horizontal="center" vertical="center"/>
    </xf>
    <xf numFmtId="0" fontId="6" fillId="17" borderId="115" xfId="0" applyFont="1" applyFill="1" applyBorder="1" applyAlignment="1">
      <alignment horizontal="center" vertical="center"/>
    </xf>
    <xf numFmtId="0" fontId="6" fillId="17" borderId="132" xfId="0" applyFont="1" applyFill="1" applyBorder="1" applyAlignment="1">
      <alignment horizontal="center" vertical="center"/>
    </xf>
    <xf numFmtId="0" fontId="6" fillId="17" borderId="116" xfId="0" applyFont="1" applyFill="1" applyBorder="1" applyAlignment="1">
      <alignment horizontal="center" vertical="center"/>
    </xf>
    <xf numFmtId="0" fontId="6" fillId="0" borderId="30" xfId="0" applyFont="1" applyBorder="1" applyAlignment="1">
      <alignment horizontal="center"/>
    </xf>
    <xf numFmtId="0" fontId="6" fillId="0" borderId="20" xfId="0" applyFont="1" applyBorder="1" applyAlignment="1">
      <alignment horizontal="center"/>
    </xf>
    <xf numFmtId="15" fontId="6" fillId="0" borderId="30" xfId="0" applyNumberFormat="1" applyFont="1" applyBorder="1" applyAlignment="1">
      <alignment horizontal="center"/>
    </xf>
    <xf numFmtId="15" fontId="6" fillId="0" borderId="20" xfId="0" applyNumberFormat="1" applyFont="1" applyBorder="1" applyAlignment="1">
      <alignment horizontal="center"/>
    </xf>
    <xf numFmtId="0" fontId="6" fillId="0" borderId="22" xfId="0" applyFont="1" applyBorder="1" applyAlignment="1">
      <alignment horizontal="center"/>
    </xf>
    <xf numFmtId="0" fontId="6" fillId="0" borderId="26" xfId="0" applyFont="1" applyBorder="1" applyAlignment="1">
      <alignment horizontal="center"/>
    </xf>
    <xf numFmtId="49" fontId="6" fillId="0" borderId="3"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0" fontId="6" fillId="4" borderId="11" xfId="0" applyFont="1" applyFill="1" applyBorder="1" applyAlignment="1">
      <alignment horizontal="center" vertical="center"/>
    </xf>
    <xf numFmtId="0" fontId="6" fillId="4" borderId="69" xfId="0" applyFont="1" applyFill="1" applyBorder="1" applyAlignment="1">
      <alignment horizontal="center" vertical="center"/>
    </xf>
    <xf numFmtId="0" fontId="6" fillId="4" borderId="62" xfId="0" applyFont="1" applyFill="1" applyBorder="1" applyAlignment="1">
      <alignment horizontal="center" vertical="center"/>
    </xf>
    <xf numFmtId="49" fontId="6" fillId="13" borderId="3" xfId="0" applyNumberFormat="1" applyFont="1" applyFill="1" applyBorder="1" applyAlignment="1">
      <alignment horizontal="center" vertical="center"/>
    </xf>
    <xf numFmtId="49" fontId="6" fillId="13" borderId="14" xfId="0" applyNumberFormat="1" applyFont="1" applyFill="1" applyBorder="1" applyAlignment="1">
      <alignment horizontal="center" vertical="center"/>
    </xf>
    <xf numFmtId="49" fontId="6" fillId="13" borderId="15" xfId="0" applyNumberFormat="1" applyFont="1" applyFill="1" applyBorder="1" applyAlignment="1">
      <alignment horizontal="center" vertical="center"/>
    </xf>
    <xf numFmtId="49" fontId="6" fillId="13" borderId="3" xfId="0" applyNumberFormat="1" applyFont="1" applyFill="1" applyBorder="1" applyAlignment="1">
      <alignment horizontal="left" vertical="center" wrapText="1"/>
    </xf>
    <xf numFmtId="49" fontId="6" fillId="13" borderId="14" xfId="0" applyNumberFormat="1" applyFont="1" applyFill="1" applyBorder="1" applyAlignment="1">
      <alignment horizontal="left" vertical="center" wrapText="1"/>
    </xf>
    <xf numFmtId="49" fontId="6" fillId="13" borderId="15" xfId="0" applyNumberFormat="1" applyFont="1" applyFill="1" applyBorder="1" applyAlignment="1">
      <alignment horizontal="left" vertical="center" wrapText="1"/>
    </xf>
    <xf numFmtId="49" fontId="6" fillId="13" borderId="3" xfId="0" applyNumberFormat="1" applyFont="1" applyFill="1" applyBorder="1" applyAlignment="1">
      <alignment horizontal="center" vertical="center" wrapText="1"/>
    </xf>
    <xf numFmtId="49" fontId="6" fillId="13" borderId="14" xfId="0" applyNumberFormat="1" applyFont="1" applyFill="1" applyBorder="1" applyAlignment="1">
      <alignment horizontal="center" vertical="center" wrapText="1"/>
    </xf>
    <xf numFmtId="49" fontId="6" fillId="13" borderId="15" xfId="0" applyNumberFormat="1"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0" borderId="117" xfId="0" applyFont="1" applyFill="1" applyBorder="1" applyAlignment="1">
      <alignment horizontal="center" vertical="center"/>
    </xf>
    <xf numFmtId="0" fontId="6" fillId="0" borderId="58" xfId="0" applyFont="1" applyFill="1" applyBorder="1" applyAlignment="1">
      <alignment horizontal="center" vertical="center"/>
    </xf>
    <xf numFmtId="0" fontId="41" fillId="14" borderId="143" xfId="0" applyFont="1" applyFill="1" applyBorder="1" applyAlignment="1">
      <alignment horizontal="center" vertical="center" wrapText="1"/>
    </xf>
    <xf numFmtId="0" fontId="41" fillId="14" borderId="146" xfId="0" applyFont="1" applyFill="1" applyBorder="1" applyAlignment="1">
      <alignment horizontal="center" vertical="center" wrapText="1"/>
    </xf>
    <xf numFmtId="0" fontId="41" fillId="14" borderId="139" xfId="0" applyFont="1" applyFill="1" applyBorder="1" applyAlignment="1">
      <alignment horizontal="center" vertical="center" wrapText="1"/>
    </xf>
    <xf numFmtId="0" fontId="6" fillId="3" borderId="143" xfId="0" applyFont="1" applyFill="1" applyBorder="1" applyAlignment="1">
      <alignment horizontal="center" vertical="center"/>
    </xf>
    <xf numFmtId="0" fontId="6" fillId="3" borderId="146" xfId="0" applyFont="1" applyFill="1" applyBorder="1" applyAlignment="1">
      <alignment horizontal="center" vertical="center"/>
    </xf>
    <xf numFmtId="0" fontId="6" fillId="3" borderId="139" xfId="0" applyFont="1" applyFill="1" applyBorder="1" applyAlignment="1">
      <alignment horizontal="center" vertical="center"/>
    </xf>
    <xf numFmtId="0" fontId="6" fillId="0" borderId="82" xfId="0" applyFont="1" applyBorder="1" applyAlignment="1">
      <alignment horizontal="center" vertical="center" textRotation="90" wrapText="1"/>
    </xf>
    <xf numFmtId="0" fontId="6" fillId="0" borderId="83" xfId="0" applyFont="1" applyBorder="1" applyAlignment="1">
      <alignment horizontal="center" vertical="center" textRotation="90" wrapText="1"/>
    </xf>
    <xf numFmtId="0" fontId="6" fillId="0" borderId="141" xfId="0" applyFont="1" applyBorder="1" applyAlignment="1">
      <alignment horizontal="center" vertical="center" textRotation="90"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141" xfId="0" applyFont="1" applyBorder="1" applyAlignment="1">
      <alignment horizontal="center" vertical="center" wrapText="1"/>
    </xf>
    <xf numFmtId="0" fontId="6" fillId="0" borderId="136" xfId="0" applyFont="1" applyFill="1" applyBorder="1" applyAlignment="1">
      <alignment horizontal="center" vertical="center"/>
    </xf>
    <xf numFmtId="0" fontId="6" fillId="17" borderId="58" xfId="0" applyFont="1" applyFill="1" applyBorder="1" applyAlignment="1">
      <alignment horizontal="center" vertical="center"/>
    </xf>
    <xf numFmtId="49" fontId="6" fillId="13" borderId="41" xfId="0" applyNumberFormat="1" applyFont="1" applyFill="1" applyBorder="1" applyAlignment="1">
      <alignment horizontal="left" vertical="center" wrapText="1"/>
    </xf>
    <xf numFmtId="49" fontId="6" fillId="13" borderId="24" xfId="0" applyNumberFormat="1" applyFont="1" applyFill="1" applyBorder="1" applyAlignment="1">
      <alignment horizontal="left" vertical="center" wrapText="1"/>
    </xf>
    <xf numFmtId="49" fontId="6" fillId="13" borderId="36" xfId="0" applyNumberFormat="1" applyFont="1" applyFill="1" applyBorder="1" applyAlignment="1">
      <alignment horizontal="left" vertical="center" wrapText="1"/>
    </xf>
    <xf numFmtId="49" fontId="6" fillId="13" borderId="22" xfId="0" applyNumberFormat="1" applyFont="1" applyFill="1" applyBorder="1" applyAlignment="1">
      <alignment horizontal="left" vertical="center" wrapText="1"/>
    </xf>
    <xf numFmtId="0" fontId="6" fillId="7" borderId="54" xfId="0" applyFont="1" applyFill="1" applyBorder="1" applyAlignment="1">
      <alignment horizontal="center" vertical="center"/>
    </xf>
    <xf numFmtId="0" fontId="6" fillId="7" borderId="58" xfId="0" applyFont="1" applyFill="1" applyBorder="1" applyAlignment="1">
      <alignment horizontal="center" vertical="center"/>
    </xf>
    <xf numFmtId="0" fontId="6" fillId="7" borderId="56"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27" xfId="0" applyFont="1" applyBorder="1" applyAlignment="1">
      <alignment horizontal="center" wrapText="1"/>
    </xf>
    <xf numFmtId="0" fontId="6" fillId="0" borderId="28" xfId="0" applyFont="1" applyBorder="1" applyAlignment="1">
      <alignment horizontal="center" wrapText="1"/>
    </xf>
    <xf numFmtId="0" fontId="6" fillId="0" borderId="37" xfId="0" applyFont="1" applyBorder="1" applyAlignment="1">
      <alignment horizontal="center" wrapText="1"/>
    </xf>
    <xf numFmtId="0" fontId="6" fillId="0" borderId="29" xfId="0" applyFont="1" applyBorder="1" applyAlignment="1">
      <alignment horizontal="center" wrapText="1"/>
    </xf>
    <xf numFmtId="0" fontId="6" fillId="0" borderId="7" xfId="0" applyFont="1" applyBorder="1" applyAlignment="1">
      <alignment horizontal="center" wrapText="1"/>
    </xf>
    <xf numFmtId="0" fontId="6" fillId="0" borderId="52" xfId="0" applyFont="1" applyBorder="1" applyAlignment="1">
      <alignment horizontal="center" wrapText="1"/>
    </xf>
    <xf numFmtId="0" fontId="44" fillId="11" borderId="14" xfId="0" applyFont="1" applyFill="1" applyBorder="1" applyAlignment="1">
      <alignment horizontal="center" vertical="center" textRotation="90" wrapText="1"/>
    </xf>
    <xf numFmtId="0" fontId="44" fillId="11" borderId="15" xfId="0" applyFont="1" applyFill="1" applyBorder="1" applyAlignment="1">
      <alignment horizontal="center" vertical="center" textRotation="90" wrapText="1"/>
    </xf>
    <xf numFmtId="0" fontId="19" fillId="7" borderId="24" xfId="0" applyFont="1" applyFill="1" applyBorder="1" applyAlignment="1">
      <alignment horizontal="left" vertical="center"/>
    </xf>
    <xf numFmtId="0" fontId="19" fillId="7" borderId="26" xfId="0" applyFont="1" applyFill="1" applyBorder="1" applyAlignment="1">
      <alignment horizontal="left" vertical="center"/>
    </xf>
    <xf numFmtId="49" fontId="6" fillId="7" borderId="3" xfId="0" applyNumberFormat="1" applyFont="1" applyFill="1" applyBorder="1" applyAlignment="1">
      <alignment horizontal="center" vertical="top" wrapText="1"/>
    </xf>
    <xf numFmtId="49" fontId="6" fillId="7" borderId="14" xfId="0" applyNumberFormat="1" applyFont="1" applyFill="1" applyBorder="1" applyAlignment="1">
      <alignment horizontal="center" vertical="top" wrapText="1"/>
    </xf>
    <xf numFmtId="49" fontId="6" fillId="7" borderId="15" xfId="0" applyNumberFormat="1" applyFont="1" applyFill="1" applyBorder="1" applyAlignment="1">
      <alignment horizontal="center" vertical="top" wrapText="1"/>
    </xf>
    <xf numFmtId="0" fontId="6" fillId="0" borderId="30" xfId="0" applyFont="1" applyBorder="1" applyAlignment="1">
      <alignment horizontal="center" vertical="center" textRotation="90" wrapText="1"/>
    </xf>
    <xf numFmtId="0" fontId="6" fillId="0" borderId="20" xfId="0" applyFont="1" applyBorder="1" applyAlignment="1">
      <alignment horizontal="center" vertical="center" textRotation="90" wrapText="1"/>
    </xf>
    <xf numFmtId="0" fontId="6" fillId="0" borderId="66" xfId="0" applyFont="1" applyBorder="1" applyAlignment="1">
      <alignment horizontal="center" vertical="center"/>
    </xf>
    <xf numFmtId="0" fontId="6" fillId="0" borderId="68" xfId="0" applyFont="1" applyBorder="1" applyAlignment="1">
      <alignment horizontal="center" vertical="center"/>
    </xf>
    <xf numFmtId="0" fontId="6" fillId="4" borderId="3" xfId="0" applyFont="1" applyFill="1" applyBorder="1" applyAlignment="1">
      <alignment horizontal="center" vertical="center" textRotation="90"/>
    </xf>
    <xf numFmtId="0" fontId="6" fillId="4" borderId="14"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49" fontId="6" fillId="13" borderId="30" xfId="0" applyNumberFormat="1" applyFont="1" applyFill="1" applyBorder="1" applyAlignment="1">
      <alignment horizontal="left" vertical="center" wrapText="1"/>
    </xf>
    <xf numFmtId="49" fontId="6" fillId="13" borderId="20" xfId="0" applyNumberFormat="1" applyFont="1" applyFill="1" applyBorder="1" applyAlignment="1">
      <alignment horizontal="left" vertical="center" wrapText="1"/>
    </xf>
    <xf numFmtId="0" fontId="44" fillId="11" borderId="68" xfId="0" applyFont="1" applyFill="1" applyBorder="1" applyAlignment="1">
      <alignment horizontal="center" vertical="center"/>
    </xf>
    <xf numFmtId="0" fontId="44" fillId="11" borderId="66" xfId="0" applyFont="1" applyFill="1" applyBorder="1" applyAlignment="1">
      <alignment horizontal="center" vertical="center"/>
    </xf>
    <xf numFmtId="0" fontId="44" fillId="11" borderId="67" xfId="0" applyFont="1" applyFill="1" applyBorder="1" applyAlignment="1">
      <alignment horizontal="center" vertical="center"/>
    </xf>
    <xf numFmtId="0" fontId="6" fillId="4" borderId="22" xfId="0" applyFont="1" applyFill="1" applyBorder="1" applyAlignment="1">
      <alignment horizontal="center" vertical="center" textRotation="90" wrapText="1"/>
    </xf>
    <xf numFmtId="0" fontId="6" fillId="4" borderId="24" xfId="0" applyFont="1" applyFill="1" applyBorder="1" applyAlignment="1">
      <alignment horizontal="center" vertical="center" textRotation="90" wrapText="1"/>
    </xf>
    <xf numFmtId="0" fontId="6" fillId="4" borderId="36" xfId="0" applyFont="1" applyFill="1" applyBorder="1" applyAlignment="1">
      <alignment horizontal="center" vertical="center" textRotation="90" wrapText="1"/>
    </xf>
    <xf numFmtId="0" fontId="6" fillId="4" borderId="26" xfId="0" applyFont="1" applyFill="1" applyBorder="1" applyAlignment="1">
      <alignment horizontal="center" vertical="center" textRotation="90" wrapText="1"/>
    </xf>
    <xf numFmtId="0" fontId="6" fillId="7" borderId="3" xfId="0" applyFont="1" applyFill="1" applyBorder="1" applyAlignment="1">
      <alignment horizontal="center" vertical="center" textRotation="90" wrapText="1"/>
    </xf>
    <xf numFmtId="0" fontId="6" fillId="7" borderId="14" xfId="0" applyFont="1" applyFill="1" applyBorder="1" applyAlignment="1">
      <alignment horizontal="center" vertical="center" textRotation="90" wrapText="1"/>
    </xf>
    <xf numFmtId="0" fontId="6" fillId="7" borderId="15" xfId="0" applyFont="1" applyFill="1" applyBorder="1" applyAlignment="1">
      <alignment horizontal="center" vertical="center" textRotation="90" wrapText="1"/>
    </xf>
    <xf numFmtId="15" fontId="44" fillId="11" borderId="59" xfId="0" applyNumberFormat="1" applyFont="1" applyFill="1" applyBorder="1" applyAlignment="1">
      <alignment horizontal="center"/>
    </xf>
    <xf numFmtId="15" fontId="44" fillId="11" borderId="39" xfId="0" applyNumberFormat="1" applyFont="1" applyFill="1" applyBorder="1" applyAlignment="1">
      <alignment horizontal="center"/>
    </xf>
    <xf numFmtId="15" fontId="44" fillId="11" borderId="60" xfId="0" applyNumberFormat="1" applyFont="1" applyFill="1" applyBorder="1" applyAlignment="1">
      <alignment horizontal="center"/>
    </xf>
    <xf numFmtId="15" fontId="44" fillId="11" borderId="61" xfId="0" applyNumberFormat="1" applyFont="1" applyFill="1" applyBorder="1" applyAlignment="1">
      <alignment horizontal="center"/>
    </xf>
    <xf numFmtId="15" fontId="44" fillId="11" borderId="55" xfId="0" applyNumberFormat="1" applyFont="1" applyFill="1" applyBorder="1" applyAlignment="1">
      <alignment horizontal="center"/>
    </xf>
    <xf numFmtId="15" fontId="44" fillId="11" borderId="62" xfId="0" applyNumberFormat="1" applyFont="1" applyFill="1" applyBorder="1" applyAlignment="1">
      <alignment horizontal="center"/>
    </xf>
    <xf numFmtId="15" fontId="6" fillId="0" borderId="26" xfId="0" applyNumberFormat="1" applyFont="1" applyBorder="1" applyAlignment="1">
      <alignment horizontal="center"/>
    </xf>
    <xf numFmtId="0" fontId="28" fillId="0" borderId="36" xfId="0" applyFont="1" applyBorder="1" applyAlignment="1">
      <alignment horizontal="center" vertical="center" wrapText="1"/>
    </xf>
    <xf numFmtId="0" fontId="28" fillId="0" borderId="14" xfId="0" applyFont="1" applyBorder="1" applyAlignment="1">
      <alignment horizontal="center" vertical="center" wrapText="1"/>
    </xf>
    <xf numFmtId="0" fontId="6" fillId="0" borderId="67" xfId="0" applyFont="1" applyBorder="1" applyAlignment="1">
      <alignment horizontal="center" vertical="center"/>
    </xf>
    <xf numFmtId="49" fontId="6" fillId="0" borderId="22" xfId="0" applyNumberFormat="1" applyFont="1" applyFill="1" applyBorder="1" applyAlignment="1">
      <alignment horizontal="left" vertical="top" wrapText="1"/>
    </xf>
    <xf numFmtId="0" fontId="19" fillId="0" borderId="24" xfId="0" applyFont="1" applyBorder="1" applyAlignment="1"/>
    <xf numFmtId="0" fontId="19" fillId="0" borderId="36" xfId="0" applyFont="1" applyBorder="1" applyAlignment="1"/>
    <xf numFmtId="0" fontId="19" fillId="0" borderId="26" xfId="0" applyFont="1" applyBorder="1" applyAlignment="1"/>
    <xf numFmtId="49" fontId="6" fillId="4" borderId="22" xfId="0" applyNumberFormat="1" applyFont="1" applyFill="1" applyBorder="1" applyAlignment="1">
      <alignment horizontal="left" vertical="top" wrapText="1"/>
    </xf>
    <xf numFmtId="0" fontId="19" fillId="4" borderId="24" xfId="0" applyFont="1" applyFill="1" applyBorder="1" applyAlignment="1"/>
    <xf numFmtId="0" fontId="19" fillId="4" borderId="26" xfId="0" applyFont="1" applyFill="1" applyBorder="1" applyAlignment="1"/>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5" xfId="0" applyFont="1" applyFill="1" applyBorder="1" applyAlignment="1">
      <alignment horizontal="center" vertical="center"/>
    </xf>
    <xf numFmtId="0" fontId="6" fillId="3" borderId="58" xfId="0" applyFont="1" applyFill="1" applyBorder="1" applyAlignment="1">
      <alignment horizontal="center" vertical="center"/>
    </xf>
    <xf numFmtId="0" fontId="6" fillId="7" borderId="66" xfId="0" applyFont="1" applyFill="1" applyBorder="1" applyAlignment="1">
      <alignment horizontal="center" vertical="center"/>
    </xf>
    <xf numFmtId="0" fontId="6" fillId="7" borderId="68" xfId="0" applyFont="1" applyFill="1" applyBorder="1" applyAlignment="1">
      <alignment horizontal="center" vertical="center"/>
    </xf>
    <xf numFmtId="0" fontId="6" fillId="7" borderId="67" xfId="0" applyFont="1" applyFill="1" applyBorder="1" applyAlignment="1">
      <alignment horizontal="center" vertical="center"/>
    </xf>
    <xf numFmtId="49" fontId="28" fillId="0" borderId="41" xfId="0" applyNumberFormat="1" applyFont="1" applyFill="1" applyBorder="1" applyAlignment="1">
      <alignment horizontal="left" vertical="center" wrapText="1"/>
    </xf>
    <xf numFmtId="0" fontId="32" fillId="0" borderId="24" xfId="0" applyFont="1" applyBorder="1" applyAlignment="1">
      <alignment vertical="center"/>
    </xf>
    <xf numFmtId="0" fontId="32" fillId="0" borderId="36" xfId="0" applyFont="1" applyBorder="1" applyAlignment="1">
      <alignment vertical="center"/>
    </xf>
    <xf numFmtId="0" fontId="32" fillId="0" borderId="26" xfId="0" applyFont="1" applyBorder="1" applyAlignment="1">
      <alignment vertical="center"/>
    </xf>
    <xf numFmtId="0" fontId="6" fillId="7" borderId="66" xfId="0" applyFont="1" applyFill="1" applyBorder="1" applyAlignment="1">
      <alignment horizontal="center" vertical="center" wrapText="1"/>
    </xf>
    <xf numFmtId="0" fontId="6" fillId="7" borderId="68" xfId="0" applyFont="1" applyFill="1" applyBorder="1" applyAlignment="1">
      <alignment horizontal="center" vertical="center" wrapText="1"/>
    </xf>
    <xf numFmtId="0" fontId="6" fillId="7" borderId="119" xfId="0" applyFont="1" applyFill="1" applyBorder="1" applyAlignment="1">
      <alignment horizontal="center" vertical="center" wrapText="1"/>
    </xf>
    <xf numFmtId="0" fontId="6" fillId="4" borderId="22" xfId="16" applyFont="1" applyFill="1" applyBorder="1" applyAlignment="1">
      <alignment horizontal="center"/>
    </xf>
    <xf numFmtId="0" fontId="6" fillId="4" borderId="24" xfId="16" applyFont="1" applyFill="1" applyBorder="1" applyAlignment="1">
      <alignment horizontal="center"/>
    </xf>
    <xf numFmtId="0" fontId="6" fillId="4" borderId="26" xfId="16" applyFont="1" applyFill="1" applyBorder="1" applyAlignment="1">
      <alignment horizontal="center"/>
    </xf>
    <xf numFmtId="15" fontId="6" fillId="4" borderId="41" xfId="16" applyNumberFormat="1" applyFont="1" applyFill="1" applyBorder="1" applyAlignment="1">
      <alignment horizontal="center"/>
    </xf>
    <xf numFmtId="15" fontId="6" fillId="4" borderId="24" xfId="16" applyNumberFormat="1" applyFont="1" applyFill="1" applyBorder="1" applyAlignment="1">
      <alignment horizontal="center"/>
    </xf>
    <xf numFmtId="15" fontId="6" fillId="4" borderId="36" xfId="16" applyNumberFormat="1" applyFont="1" applyFill="1" applyBorder="1" applyAlignment="1">
      <alignment horizontal="center"/>
    </xf>
    <xf numFmtId="0" fontId="6" fillId="4" borderId="41" xfId="16" applyFont="1" applyFill="1" applyBorder="1" applyAlignment="1">
      <alignment horizontal="center"/>
    </xf>
    <xf numFmtId="0" fontId="6" fillId="4" borderId="36" xfId="16" applyFont="1" applyFill="1" applyBorder="1" applyAlignment="1">
      <alignment horizontal="center"/>
    </xf>
    <xf numFmtId="0" fontId="6" fillId="0" borderId="7" xfId="0" applyFont="1" applyBorder="1" applyAlignment="1">
      <alignment horizontal="center" vertical="center" wrapText="1"/>
    </xf>
    <xf numFmtId="0" fontId="6" fillId="0" borderId="42" xfId="0" applyFont="1" applyBorder="1" applyAlignment="1">
      <alignment horizontal="center" vertical="center" wrapText="1"/>
    </xf>
    <xf numFmtId="15" fontId="6" fillId="4" borderId="22" xfId="0" applyNumberFormat="1" applyFont="1" applyFill="1" applyBorder="1" applyAlignment="1">
      <alignment horizontal="center"/>
    </xf>
    <xf numFmtId="15" fontId="6" fillId="4" borderId="24" xfId="0" applyNumberFormat="1" applyFont="1" applyFill="1" applyBorder="1" applyAlignment="1">
      <alignment horizontal="center"/>
    </xf>
    <xf numFmtId="15" fontId="6" fillId="4" borderId="36" xfId="0" applyNumberFormat="1" applyFont="1" applyFill="1" applyBorder="1" applyAlignment="1">
      <alignment horizontal="center"/>
    </xf>
    <xf numFmtId="15" fontId="6" fillId="4" borderId="26" xfId="0" applyNumberFormat="1" applyFont="1" applyFill="1" applyBorder="1" applyAlignment="1">
      <alignment horizontal="center"/>
    </xf>
    <xf numFmtId="0" fontId="6" fillId="4" borderId="22" xfId="0" applyFont="1" applyFill="1" applyBorder="1" applyAlignment="1">
      <alignment horizontal="center"/>
    </xf>
    <xf numFmtId="0" fontId="6" fillId="4" borderId="24" xfId="0" applyFont="1" applyFill="1" applyBorder="1" applyAlignment="1">
      <alignment horizontal="center"/>
    </xf>
    <xf numFmtId="0" fontId="6" fillId="4" borderId="36" xfId="0" applyFont="1" applyFill="1" applyBorder="1" applyAlignment="1">
      <alignment horizontal="center"/>
    </xf>
    <xf numFmtId="0" fontId="6" fillId="4" borderId="26" xfId="0" applyFont="1" applyFill="1" applyBorder="1" applyAlignment="1">
      <alignment horizontal="center"/>
    </xf>
    <xf numFmtId="15" fontId="44" fillId="11" borderId="41" xfId="0" applyNumberFormat="1" applyFont="1" applyFill="1" applyBorder="1" applyAlignment="1">
      <alignment horizontal="center"/>
    </xf>
    <xf numFmtId="15" fontId="44" fillId="11" borderId="24" xfId="0" applyNumberFormat="1" applyFont="1" applyFill="1" applyBorder="1" applyAlignment="1">
      <alignment horizontal="center"/>
    </xf>
    <xf numFmtId="15" fontId="44" fillId="11" borderId="26" xfId="0" applyNumberFormat="1" applyFont="1" applyFill="1" applyBorder="1" applyAlignment="1">
      <alignment horizontal="center"/>
    </xf>
    <xf numFmtId="0" fontId="6" fillId="7" borderId="7"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0" borderId="37" xfId="0" applyFont="1" applyBorder="1" applyAlignment="1">
      <alignment horizontal="center" vertical="center" wrapText="1"/>
    </xf>
    <xf numFmtId="0" fontId="6" fillId="0" borderId="47" xfId="0" applyFont="1" applyBorder="1" applyAlignment="1">
      <alignment horizontal="center" vertical="center" wrapText="1"/>
    </xf>
    <xf numFmtId="0" fontId="6" fillId="4" borderId="37"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44" fillId="11" borderId="41" xfId="0" applyFont="1" applyFill="1" applyBorder="1" applyAlignment="1">
      <alignment horizontal="center"/>
    </xf>
    <xf numFmtId="0" fontId="44" fillId="11" borderId="24" xfId="0" applyFont="1" applyFill="1" applyBorder="1" applyAlignment="1">
      <alignment horizontal="center"/>
    </xf>
    <xf numFmtId="0" fontId="44" fillId="11" borderId="26" xfId="0" applyFont="1" applyFill="1" applyBorder="1" applyAlignment="1">
      <alignment horizontal="center"/>
    </xf>
    <xf numFmtId="0" fontId="6" fillId="7" borderId="47" xfId="0" applyFont="1" applyFill="1" applyBorder="1" applyAlignment="1">
      <alignment horizontal="center" vertical="center" wrapText="1"/>
    </xf>
    <xf numFmtId="0" fontId="44" fillId="11" borderId="22" xfId="0" applyFont="1" applyFill="1" applyBorder="1" applyAlignment="1">
      <alignment horizontal="center" vertical="center"/>
    </xf>
    <xf numFmtId="0" fontId="44" fillId="11" borderId="24" xfId="0" applyFont="1" applyFill="1" applyBorder="1" applyAlignment="1">
      <alignment horizontal="center" vertical="center"/>
    </xf>
    <xf numFmtId="0" fontId="44" fillId="11" borderId="26" xfId="0" applyFont="1" applyFill="1" applyBorder="1" applyAlignment="1">
      <alignment horizontal="center" vertical="center"/>
    </xf>
    <xf numFmtId="0" fontId="44" fillId="11" borderId="22" xfId="0" applyFont="1" applyFill="1" applyBorder="1" applyAlignment="1">
      <alignment horizontal="center"/>
    </xf>
    <xf numFmtId="0" fontId="44" fillId="11" borderId="3" xfId="0" applyFont="1" applyFill="1" applyBorder="1" applyAlignment="1">
      <alignment horizontal="center"/>
    </xf>
    <xf numFmtId="0" fontId="44" fillId="11" borderId="14" xfId="0" applyFont="1" applyFill="1" applyBorder="1" applyAlignment="1">
      <alignment horizontal="center"/>
    </xf>
    <xf numFmtId="0" fontId="44" fillId="11" borderId="15" xfId="0" applyFont="1" applyFill="1" applyBorder="1" applyAlignment="1">
      <alignment horizontal="center"/>
    </xf>
    <xf numFmtId="0" fontId="28" fillId="0" borderId="3" xfId="0" applyFont="1" applyBorder="1" applyAlignment="1">
      <alignment horizontal="center" vertical="center" wrapText="1"/>
    </xf>
    <xf numFmtId="0" fontId="28" fillId="0" borderId="1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5" fontId="44" fillId="11" borderId="3" xfId="0" applyNumberFormat="1" applyFont="1" applyFill="1" applyBorder="1" applyAlignment="1">
      <alignment horizontal="center"/>
    </xf>
    <xf numFmtId="15" fontId="44" fillId="11" borderId="14" xfId="0" applyNumberFormat="1" applyFont="1" applyFill="1" applyBorder="1" applyAlignment="1">
      <alignment horizontal="center"/>
    </xf>
    <xf numFmtId="15" fontId="44" fillId="11" borderId="15" xfId="0" applyNumberFormat="1" applyFont="1" applyFill="1" applyBorder="1" applyAlignment="1">
      <alignment horizontal="center"/>
    </xf>
    <xf numFmtId="49" fontId="6" fillId="3" borderId="3" xfId="0" applyNumberFormat="1" applyFont="1" applyFill="1" applyBorder="1" applyAlignment="1">
      <alignment horizontal="center" vertical="center" wrapText="1"/>
    </xf>
    <xf numFmtId="49" fontId="6" fillId="3" borderId="14"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0" fontId="6" fillId="0" borderId="41"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36" xfId="0" applyFont="1" applyBorder="1" applyAlignment="1">
      <alignment horizontal="center" vertical="center" textRotation="90" wrapText="1"/>
    </xf>
    <xf numFmtId="0" fontId="6" fillId="0" borderId="26"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7" borderId="22" xfId="0" applyFont="1" applyFill="1" applyBorder="1" applyAlignment="1">
      <alignment horizontal="center" vertical="center" textRotation="90" wrapText="1"/>
    </xf>
    <xf numFmtId="0" fontId="6" fillId="7" borderId="24" xfId="0" applyFont="1" applyFill="1" applyBorder="1" applyAlignment="1">
      <alignment horizontal="center" vertical="center" textRotation="90" wrapText="1"/>
    </xf>
    <xf numFmtId="0" fontId="6" fillId="7" borderId="26" xfId="0" applyFont="1" applyFill="1" applyBorder="1" applyAlignment="1">
      <alignment horizontal="center" vertical="center" textRotation="90" wrapText="1"/>
    </xf>
    <xf numFmtId="0" fontId="19" fillId="7" borderId="22" xfId="0" applyFont="1" applyFill="1" applyBorder="1" applyAlignment="1">
      <alignment horizontal="left" vertical="center"/>
    </xf>
    <xf numFmtId="49" fontId="6" fillId="7" borderId="3" xfId="0" applyNumberFormat="1" applyFont="1" applyFill="1" applyBorder="1" applyAlignment="1">
      <alignment horizontal="left" vertical="top" wrapText="1"/>
    </xf>
    <xf numFmtId="0" fontId="0" fillId="7" borderId="14" xfId="0" applyFill="1" applyBorder="1" applyAlignment="1">
      <alignment vertical="top"/>
    </xf>
    <xf numFmtId="0" fontId="0" fillId="7" borderId="15" xfId="0" applyFill="1" applyBorder="1" applyAlignment="1">
      <alignment vertical="top"/>
    </xf>
    <xf numFmtId="167" fontId="44" fillId="11" borderId="63" xfId="0" applyNumberFormat="1" applyFont="1" applyFill="1" applyBorder="1" applyAlignment="1">
      <alignment horizontal="center" vertical="center"/>
    </xf>
    <xf numFmtId="167" fontId="44" fillId="11" borderId="64" xfId="0" applyNumberFormat="1" applyFont="1" applyFill="1" applyBorder="1" applyAlignment="1">
      <alignment horizontal="center" vertical="center"/>
    </xf>
    <xf numFmtId="167" fontId="44" fillId="11" borderId="65" xfId="0" applyNumberFormat="1" applyFont="1" applyFill="1" applyBorder="1" applyAlignment="1">
      <alignment horizontal="center" vertical="center"/>
    </xf>
    <xf numFmtId="49" fontId="44" fillId="11" borderId="41" xfId="0" applyNumberFormat="1" applyFont="1" applyFill="1" applyBorder="1" applyAlignment="1">
      <alignment horizontal="left" vertical="center" wrapText="1"/>
    </xf>
    <xf numFmtId="0" fontId="45" fillId="11" borderId="24" xfId="0" applyFont="1" applyFill="1" applyBorder="1" applyAlignment="1">
      <alignment vertical="center"/>
    </xf>
    <xf numFmtId="0" fontId="45" fillId="11" borderId="26" xfId="0" applyFont="1" applyFill="1" applyBorder="1" applyAlignment="1">
      <alignment vertical="center"/>
    </xf>
    <xf numFmtId="49" fontId="6" fillId="7" borderId="22" xfId="0" applyNumberFormat="1" applyFont="1" applyFill="1" applyBorder="1" applyAlignment="1">
      <alignment horizontal="left" vertical="center" wrapText="1"/>
    </xf>
    <xf numFmtId="49" fontId="6" fillId="7" borderId="24" xfId="0" applyNumberFormat="1" applyFont="1" applyFill="1" applyBorder="1" applyAlignment="1">
      <alignment horizontal="left" vertical="center" wrapText="1"/>
    </xf>
    <xf numFmtId="49" fontId="6" fillId="7" borderId="36" xfId="0" applyNumberFormat="1" applyFont="1" applyFill="1" applyBorder="1" applyAlignment="1">
      <alignment horizontal="left" vertical="center" wrapText="1"/>
    </xf>
    <xf numFmtId="0" fontId="28" fillId="7" borderId="36" xfId="0" applyFont="1" applyFill="1" applyBorder="1" applyAlignment="1">
      <alignment horizontal="center" vertical="center" wrapText="1"/>
    </xf>
    <xf numFmtId="0" fontId="28" fillId="7" borderId="14" xfId="0" applyFont="1" applyFill="1" applyBorder="1" applyAlignment="1">
      <alignment horizontal="center" vertical="center" wrapText="1"/>
    </xf>
    <xf numFmtId="0" fontId="28" fillId="7" borderId="15" xfId="0" applyFont="1" applyFill="1" applyBorder="1" applyAlignment="1">
      <alignment horizontal="center" vertical="center" wrapText="1"/>
    </xf>
    <xf numFmtId="49" fontId="6" fillId="13" borderId="26" xfId="0" applyNumberFormat="1" applyFont="1" applyFill="1" applyBorder="1" applyAlignment="1">
      <alignment horizontal="left" vertical="center" wrapText="1"/>
    </xf>
    <xf numFmtId="49" fontId="6" fillId="13" borderId="50" xfId="0" applyNumberFormat="1" applyFont="1" applyFill="1" applyBorder="1" applyAlignment="1">
      <alignment horizontal="left" vertical="center" wrapText="1"/>
    </xf>
    <xf numFmtId="0" fontId="0" fillId="13" borderId="24" xfId="0" applyFont="1" applyFill="1" applyBorder="1" applyAlignment="1">
      <alignment vertical="center"/>
    </xf>
    <xf numFmtId="0" fontId="0" fillId="13" borderId="26" xfId="0" applyFont="1" applyFill="1" applyBorder="1" applyAlignment="1">
      <alignment vertical="center"/>
    </xf>
    <xf numFmtId="0" fontId="19" fillId="4" borderId="36" xfId="0" applyFont="1" applyFill="1" applyBorder="1" applyAlignment="1"/>
    <xf numFmtId="0" fontId="44" fillId="11" borderId="3" xfId="0" applyFont="1" applyFill="1" applyBorder="1" applyAlignment="1">
      <alignment horizontal="center" vertical="center" textRotation="90" wrapText="1"/>
    </xf>
    <xf numFmtId="49" fontId="6" fillId="3" borderId="22" xfId="0" applyNumberFormat="1" applyFont="1" applyFill="1" applyBorder="1" applyAlignment="1">
      <alignment horizontal="left" vertical="top" wrapText="1"/>
    </xf>
    <xf numFmtId="0" fontId="19" fillId="3" borderId="24" xfId="0" applyFont="1" applyFill="1" applyBorder="1" applyAlignment="1"/>
    <xf numFmtId="0" fontId="19" fillId="3" borderId="26" xfId="0" applyFont="1" applyFill="1" applyBorder="1" applyAlignment="1"/>
    <xf numFmtId="15" fontId="44" fillId="11" borderId="22" xfId="0" applyNumberFormat="1" applyFont="1" applyFill="1" applyBorder="1" applyAlignment="1">
      <alignment horizontal="center"/>
    </xf>
    <xf numFmtId="0" fontId="6" fillId="3" borderId="54" xfId="0" applyFont="1" applyFill="1" applyBorder="1" applyAlignment="1">
      <alignment horizontal="center" vertical="center"/>
    </xf>
    <xf numFmtId="0" fontId="6" fillId="3" borderId="56" xfId="0" applyFont="1" applyFill="1" applyBorder="1" applyAlignment="1">
      <alignment horizontal="center" vertical="center"/>
    </xf>
    <xf numFmtId="15" fontId="6" fillId="4" borderId="22" xfId="16" applyNumberFormat="1" applyFont="1" applyFill="1" applyBorder="1" applyAlignment="1">
      <alignment horizontal="center"/>
    </xf>
    <xf numFmtId="15" fontId="6" fillId="4" borderId="26" xfId="16" applyNumberFormat="1" applyFont="1" applyFill="1" applyBorder="1" applyAlignment="1">
      <alignment horizontal="center"/>
    </xf>
    <xf numFmtId="0" fontId="6" fillId="7" borderId="3" xfId="10" applyNumberFormat="1" applyFont="1" applyFill="1" applyBorder="1" applyAlignment="1" applyProtection="1">
      <alignment horizontal="left" vertical="center" wrapText="1"/>
      <protection hidden="1"/>
    </xf>
    <xf numFmtId="0" fontId="6" fillId="7" borderId="14" xfId="10" applyNumberFormat="1" applyFont="1" applyFill="1" applyBorder="1" applyAlignment="1" applyProtection="1">
      <alignment horizontal="left" vertical="center" wrapText="1"/>
      <protection hidden="1"/>
    </xf>
    <xf numFmtId="49" fontId="6" fillId="4" borderId="43" xfId="0" applyNumberFormat="1" applyFont="1" applyFill="1" applyBorder="1" applyAlignment="1">
      <alignment vertical="center" wrapText="1"/>
    </xf>
    <xf numFmtId="49" fontId="6" fillId="4" borderId="41" xfId="0" applyNumberFormat="1" applyFont="1" applyFill="1" applyBorder="1" applyAlignment="1">
      <alignment vertical="center" wrapText="1"/>
    </xf>
    <xf numFmtId="0" fontId="45" fillId="11" borderId="14" xfId="0" applyFont="1" applyFill="1" applyBorder="1" applyAlignment="1">
      <alignment horizontal="center" vertical="center"/>
    </xf>
    <xf numFmtId="0" fontId="6" fillId="4" borderId="41" xfId="16" applyFont="1" applyFill="1" applyBorder="1" applyAlignment="1">
      <alignment horizontal="center" vertical="center" textRotation="90" wrapText="1"/>
    </xf>
    <xf numFmtId="0" fontId="6" fillId="4" borderId="24" xfId="16" applyFont="1" applyFill="1" applyBorder="1" applyAlignment="1">
      <alignment horizontal="center" vertical="center" textRotation="90" wrapText="1"/>
    </xf>
    <xf numFmtId="0" fontId="6" fillId="4" borderId="36" xfId="16" applyFont="1" applyFill="1" applyBorder="1" applyAlignment="1">
      <alignment horizontal="center" vertical="center" textRotation="90" wrapText="1"/>
    </xf>
    <xf numFmtId="49" fontId="6" fillId="4" borderId="41" xfId="16" applyNumberFormat="1" applyFont="1" applyFill="1" applyBorder="1" applyAlignment="1">
      <alignment horizontal="left" vertical="top" wrapText="1"/>
    </xf>
    <xf numFmtId="0" fontId="6" fillId="4" borderId="24" xfId="16" applyFont="1" applyFill="1" applyBorder="1" applyAlignment="1"/>
    <xf numFmtId="0" fontId="6" fillId="4" borderId="36" xfId="16" applyFont="1" applyFill="1" applyBorder="1" applyAlignment="1"/>
    <xf numFmtId="0" fontId="6" fillId="4" borderId="22" xfId="16" applyFont="1" applyFill="1" applyBorder="1" applyAlignment="1">
      <alignment horizontal="center" vertical="center" textRotation="90" wrapText="1"/>
    </xf>
    <xf numFmtId="0" fontId="6" fillId="4" borderId="26" xfId="16" applyFont="1" applyFill="1" applyBorder="1" applyAlignment="1">
      <alignment horizontal="center" vertical="center" textRotation="90" wrapText="1"/>
    </xf>
    <xf numFmtId="49" fontId="6" fillId="4" borderId="22" xfId="16" applyNumberFormat="1" applyFont="1" applyFill="1" applyBorder="1" applyAlignment="1">
      <alignment horizontal="left" vertical="top" wrapText="1"/>
    </xf>
    <xf numFmtId="0" fontId="6" fillId="4" borderId="26" xfId="16" applyFont="1" applyFill="1" applyBorder="1" applyAlignment="1"/>
    <xf numFmtId="49" fontId="6" fillId="7" borderId="41" xfId="0" applyNumberFormat="1" applyFont="1" applyFill="1" applyBorder="1" applyAlignment="1">
      <alignment horizontal="left" vertical="center" wrapText="1"/>
    </xf>
    <xf numFmtId="0" fontId="19" fillId="7" borderId="24" xfId="0" applyFont="1" applyFill="1" applyBorder="1" applyAlignment="1">
      <alignment vertical="center"/>
    </xf>
    <xf numFmtId="0" fontId="19" fillId="7" borderId="26" xfId="0" applyFont="1" applyFill="1" applyBorder="1" applyAlignment="1">
      <alignment vertical="center"/>
    </xf>
    <xf numFmtId="49" fontId="44" fillId="11" borderId="22" xfId="0" applyNumberFormat="1" applyFont="1" applyFill="1" applyBorder="1" applyAlignment="1">
      <alignment horizontal="left" vertical="center" wrapText="1"/>
    </xf>
    <xf numFmtId="0" fontId="6" fillId="0" borderId="22"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36" xfId="0" applyFont="1" applyFill="1" applyBorder="1" applyAlignment="1">
      <alignment horizontal="center" vertical="center" textRotation="90" wrapText="1"/>
    </xf>
    <xf numFmtId="49" fontId="6" fillId="0" borderId="22" xfId="0" applyNumberFormat="1" applyFont="1" applyFill="1" applyBorder="1" applyAlignment="1">
      <alignment horizontal="left" vertical="center" wrapText="1"/>
    </xf>
    <xf numFmtId="0" fontId="19" fillId="0" borderId="24" xfId="0" applyFont="1" applyFill="1" applyBorder="1" applyAlignment="1">
      <alignment vertical="center"/>
    </xf>
    <xf numFmtId="0" fontId="19" fillId="0" borderId="36" xfId="0" applyFont="1" applyFill="1" applyBorder="1" applyAlignment="1">
      <alignment vertical="center"/>
    </xf>
    <xf numFmtId="10" fontId="4" fillId="0" borderId="0" xfId="0" applyNumberFormat="1" applyFont="1" applyAlignment="1">
      <alignment horizontal="center"/>
    </xf>
    <xf numFmtId="0" fontId="4" fillId="0" borderId="0" xfId="0" applyFont="1" applyAlignment="1">
      <alignment horizontal="center"/>
    </xf>
    <xf numFmtId="15" fontId="6" fillId="7" borderId="41" xfId="0" applyNumberFormat="1" applyFont="1" applyFill="1" applyBorder="1" applyAlignment="1">
      <alignment horizontal="center"/>
    </xf>
    <xf numFmtId="0" fontId="6" fillId="7" borderId="41" xfId="0" applyFont="1" applyFill="1" applyBorder="1" applyAlignment="1">
      <alignment horizontal="center"/>
    </xf>
    <xf numFmtId="0" fontId="19" fillId="0" borderId="24" xfId="0" applyFont="1" applyBorder="1" applyAlignment="1">
      <alignment vertical="center"/>
    </xf>
    <xf numFmtId="0" fontId="19" fillId="0" borderId="36" xfId="0" applyFont="1" applyBorder="1" applyAlignment="1">
      <alignment vertical="center"/>
    </xf>
    <xf numFmtId="0" fontId="19" fillId="0" borderId="26" xfId="0" applyFont="1" applyBorder="1" applyAlignment="1">
      <alignment vertical="center"/>
    </xf>
    <xf numFmtId="0" fontId="6" fillId="7" borderId="113" xfId="0" applyFont="1" applyFill="1" applyBorder="1" applyAlignment="1">
      <alignment horizontal="center" vertical="center"/>
    </xf>
    <xf numFmtId="0" fontId="44" fillId="11" borderId="54" xfId="0" applyFont="1" applyFill="1" applyBorder="1" applyAlignment="1">
      <alignment horizontal="center" vertical="center"/>
    </xf>
    <xf numFmtId="0" fontId="44" fillId="11" borderId="58" xfId="0" applyFont="1" applyFill="1" applyBorder="1" applyAlignment="1">
      <alignment horizontal="center" vertical="center"/>
    </xf>
    <xf numFmtId="0" fontId="44" fillId="11" borderId="56" xfId="0" applyFont="1" applyFill="1" applyBorder="1" applyAlignment="1">
      <alignment horizontal="center" vertical="center"/>
    </xf>
    <xf numFmtId="0" fontId="28" fillId="11" borderId="54" xfId="0" applyFont="1" applyFill="1" applyBorder="1" applyAlignment="1">
      <alignment horizontal="center" vertical="center"/>
    </xf>
    <xf numFmtId="0" fontId="28" fillId="11" borderId="58" xfId="0" applyFont="1" applyFill="1" applyBorder="1" applyAlignment="1">
      <alignment horizontal="center" vertical="center"/>
    </xf>
    <xf numFmtId="0" fontId="28" fillId="11" borderId="56" xfId="0" applyFont="1" applyFill="1" applyBorder="1" applyAlignment="1">
      <alignment horizontal="center" vertical="center"/>
    </xf>
    <xf numFmtId="0" fontId="6" fillId="7" borderId="66" xfId="0" applyFont="1" applyFill="1" applyBorder="1" applyAlignment="1">
      <alignment horizontal="center" vertical="center" shrinkToFit="1"/>
    </xf>
    <xf numFmtId="0" fontId="6" fillId="7" borderId="68" xfId="0" applyFont="1" applyFill="1" applyBorder="1" applyAlignment="1">
      <alignment horizontal="center" vertical="center" shrinkToFit="1"/>
    </xf>
    <xf numFmtId="0" fontId="41" fillId="14" borderId="111" xfId="16" applyFont="1" applyFill="1" applyBorder="1" applyAlignment="1">
      <alignment horizontal="center" vertical="center"/>
    </xf>
    <xf numFmtId="0" fontId="47" fillId="14" borderId="111" xfId="0" applyFont="1" applyFill="1" applyBorder="1" applyAlignment="1">
      <alignment horizontal="center" vertical="center"/>
    </xf>
    <xf numFmtId="0" fontId="19" fillId="4" borderId="7" xfId="0" applyFont="1" applyFill="1" applyBorder="1" applyAlignment="1">
      <alignment horizontal="center" vertical="center" wrapText="1"/>
    </xf>
    <xf numFmtId="0" fontId="19" fillId="4" borderId="42" xfId="0" applyFont="1" applyFill="1" applyBorder="1" applyAlignment="1">
      <alignment horizontal="center" vertical="center" wrapText="1"/>
    </xf>
    <xf numFmtId="0" fontId="19" fillId="4" borderId="47" xfId="0" applyFont="1" applyFill="1" applyBorder="1" applyAlignment="1">
      <alignment horizontal="center" vertical="center" wrapText="1"/>
    </xf>
    <xf numFmtId="0" fontId="6" fillId="4" borderId="7" xfId="16" applyFont="1" applyFill="1" applyBorder="1" applyAlignment="1">
      <alignment horizontal="center" vertical="center" wrapText="1"/>
    </xf>
    <xf numFmtId="0" fontId="6" fillId="4" borderId="42" xfId="16" applyFont="1" applyFill="1" applyBorder="1" applyAlignment="1">
      <alignment horizontal="center" vertical="center" wrapText="1"/>
    </xf>
    <xf numFmtId="0" fontId="6" fillId="4" borderId="47" xfId="16" applyFont="1" applyFill="1" applyBorder="1" applyAlignment="1">
      <alignment horizontal="center" vertical="center" wrapText="1"/>
    </xf>
    <xf numFmtId="0" fontId="6" fillId="4" borderId="3" xfId="0" applyFont="1" applyFill="1" applyBorder="1" applyAlignment="1">
      <alignment horizontal="center" vertical="center" textRotation="90" wrapText="1"/>
    </xf>
    <xf numFmtId="0" fontId="6" fillId="4" borderId="14" xfId="0" applyFont="1" applyFill="1" applyBorder="1" applyAlignment="1">
      <alignment horizontal="center" vertical="center" textRotation="90" wrapText="1"/>
    </xf>
    <xf numFmtId="0" fontId="6" fillId="4" borderId="15" xfId="0" applyFont="1" applyFill="1" applyBorder="1" applyAlignment="1">
      <alignment horizontal="center" vertical="center" textRotation="90" wrapText="1"/>
    </xf>
    <xf numFmtId="49" fontId="44" fillId="11" borderId="3" xfId="0" applyNumberFormat="1" applyFont="1" applyFill="1" applyBorder="1" applyAlignment="1">
      <alignment horizontal="left" vertical="top" wrapText="1"/>
    </xf>
    <xf numFmtId="49" fontId="44" fillId="11" borderId="14" xfId="0" applyNumberFormat="1" applyFont="1" applyFill="1" applyBorder="1" applyAlignment="1">
      <alignment horizontal="left" vertical="top" wrapText="1"/>
    </xf>
    <xf numFmtId="49" fontId="44" fillId="11" borderId="15" xfId="0" applyNumberFormat="1" applyFont="1" applyFill="1" applyBorder="1" applyAlignment="1">
      <alignment horizontal="left" vertical="top" wrapText="1"/>
    </xf>
    <xf numFmtId="0" fontId="44" fillId="11" borderId="22" xfId="0" applyFont="1" applyFill="1" applyBorder="1" applyAlignment="1">
      <alignment horizontal="center" vertical="center" textRotation="90" wrapText="1"/>
    </xf>
    <xf numFmtId="0" fontId="44" fillId="11" borderId="24" xfId="0" applyFont="1" applyFill="1" applyBorder="1" applyAlignment="1">
      <alignment horizontal="center" vertical="center" textRotation="90" wrapText="1"/>
    </xf>
    <xf numFmtId="0" fontId="44" fillId="11" borderId="26" xfId="0" applyFont="1" applyFill="1" applyBorder="1" applyAlignment="1">
      <alignment horizontal="center" vertical="center" textRotation="90" wrapText="1"/>
    </xf>
    <xf numFmtId="0" fontId="6" fillId="7" borderId="41" xfId="0" applyFont="1" applyFill="1" applyBorder="1" applyAlignment="1">
      <alignment horizontal="center" vertical="center" textRotation="90" wrapText="1"/>
    </xf>
    <xf numFmtId="0" fontId="6" fillId="7" borderId="6" xfId="0" applyFont="1" applyFill="1" applyBorder="1" applyAlignment="1">
      <alignment horizontal="center" vertical="center" textRotation="90" wrapText="1"/>
    </xf>
    <xf numFmtId="0" fontId="6" fillId="16" borderId="54" xfId="0" applyFont="1" applyFill="1" applyBorder="1" applyAlignment="1">
      <alignment horizontal="center" vertical="center"/>
    </xf>
    <xf numFmtId="0" fontId="6" fillId="16" borderId="58" xfId="0" applyFont="1" applyFill="1" applyBorder="1" applyAlignment="1">
      <alignment horizontal="center" vertical="center"/>
    </xf>
    <xf numFmtId="0" fontId="6" fillId="16" borderId="56" xfId="0" applyFont="1" applyFill="1" applyBorder="1" applyAlignment="1">
      <alignment horizontal="center" vertical="center"/>
    </xf>
    <xf numFmtId="0" fontId="6" fillId="21" borderId="54" xfId="0" applyFont="1" applyFill="1" applyBorder="1" applyAlignment="1">
      <alignment horizontal="center" vertical="center"/>
    </xf>
    <xf numFmtId="0" fontId="6" fillId="21" borderId="58" xfId="0" applyFont="1" applyFill="1" applyBorder="1" applyAlignment="1">
      <alignment horizontal="center" vertical="center"/>
    </xf>
    <xf numFmtId="0" fontId="6" fillId="21" borderId="56"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113" xfId="0" applyFont="1" applyFill="1" applyBorder="1" applyAlignment="1">
      <alignment horizontal="center" vertical="center"/>
    </xf>
    <xf numFmtId="0" fontId="6" fillId="7" borderId="119" xfId="0" applyFont="1" applyFill="1" applyBorder="1" applyAlignment="1">
      <alignment horizontal="center" vertical="center"/>
    </xf>
    <xf numFmtId="171" fontId="48" fillId="11" borderId="13" xfId="1" applyNumberFormat="1" applyFont="1" applyFill="1" applyBorder="1" applyAlignment="1">
      <alignment horizontal="center" vertical="center" wrapText="1"/>
    </xf>
    <xf numFmtId="171" fontId="48" fillId="11" borderId="12" xfId="1" applyNumberFormat="1" applyFont="1" applyFill="1" applyBorder="1" applyAlignment="1">
      <alignment horizontal="center" vertical="center" wrapText="1"/>
    </xf>
    <xf numFmtId="171" fontId="48" fillId="11" borderId="120" xfId="1" applyNumberFormat="1" applyFont="1" applyFill="1" applyBorder="1" applyAlignment="1">
      <alignment horizontal="center" vertical="center" wrapText="1"/>
    </xf>
    <xf numFmtId="171" fontId="48" fillId="11" borderId="55" xfId="1" applyNumberFormat="1" applyFont="1" applyFill="1" applyBorder="1" applyAlignment="1">
      <alignment horizontal="center" vertical="center" wrapText="1"/>
    </xf>
    <xf numFmtId="0" fontId="47" fillId="11" borderId="111" xfId="0" applyFont="1" applyFill="1" applyBorder="1" applyAlignment="1">
      <alignment horizontal="center" vertical="center"/>
    </xf>
    <xf numFmtId="1" fontId="19" fillId="0" borderId="3" xfId="0" applyNumberFormat="1" applyFont="1" applyFill="1" applyBorder="1" applyAlignment="1">
      <alignment horizontal="center" vertical="center"/>
    </xf>
    <xf numFmtId="1" fontId="19" fillId="0" borderId="14"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0" fontId="6" fillId="3" borderId="11" xfId="0" applyFont="1" applyFill="1" applyBorder="1" applyAlignment="1">
      <alignment horizontal="center" vertical="center"/>
    </xf>
    <xf numFmtId="0" fontId="6" fillId="3" borderId="69" xfId="0" applyFont="1" applyFill="1" applyBorder="1" applyAlignment="1">
      <alignment horizontal="center" vertical="center"/>
    </xf>
    <xf numFmtId="0" fontId="6" fillId="3" borderId="62" xfId="0" applyFont="1" applyFill="1" applyBorder="1" applyAlignment="1">
      <alignment horizontal="center" vertical="center"/>
    </xf>
    <xf numFmtId="0" fontId="0" fillId="4" borderId="3" xfId="0" applyFont="1" applyFill="1" applyBorder="1" applyAlignment="1">
      <alignment horizontal="center" vertical="center" textRotation="90" wrapText="1"/>
    </xf>
    <xf numFmtId="0" fontId="0" fillId="4" borderId="14" xfId="0" applyFont="1" applyFill="1" applyBorder="1" applyAlignment="1">
      <alignment horizontal="center" vertical="center" textRotation="90" wrapText="1"/>
    </xf>
    <xf numFmtId="0" fontId="0" fillId="4" borderId="15" xfId="0" applyFont="1" applyFill="1" applyBorder="1" applyAlignment="1">
      <alignment horizontal="center" vertical="center" textRotation="90" wrapText="1"/>
    </xf>
    <xf numFmtId="0" fontId="0" fillId="4" borderId="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3" fillId="0" borderId="0" xfId="0" applyFont="1" applyAlignment="1">
      <alignment horizontal="center" vertical="center"/>
    </xf>
    <xf numFmtId="168" fontId="0" fillId="0" borderId="0" xfId="0" applyNumberFormat="1" applyBorder="1" applyAlignment="1">
      <alignment horizontal="center" wrapText="1"/>
    </xf>
    <xf numFmtId="168" fontId="0" fillId="3" borderId="1" xfId="0" applyNumberFormat="1" applyFill="1" applyBorder="1" applyAlignment="1">
      <alignment horizontal="center" vertical="center" wrapText="1"/>
    </xf>
  </cellXfs>
  <cellStyles count="17">
    <cellStyle name="Accent1" xfId="16" builtinId="29"/>
    <cellStyle name="Comma" xfId="1" builtinId="3"/>
    <cellStyle name="Comma 2" xfId="2"/>
    <cellStyle name="Currency" xfId="3" builtinId="4"/>
    <cellStyle name="Hyperlink 2" xfId="4"/>
    <cellStyle name="Normal" xfId="0" builtinId="0"/>
    <cellStyle name="Normal 2" xfId="5"/>
    <cellStyle name="Normal 2 2" xfId="6"/>
    <cellStyle name="Normal 3" xfId="7"/>
    <cellStyle name="Normal 4" xfId="8"/>
    <cellStyle name="Normal 4 2" xfId="14"/>
    <cellStyle name="Normal 4 2 2" xfId="15"/>
    <cellStyle name="Normal 5" xfId="9"/>
    <cellStyle name="Normal 6" xfId="10"/>
    <cellStyle name="Normal 7" xfId="11"/>
    <cellStyle name="Normal 8" xfId="12"/>
    <cellStyle name="Normal 9" xfId="13"/>
  </cellStyles>
  <dxfs count="22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364899/AppData/Local/Temp/notesD28C6F/Users/wb364899/AppData/Local/Temp/Rar$DI17.998/MNAPR%20Model%20Procurement%20Plan--DRAFT%202009-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General"/>
      <sheetName val="Goods and Works"/>
      <sheetName val="Consulting Services"/>
      <sheetName val="Capacity Building"/>
    </sheetNames>
    <sheetDataSet>
      <sheetData sheetId="0">
        <row r="1">
          <cell r="A1" t="str">
            <v>Prior</v>
          </cell>
        </row>
        <row r="2">
          <cell r="A2" t="str">
            <v>Post</v>
          </cell>
        </row>
        <row r="4">
          <cell r="A4" t="str">
            <v>Firm</v>
          </cell>
        </row>
        <row r="5">
          <cell r="A5" t="str">
            <v>Individual</v>
          </cell>
        </row>
        <row r="7">
          <cell r="A7" t="str">
            <v>Yes</v>
          </cell>
        </row>
        <row r="8">
          <cell r="A8" t="str">
            <v>No</v>
          </cell>
        </row>
        <row r="10">
          <cell r="A10" t="str">
            <v>Goods</v>
          </cell>
        </row>
        <row r="11">
          <cell r="A11" t="str">
            <v>Works</v>
          </cell>
        </row>
        <row r="12">
          <cell r="A12" t="str">
            <v>Non-Consulting Services</v>
          </cell>
        </row>
      </sheetData>
      <sheetData sheetId="1">
        <row r="5">
          <cell r="C5" t="str">
            <v>enter Project Name here</v>
          </cell>
        </row>
        <row r="6">
          <cell r="C6" t="str">
            <v>enter Country Here</v>
          </cell>
        </row>
        <row r="7">
          <cell r="C7" t="str">
            <v>enter Project ID here</v>
          </cell>
        </row>
        <row r="8">
          <cell r="C8" t="str">
            <v>enter Loan/Credit Number here</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go.worldbank.org/MKXO98RY4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zoomScaleSheetLayoutView="100" workbookViewId="0">
      <selection activeCell="H62" sqref="H62"/>
    </sheetView>
  </sheetViews>
  <sheetFormatPr defaultRowHeight="14.25"/>
  <cols>
    <col min="1" max="1" width="4.25" style="1" customWidth="1"/>
    <col min="2" max="2" width="40.625" style="2" customWidth="1"/>
    <col min="3" max="3" width="16.625" style="83" customWidth="1"/>
    <col min="4" max="4" width="24.5" customWidth="1"/>
  </cols>
  <sheetData>
    <row r="1" spans="1:6" ht="18">
      <c r="A1" s="20"/>
      <c r="B1" s="21" t="s">
        <v>132</v>
      </c>
      <c r="C1" s="74"/>
      <c r="D1" s="21"/>
      <c r="E1" s="19"/>
      <c r="F1" s="19"/>
    </row>
    <row r="3" spans="1:6" ht="15">
      <c r="A3" s="23" t="s">
        <v>0</v>
      </c>
      <c r="B3" s="19"/>
      <c r="C3" s="75"/>
      <c r="D3" s="19"/>
      <c r="E3" s="19"/>
      <c r="F3" s="19"/>
    </row>
    <row r="4" spans="1:6" ht="15">
      <c r="A4" s="24" t="s">
        <v>1</v>
      </c>
      <c r="B4" s="25" t="s">
        <v>2</v>
      </c>
      <c r="C4" s="75"/>
      <c r="D4" s="19"/>
      <c r="E4" s="19"/>
      <c r="F4" s="19"/>
    </row>
    <row r="5" spans="1:6" ht="15">
      <c r="A5" s="19"/>
      <c r="B5" s="26" t="s">
        <v>3</v>
      </c>
      <c r="C5" s="1887" t="s">
        <v>484</v>
      </c>
      <c r="D5" s="1887"/>
      <c r="E5" s="1887"/>
      <c r="F5" s="1887"/>
    </row>
    <row r="6" spans="1:6" ht="15">
      <c r="A6" s="19"/>
      <c r="B6" s="26" t="s">
        <v>4</v>
      </c>
      <c r="C6" s="1888" t="s">
        <v>485</v>
      </c>
      <c r="D6" s="1888"/>
      <c r="E6" s="19"/>
      <c r="F6" s="19"/>
    </row>
    <row r="7" spans="1:6" ht="15">
      <c r="A7" s="19"/>
      <c r="B7" s="26" t="s">
        <v>5</v>
      </c>
      <c r="C7" s="1889" t="s">
        <v>208</v>
      </c>
      <c r="D7" s="1889"/>
      <c r="E7" s="19"/>
      <c r="F7" s="19"/>
    </row>
    <row r="8" spans="1:6" ht="15">
      <c r="A8" s="19"/>
      <c r="B8" s="186" t="s">
        <v>359</v>
      </c>
      <c r="C8" s="1890" t="s">
        <v>340</v>
      </c>
      <c r="D8" s="1890"/>
      <c r="E8" s="19"/>
      <c r="F8" s="19"/>
    </row>
    <row r="9" spans="1:6" ht="15">
      <c r="A9" s="24" t="s">
        <v>6</v>
      </c>
      <c r="B9" s="25" t="s">
        <v>7</v>
      </c>
      <c r="C9" s="76" t="s">
        <v>133</v>
      </c>
      <c r="D9" s="97">
        <v>40497</v>
      </c>
      <c r="E9" s="19"/>
      <c r="F9" s="19"/>
    </row>
    <row r="10" spans="1:6" ht="15">
      <c r="A10" s="19"/>
      <c r="B10" s="25"/>
      <c r="C10" s="58" t="s">
        <v>8</v>
      </c>
      <c r="D10" s="101">
        <v>40597</v>
      </c>
      <c r="E10" s="19"/>
      <c r="F10" s="19"/>
    </row>
    <row r="11" spans="1:6" ht="15">
      <c r="A11" s="19"/>
      <c r="B11" s="25"/>
      <c r="C11" s="77" t="s">
        <v>249</v>
      </c>
      <c r="D11" s="101">
        <v>41016</v>
      </c>
      <c r="E11" s="19"/>
      <c r="F11" s="19"/>
    </row>
    <row r="13" spans="1:6" ht="15">
      <c r="A13" s="24" t="s">
        <v>9</v>
      </c>
      <c r="B13" s="27" t="s">
        <v>10</v>
      </c>
      <c r="C13" s="75"/>
      <c r="D13" s="101">
        <v>40582</v>
      </c>
      <c r="E13" s="19"/>
      <c r="F13" s="19"/>
    </row>
    <row r="15" spans="1:6" ht="15">
      <c r="A15" s="25" t="s">
        <v>11</v>
      </c>
      <c r="B15" s="19"/>
      <c r="C15" s="75"/>
      <c r="D15" s="19"/>
      <c r="E15" s="19"/>
      <c r="F15" s="19"/>
    </row>
    <row r="16" spans="1:6" ht="15">
      <c r="A16" s="25"/>
      <c r="B16" s="19"/>
      <c r="C16" s="75"/>
      <c r="D16" s="19"/>
      <c r="E16" s="19"/>
      <c r="F16" s="19"/>
    </row>
    <row r="17" spans="1:4" ht="14.25" customHeight="1">
      <c r="A17" s="28" t="s">
        <v>1</v>
      </c>
      <c r="B17" s="1882" t="s">
        <v>134</v>
      </c>
      <c r="C17" s="1883"/>
      <c r="D17" s="1883"/>
    </row>
    <row r="18" spans="1:4" ht="15">
      <c r="A18" s="28"/>
      <c r="B18" s="1883"/>
      <c r="C18" s="1883"/>
      <c r="D18" s="1883"/>
    </row>
    <row r="19" spans="1:4" ht="15">
      <c r="A19" s="28"/>
      <c r="B19" s="29"/>
      <c r="C19" s="78"/>
      <c r="D19" s="29"/>
    </row>
    <row r="20" spans="1:4" ht="26.25">
      <c r="A20" s="28" t="s">
        <v>12</v>
      </c>
      <c r="B20" s="30" t="s">
        <v>13</v>
      </c>
      <c r="C20" s="79" t="s">
        <v>14</v>
      </c>
      <c r="D20" s="30" t="s">
        <v>15</v>
      </c>
    </row>
    <row r="21" spans="1:4" ht="45">
      <c r="A21" s="31"/>
      <c r="B21" s="48" t="s">
        <v>16</v>
      </c>
      <c r="C21" s="33" t="s">
        <v>171</v>
      </c>
      <c r="D21" s="34" t="s">
        <v>172</v>
      </c>
    </row>
    <row r="22" spans="1:4" ht="15">
      <c r="A22" s="31"/>
      <c r="B22" s="48" t="s">
        <v>17</v>
      </c>
      <c r="C22" s="32" t="s">
        <v>108</v>
      </c>
      <c r="D22" s="32" t="s">
        <v>108</v>
      </c>
    </row>
    <row r="23" spans="1:4" ht="15">
      <c r="A23" s="31"/>
      <c r="B23" s="48" t="s">
        <v>18</v>
      </c>
      <c r="C23" s="33" t="s">
        <v>196</v>
      </c>
      <c r="D23" s="34" t="s">
        <v>193</v>
      </c>
    </row>
    <row r="24" spans="1:4" ht="15">
      <c r="A24" s="31"/>
      <c r="B24" s="48" t="s">
        <v>194</v>
      </c>
      <c r="C24" s="33"/>
      <c r="D24" s="34" t="s">
        <v>139</v>
      </c>
    </row>
    <row r="25" spans="1:4" ht="15">
      <c r="A25" s="31"/>
      <c r="B25" s="30"/>
      <c r="C25" s="79"/>
      <c r="D25" s="30"/>
    </row>
    <row r="26" spans="1:4" ht="39">
      <c r="A26" s="28" t="s">
        <v>19</v>
      </c>
      <c r="B26" s="30" t="s">
        <v>20</v>
      </c>
      <c r="C26" s="79" t="s">
        <v>21</v>
      </c>
      <c r="D26" s="30" t="s">
        <v>15</v>
      </c>
    </row>
    <row r="27" spans="1:4" ht="15">
      <c r="A27" s="188" t="s">
        <v>143</v>
      </c>
      <c r="B27" s="49" t="s">
        <v>22</v>
      </c>
      <c r="C27" s="190" t="s">
        <v>136</v>
      </c>
      <c r="D27" s="191" t="s">
        <v>135</v>
      </c>
    </row>
    <row r="28" spans="1:4" ht="15">
      <c r="A28" s="188" t="s">
        <v>341</v>
      </c>
      <c r="B28" s="35" t="s">
        <v>23</v>
      </c>
      <c r="C28" s="192" t="s">
        <v>173</v>
      </c>
      <c r="D28" s="191" t="s">
        <v>174</v>
      </c>
    </row>
    <row r="29" spans="1:4" ht="15">
      <c r="A29" s="188" t="s">
        <v>342</v>
      </c>
      <c r="B29" s="35" t="s">
        <v>24</v>
      </c>
      <c r="C29" s="189" t="s">
        <v>345</v>
      </c>
      <c r="D29" s="191" t="s">
        <v>174</v>
      </c>
    </row>
    <row r="30" spans="1:4" ht="15">
      <c r="A30" s="188" t="s">
        <v>343</v>
      </c>
      <c r="B30" s="189" t="s">
        <v>344</v>
      </c>
      <c r="C30" s="35"/>
      <c r="D30" s="34"/>
    </row>
    <row r="31" spans="1:4" ht="15">
      <c r="A31" s="187"/>
      <c r="B31" s="35"/>
      <c r="C31" s="35"/>
      <c r="D31" s="34"/>
    </row>
    <row r="32" spans="1:4" ht="15">
      <c r="A32" s="31"/>
      <c r="B32" s="35" t="s">
        <v>25</v>
      </c>
      <c r="C32" s="35" t="s">
        <v>108</v>
      </c>
      <c r="D32" s="36" t="s">
        <v>108</v>
      </c>
    </row>
    <row r="33" spans="1:5" ht="15">
      <c r="A33" s="31"/>
      <c r="B33" s="35" t="s">
        <v>26</v>
      </c>
      <c r="C33" s="35" t="s">
        <v>108</v>
      </c>
      <c r="D33" s="36" t="s">
        <v>108</v>
      </c>
    </row>
    <row r="34" spans="1:5" ht="15">
      <c r="A34" s="31"/>
      <c r="B34" s="49" t="s">
        <v>175</v>
      </c>
      <c r="C34" s="49"/>
      <c r="D34" s="36" t="str">
        <f>D29</f>
        <v>First two Contracts</v>
      </c>
    </row>
    <row r="35" spans="1:5" ht="15">
      <c r="A35" s="31"/>
      <c r="B35" s="37" t="s">
        <v>27</v>
      </c>
      <c r="C35" s="35"/>
      <c r="D35" s="38"/>
      <c r="E35" s="19"/>
    </row>
    <row r="36" spans="1:5" ht="15">
      <c r="A36" s="31"/>
      <c r="B36" s="19"/>
      <c r="C36" s="75"/>
      <c r="D36" s="19"/>
      <c r="E36" s="19"/>
    </row>
    <row r="37" spans="1:5" ht="24.75" customHeight="1">
      <c r="A37" s="31" t="s">
        <v>6</v>
      </c>
      <c r="B37" s="1880" t="s">
        <v>480</v>
      </c>
      <c r="C37" s="1881"/>
      <c r="D37" s="1881"/>
      <c r="E37" s="19"/>
    </row>
    <row r="38" spans="1:5" ht="23.25" customHeight="1">
      <c r="A38" s="31"/>
      <c r="B38" s="1881"/>
      <c r="C38" s="1881"/>
      <c r="D38" s="1881"/>
      <c r="E38" s="19"/>
    </row>
    <row r="39" spans="1:5" ht="15">
      <c r="A39" s="31"/>
      <c r="B39" s="19"/>
      <c r="C39" s="75"/>
      <c r="D39" s="19"/>
      <c r="E39" s="19"/>
    </row>
    <row r="40" spans="1:5" ht="14.25" customHeight="1">
      <c r="A40" s="31" t="s">
        <v>9</v>
      </c>
      <c r="B40" s="1882" t="s">
        <v>179</v>
      </c>
      <c r="C40" s="1883"/>
      <c r="D40" s="1883"/>
      <c r="E40" s="19"/>
    </row>
    <row r="41" spans="1:5" ht="15">
      <c r="A41" s="31"/>
      <c r="B41" s="1883"/>
      <c r="C41" s="1883"/>
      <c r="D41" s="1883"/>
      <c r="E41" s="19"/>
    </row>
    <row r="42" spans="1:5" ht="15">
      <c r="A42" s="31"/>
      <c r="B42" s="19"/>
      <c r="C42" s="75"/>
      <c r="D42" s="19"/>
      <c r="E42" s="19"/>
    </row>
    <row r="43" spans="1:5" ht="15">
      <c r="A43" s="31" t="s">
        <v>28</v>
      </c>
      <c r="B43" s="1884" t="s">
        <v>180</v>
      </c>
      <c r="C43" s="1884"/>
      <c r="D43" s="1884"/>
      <c r="E43" s="19"/>
    </row>
    <row r="44" spans="1:5" ht="15">
      <c r="A44" s="31"/>
      <c r="B44" s="39"/>
      <c r="C44" s="39"/>
      <c r="D44" s="39"/>
      <c r="E44" s="19"/>
    </row>
    <row r="45" spans="1:5" ht="14.25" customHeight="1">
      <c r="A45" s="31" t="s">
        <v>29</v>
      </c>
      <c r="B45" s="1882" t="s">
        <v>481</v>
      </c>
      <c r="C45" s="1882"/>
      <c r="D45" s="1882"/>
      <c r="E45" s="19"/>
    </row>
    <row r="46" spans="1:5" ht="15">
      <c r="A46" s="31"/>
      <c r="B46" s="19"/>
      <c r="C46" s="75"/>
      <c r="D46" s="19"/>
      <c r="E46" s="19"/>
    </row>
    <row r="47" spans="1:5" ht="14.25" customHeight="1">
      <c r="A47" s="31" t="s">
        <v>30</v>
      </c>
      <c r="B47" s="1882" t="s">
        <v>137</v>
      </c>
      <c r="C47" s="1882"/>
      <c r="D47" s="1882"/>
      <c r="E47" s="40"/>
    </row>
    <row r="48" spans="1:5" ht="15">
      <c r="A48" s="31"/>
      <c r="B48" s="19"/>
      <c r="C48" s="75"/>
      <c r="D48" s="19"/>
      <c r="E48" s="19"/>
    </row>
    <row r="49" spans="1:5" ht="15">
      <c r="A49" s="25" t="s">
        <v>31</v>
      </c>
      <c r="B49" s="19"/>
      <c r="C49" s="75"/>
      <c r="D49" s="19"/>
      <c r="E49" s="19"/>
    </row>
    <row r="51" spans="1:5" ht="14.25" customHeight="1">
      <c r="A51" s="28" t="s">
        <v>1</v>
      </c>
      <c r="B51" s="1882" t="s">
        <v>32</v>
      </c>
      <c r="C51" s="1883"/>
      <c r="D51" s="1883"/>
    </row>
    <row r="52" spans="1:5" ht="15">
      <c r="A52" s="19"/>
      <c r="B52" s="1883"/>
      <c r="C52" s="1883"/>
      <c r="D52" s="1883"/>
    </row>
    <row r="54" spans="1:5" ht="26.25">
      <c r="A54" s="28" t="s">
        <v>12</v>
      </c>
      <c r="B54" s="30" t="s">
        <v>13</v>
      </c>
      <c r="C54" s="79" t="s">
        <v>14</v>
      </c>
      <c r="D54" s="30" t="s">
        <v>15</v>
      </c>
    </row>
    <row r="55" spans="1:5" ht="15.75">
      <c r="A55" s="31"/>
      <c r="B55" s="41" t="s">
        <v>33</v>
      </c>
      <c r="C55" s="50" t="s">
        <v>138</v>
      </c>
      <c r="D55" s="43" t="s">
        <v>139</v>
      </c>
    </row>
    <row r="56" spans="1:5" ht="15">
      <c r="A56" s="31"/>
      <c r="B56" s="44" t="s">
        <v>177</v>
      </c>
      <c r="C56" s="50"/>
      <c r="D56" s="34" t="s">
        <v>174</v>
      </c>
    </row>
    <row r="57" spans="1:5" ht="15.75">
      <c r="A57" s="31"/>
      <c r="B57" s="41" t="s">
        <v>35</v>
      </c>
      <c r="C57" s="50" t="s">
        <v>182</v>
      </c>
      <c r="D57" s="45" t="s">
        <v>195</v>
      </c>
    </row>
    <row r="58" spans="1:5" ht="15.75">
      <c r="A58" s="31"/>
      <c r="B58" s="44" t="s">
        <v>36</v>
      </c>
      <c r="C58" s="50"/>
      <c r="D58" s="43" t="s">
        <v>140</v>
      </c>
    </row>
    <row r="59" spans="1:5" ht="15.75">
      <c r="A59" s="31"/>
      <c r="B59" s="41" t="s">
        <v>34</v>
      </c>
      <c r="C59" s="50"/>
      <c r="D59" s="43" t="s">
        <v>140</v>
      </c>
    </row>
    <row r="60" spans="1:5" ht="15">
      <c r="A60" s="31"/>
      <c r="B60" s="46"/>
      <c r="C60" s="79"/>
      <c r="D60" s="30"/>
    </row>
    <row r="61" spans="1:5" ht="39">
      <c r="A61" s="195" t="s">
        <v>19</v>
      </c>
      <c r="B61" s="30" t="s">
        <v>20</v>
      </c>
      <c r="C61" s="79" t="s">
        <v>21</v>
      </c>
      <c r="D61" s="30" t="s">
        <v>15</v>
      </c>
    </row>
    <row r="62" spans="1:5" ht="15">
      <c r="A62" s="188" t="s">
        <v>143</v>
      </c>
      <c r="B62" s="194" t="s">
        <v>356</v>
      </c>
      <c r="C62" s="42" t="s">
        <v>138</v>
      </c>
      <c r="D62" s="35"/>
    </row>
    <row r="63" spans="1:5" ht="15">
      <c r="A63" s="188" t="s">
        <v>341</v>
      </c>
      <c r="B63" s="194" t="s">
        <v>357</v>
      </c>
      <c r="C63" s="85" t="s">
        <v>166</v>
      </c>
      <c r="D63" s="35"/>
    </row>
    <row r="64" spans="1:5" ht="15">
      <c r="A64" s="188" t="s">
        <v>346</v>
      </c>
      <c r="B64" s="196" t="s">
        <v>347</v>
      </c>
      <c r="C64" s="193"/>
      <c r="D64" s="35"/>
    </row>
    <row r="65" spans="1:4" ht="15">
      <c r="A65" s="188" t="s">
        <v>343</v>
      </c>
      <c r="B65" s="194" t="s">
        <v>358</v>
      </c>
      <c r="C65" s="51" t="s">
        <v>197</v>
      </c>
      <c r="D65" s="35"/>
    </row>
    <row r="66" spans="1:4" ht="15">
      <c r="A66" s="188" t="s">
        <v>348</v>
      </c>
      <c r="B66" s="194" t="s">
        <v>482</v>
      </c>
      <c r="C66" s="32" t="s">
        <v>176</v>
      </c>
      <c r="D66" s="35"/>
    </row>
    <row r="67" spans="1:4" ht="15">
      <c r="A67" s="188" t="s">
        <v>349</v>
      </c>
      <c r="B67" s="196" t="s">
        <v>350</v>
      </c>
      <c r="C67" s="199" t="s">
        <v>360</v>
      </c>
      <c r="D67" s="35"/>
    </row>
    <row r="68" spans="1:4" ht="30">
      <c r="A68" s="188" t="s">
        <v>351</v>
      </c>
      <c r="B68" s="197" t="s">
        <v>352</v>
      </c>
      <c r="C68" s="32"/>
      <c r="D68" s="35"/>
    </row>
    <row r="69" spans="1:4" ht="30">
      <c r="A69" s="188"/>
      <c r="B69" s="197" t="s">
        <v>353</v>
      </c>
      <c r="C69" s="32"/>
      <c r="D69" s="35"/>
    </row>
    <row r="70" spans="1:4" ht="30">
      <c r="A70" s="188" t="s">
        <v>354</v>
      </c>
      <c r="B70" s="197" t="s">
        <v>355</v>
      </c>
      <c r="C70" s="32"/>
      <c r="D70" s="35"/>
    </row>
    <row r="71" spans="1:4" ht="26.45" customHeight="1">
      <c r="A71" s="31"/>
      <c r="B71" s="198" t="s">
        <v>178</v>
      </c>
      <c r="C71" s="158"/>
      <c r="D71" s="35"/>
    </row>
    <row r="72" spans="1:4" ht="14.25" customHeight="1">
      <c r="A72" s="3"/>
      <c r="B72" s="17"/>
      <c r="C72" s="80"/>
      <c r="D72" s="18"/>
    </row>
    <row r="73" spans="1:4" ht="15">
      <c r="A73" s="31" t="s">
        <v>6</v>
      </c>
      <c r="B73" s="1885" t="s">
        <v>483</v>
      </c>
      <c r="C73" s="1886"/>
      <c r="D73" s="1886"/>
    </row>
    <row r="74" spans="1:4" ht="15">
      <c r="A74" s="19"/>
      <c r="B74" s="22" t="s">
        <v>40</v>
      </c>
      <c r="C74" s="81" t="s">
        <v>41</v>
      </c>
      <c r="D74" s="19"/>
    </row>
    <row r="75" spans="1:4" ht="14.25" customHeight="1">
      <c r="A75" s="19"/>
      <c r="B75" s="47"/>
      <c r="C75" s="75"/>
      <c r="D75" s="19"/>
    </row>
    <row r="76" spans="1:4" ht="15">
      <c r="A76" s="31" t="s">
        <v>9</v>
      </c>
      <c r="B76" s="1882" t="s">
        <v>141</v>
      </c>
      <c r="C76" s="1883"/>
      <c r="D76" s="1883"/>
    </row>
    <row r="77" spans="1:4" ht="14.25" customHeight="1">
      <c r="A77" s="3"/>
      <c r="B77" s="17"/>
      <c r="C77" s="80"/>
      <c r="D77" s="18"/>
    </row>
    <row r="78" spans="1:4" ht="15">
      <c r="A78" s="31" t="s">
        <v>28</v>
      </c>
      <c r="B78" s="1882" t="s">
        <v>42</v>
      </c>
      <c r="C78" s="1883"/>
      <c r="D78" s="1883"/>
    </row>
    <row r="79" spans="1:4" ht="14.25" customHeight="1">
      <c r="A79" s="17"/>
      <c r="B79" s="17"/>
      <c r="C79" s="82"/>
      <c r="D79" s="17"/>
    </row>
    <row r="80" spans="1:4">
      <c r="A80" s="1882" t="s">
        <v>43</v>
      </c>
      <c r="B80" s="1882"/>
      <c r="C80" s="1882"/>
      <c r="D80" s="1882"/>
    </row>
    <row r="81" spans="2:4" ht="15">
      <c r="B81" s="1882"/>
      <c r="C81" s="1883"/>
      <c r="D81" s="1883"/>
    </row>
  </sheetData>
  <mergeCells count="16">
    <mergeCell ref="C5:F5"/>
    <mergeCell ref="C6:D6"/>
    <mergeCell ref="C7:D7"/>
    <mergeCell ref="C8:D8"/>
    <mergeCell ref="B17:D18"/>
    <mergeCell ref="B37:D38"/>
    <mergeCell ref="B81:D81"/>
    <mergeCell ref="B40:D41"/>
    <mergeCell ref="B43:D43"/>
    <mergeCell ref="B45:D45"/>
    <mergeCell ref="B47:D47"/>
    <mergeCell ref="B51:D52"/>
    <mergeCell ref="B73:D73"/>
    <mergeCell ref="B76:D76"/>
    <mergeCell ref="B78:D78"/>
    <mergeCell ref="A80:D80"/>
  </mergeCells>
  <phoneticPr fontId="10" type="noConversion"/>
  <hyperlinks>
    <hyperlink ref="C74" r:id="rId1"/>
  </hyperlinks>
  <pageMargins left="0.7" right="0.7" top="0.75" bottom="0.75" header="0.3" footer="0.3"/>
  <pageSetup paperSize="9" scale="98" orientation="portrait" horizontalDpi="4294967293" r:id="rId2"/>
  <headerFooter>
    <oddFooter>&amp;C&amp;D</oddFooter>
  </headerFooter>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2"/>
  <sheetViews>
    <sheetView view="pageBreakPreview" zoomScale="90" zoomScaleSheetLayoutView="90" workbookViewId="0">
      <pane xSplit="8" ySplit="4" topLeftCell="I5" activePane="bottomRight" state="frozen"/>
      <selection pane="topRight" activeCell="G1" sqref="G1"/>
      <selection pane="bottomLeft" activeCell="A5" sqref="A5"/>
      <selection pane="bottomRight" activeCell="C12" sqref="C12:C14"/>
    </sheetView>
  </sheetViews>
  <sheetFormatPr defaultRowHeight="15"/>
  <cols>
    <col min="1" max="1" width="7.25" style="733" customWidth="1"/>
    <col min="2" max="2" width="5.75" style="72" customWidth="1"/>
    <col min="3" max="3" width="25.5" style="267" customWidth="1"/>
    <col min="4" max="4" width="11" customWidth="1"/>
    <col min="5" max="5" width="8.625" style="997" customWidth="1"/>
    <col min="6" max="6" width="7.125" hidden="1" customWidth="1"/>
    <col min="7" max="7" width="33.5" customWidth="1"/>
    <col min="8" max="8" width="9.875" style="80" customWidth="1"/>
    <col min="9" max="9" width="6.75" style="226" customWidth="1"/>
    <col min="10" max="10" width="6" style="226" customWidth="1"/>
    <col min="11" max="11" width="7.25" style="226" customWidth="1"/>
    <col min="12" max="12" width="6.75" style="226" customWidth="1"/>
    <col min="13" max="13" width="13.875" style="10" customWidth="1"/>
    <col min="14" max="14" width="17.25" style="10" bestFit="1" customWidth="1"/>
    <col min="15" max="15" width="13.75" style="10" bestFit="1" customWidth="1"/>
    <col min="16" max="16" width="10.75" style="10" customWidth="1"/>
    <col min="17" max="18" width="10.625" style="10" bestFit="1" customWidth="1"/>
    <col min="19" max="19" width="10.125" style="10" customWidth="1"/>
    <col min="20" max="20" width="11.5" style="10" bestFit="1" customWidth="1"/>
    <col min="21" max="21" width="11.375" style="10" bestFit="1" customWidth="1"/>
    <col min="22" max="22" width="10.625" style="10" bestFit="1" customWidth="1"/>
    <col min="23" max="23" width="12.125" style="10" bestFit="1" customWidth="1"/>
    <col min="24" max="24" width="2.875" style="10" customWidth="1"/>
    <col min="25" max="25" width="2.125" style="9" customWidth="1"/>
    <col min="26" max="26" width="11.125" style="9" customWidth="1"/>
    <col min="27" max="27" width="10.625" style="10" bestFit="1" customWidth="1"/>
    <col min="28" max="28" width="6.5" style="10" customWidth="1"/>
    <col min="29" max="29" width="52.5" style="9" customWidth="1"/>
    <col min="30" max="30" width="11.25" style="9" customWidth="1"/>
    <col min="31" max="31" width="9" style="9"/>
  </cols>
  <sheetData>
    <row r="1" spans="1:31" ht="18">
      <c r="D1" s="184"/>
      <c r="E1" s="2129" t="s">
        <v>44</v>
      </c>
      <c r="F1" s="2129"/>
      <c r="G1" s="2129"/>
      <c r="H1" s="2129"/>
      <c r="I1" s="2129"/>
      <c r="J1" s="2129"/>
      <c r="K1" s="2129"/>
      <c r="L1" s="2129"/>
      <c r="M1" s="2129"/>
      <c r="N1" s="2129"/>
      <c r="O1" s="2129"/>
      <c r="P1" s="2129"/>
      <c r="Q1" s="2129"/>
      <c r="R1" s="2129"/>
      <c r="S1" s="2129"/>
      <c r="T1" s="2129"/>
      <c r="U1" s="2129"/>
      <c r="V1" s="2129"/>
      <c r="W1" s="8"/>
      <c r="X1" s="8"/>
      <c r="Y1" s="8"/>
      <c r="Z1" s="8"/>
      <c r="AA1" s="7"/>
      <c r="AB1" s="7"/>
      <c r="AC1" s="8"/>
    </row>
    <row r="2" spans="1:31" ht="4.5" customHeight="1">
      <c r="E2" s="2129"/>
      <c r="F2" s="2129"/>
      <c r="G2" s="2129"/>
      <c r="H2" s="2129"/>
      <c r="I2" s="2129"/>
      <c r="J2" s="2129"/>
      <c r="K2" s="2129"/>
      <c r="L2" s="2129"/>
      <c r="M2" s="2129"/>
      <c r="N2" s="2129"/>
      <c r="O2" s="2129"/>
      <c r="P2" s="2129"/>
      <c r="Q2" s="2129"/>
      <c r="R2" s="2129"/>
      <c r="S2" s="2129"/>
      <c r="T2" s="2129"/>
      <c r="U2" s="2129"/>
      <c r="V2" s="2129"/>
      <c r="W2" s="5"/>
      <c r="X2" s="5"/>
      <c r="Y2" s="4"/>
      <c r="Z2" s="4"/>
      <c r="AA2" s="5"/>
      <c r="AB2" s="5"/>
      <c r="AC2" s="4"/>
    </row>
    <row r="3" spans="1:31" ht="15.75" thickBot="1">
      <c r="E3" s="969" t="s">
        <v>45</v>
      </c>
      <c r="L3" s="637"/>
      <c r="M3" s="955" t="s">
        <v>46</v>
      </c>
      <c r="N3" s="16"/>
    </row>
    <row r="4" spans="1:31" s="12" customFormat="1" ht="99.75" customHeight="1" thickBot="1">
      <c r="A4" s="952" t="s">
        <v>535</v>
      </c>
      <c r="B4" s="182" t="s">
        <v>47</v>
      </c>
      <c r="C4" s="946" t="s">
        <v>363</v>
      </c>
      <c r="D4" s="89" t="s">
        <v>48</v>
      </c>
      <c r="E4" s="970"/>
      <c r="F4" s="89" t="s">
        <v>48</v>
      </c>
      <c r="G4" s="88" t="s">
        <v>49</v>
      </c>
      <c r="H4" s="90" t="s">
        <v>50</v>
      </c>
      <c r="I4" s="259" t="s">
        <v>51</v>
      </c>
      <c r="J4" s="259" t="s">
        <v>52</v>
      </c>
      <c r="K4" s="404" t="s">
        <v>53</v>
      </c>
      <c r="L4" s="404" t="s">
        <v>54</v>
      </c>
      <c r="M4" s="91" t="s">
        <v>55</v>
      </c>
      <c r="N4" s="91" t="s">
        <v>56</v>
      </c>
      <c r="O4" s="91" t="s">
        <v>57</v>
      </c>
      <c r="P4" s="91" t="s">
        <v>58</v>
      </c>
      <c r="Q4" s="91" t="s">
        <v>59</v>
      </c>
      <c r="R4" s="91" t="s">
        <v>60</v>
      </c>
      <c r="S4" s="91" t="s">
        <v>61</v>
      </c>
      <c r="T4" s="87" t="s">
        <v>62</v>
      </c>
      <c r="U4" s="91" t="s">
        <v>183</v>
      </c>
      <c r="V4" s="98" t="s">
        <v>63</v>
      </c>
      <c r="W4" s="92" t="s">
        <v>64</v>
      </c>
      <c r="X4" s="92" t="s">
        <v>65</v>
      </c>
      <c r="Y4" s="92" t="s">
        <v>66</v>
      </c>
      <c r="Z4" s="92" t="s">
        <v>67</v>
      </c>
      <c r="AA4" s="91" t="s">
        <v>68</v>
      </c>
      <c r="AB4" s="99" t="s">
        <v>69</v>
      </c>
      <c r="AC4" s="99" t="s">
        <v>15</v>
      </c>
      <c r="AD4" s="11"/>
      <c r="AE4" s="11"/>
    </row>
    <row r="5" spans="1:31" ht="14.25">
      <c r="A5" s="2262">
        <v>1</v>
      </c>
      <c r="B5" s="1968">
        <v>1</v>
      </c>
      <c r="C5" s="2010" t="s">
        <v>399</v>
      </c>
      <c r="D5" s="1920" t="s">
        <v>88</v>
      </c>
      <c r="E5" s="558" t="s">
        <v>70</v>
      </c>
      <c r="F5" s="1954" t="s">
        <v>87</v>
      </c>
      <c r="G5" s="1920" t="s">
        <v>215</v>
      </c>
      <c r="H5" s="1920" t="s">
        <v>99</v>
      </c>
      <c r="I5" s="734" t="s">
        <v>101</v>
      </c>
      <c r="J5" s="734" t="s">
        <v>105</v>
      </c>
      <c r="K5" s="559" t="s">
        <v>106</v>
      </c>
      <c r="L5" s="559" t="s">
        <v>106</v>
      </c>
      <c r="M5" s="735" t="s">
        <v>108</v>
      </c>
      <c r="N5" s="735" t="s">
        <v>108</v>
      </c>
      <c r="O5" s="735">
        <v>40548</v>
      </c>
      <c r="P5" s="735" t="s">
        <v>108</v>
      </c>
      <c r="Q5" s="735">
        <f>O5+14</f>
        <v>40562</v>
      </c>
      <c r="R5" s="735">
        <f>Q5+7</f>
        <v>40569</v>
      </c>
      <c r="S5" s="735">
        <f>R5</f>
        <v>40569</v>
      </c>
      <c r="T5" s="735">
        <f>S5+14</f>
        <v>40583</v>
      </c>
      <c r="U5" s="735" t="s">
        <v>108</v>
      </c>
      <c r="V5" s="735">
        <f>T5+3</f>
        <v>40586</v>
      </c>
      <c r="W5" s="2312"/>
      <c r="X5" s="2013"/>
      <c r="Y5" s="2041"/>
      <c r="Z5" s="2041"/>
      <c r="AA5" s="735">
        <f>V5+14</f>
        <v>40600</v>
      </c>
      <c r="AB5" s="736"/>
      <c r="AC5" s="2166"/>
    </row>
    <row r="6" spans="1:31" ht="15" customHeight="1">
      <c r="A6" s="1891"/>
      <c r="B6" s="1969"/>
      <c r="C6" s="2011"/>
      <c r="D6" s="1921"/>
      <c r="E6" s="971" t="s">
        <v>71</v>
      </c>
      <c r="F6" s="1955"/>
      <c r="G6" s="1921"/>
      <c r="H6" s="1921"/>
      <c r="I6" s="518"/>
      <c r="J6" s="737"/>
      <c r="K6" s="518"/>
      <c r="L6" s="518"/>
      <c r="M6" s="561"/>
      <c r="N6" s="561"/>
      <c r="O6" s="561"/>
      <c r="P6" s="561"/>
      <c r="Q6" s="561"/>
      <c r="R6" s="561"/>
      <c r="S6" s="561"/>
      <c r="T6" s="561"/>
      <c r="U6" s="561"/>
      <c r="V6" s="561"/>
      <c r="W6" s="2313"/>
      <c r="X6" s="2014"/>
      <c r="Y6" s="2042"/>
      <c r="Z6" s="2042"/>
      <c r="AA6" s="561"/>
      <c r="AB6" s="562"/>
      <c r="AC6" s="2187"/>
    </row>
    <row r="7" spans="1:31" ht="21.75" customHeight="1">
      <c r="A7" s="1891"/>
      <c r="B7" s="1969"/>
      <c r="C7" s="2011"/>
      <c r="D7" s="1921"/>
      <c r="E7" s="2119" t="s">
        <v>72</v>
      </c>
      <c r="F7" s="1955"/>
      <c r="G7" s="1921"/>
      <c r="H7" s="1921"/>
      <c r="I7" s="518"/>
      <c r="J7" s="737"/>
      <c r="K7" s="518"/>
      <c r="L7" s="518"/>
      <c r="M7" s="561"/>
      <c r="N7" s="561"/>
      <c r="O7" s="561"/>
      <c r="P7" s="561"/>
      <c r="Q7" s="561"/>
      <c r="R7" s="561"/>
      <c r="S7" s="561"/>
      <c r="T7" s="561"/>
      <c r="U7" s="561"/>
      <c r="V7" s="561"/>
      <c r="W7" s="2313"/>
      <c r="X7" s="2014"/>
      <c r="Y7" s="2042"/>
      <c r="Z7" s="2042"/>
      <c r="AA7" s="561"/>
      <c r="AB7" s="562"/>
      <c r="AC7" s="2187"/>
    </row>
    <row r="8" spans="1:31" s="220" customFormat="1" ht="15.75" customHeight="1">
      <c r="A8" s="1891"/>
      <c r="B8" s="1969"/>
      <c r="C8" s="563" t="s">
        <v>400</v>
      </c>
      <c r="D8" s="564" t="s">
        <v>209</v>
      </c>
      <c r="E8" s="2119"/>
      <c r="F8" s="565"/>
      <c r="G8" s="566" t="s">
        <v>468</v>
      </c>
      <c r="H8" s="1921"/>
      <c r="I8" s="2133"/>
      <c r="J8" s="2133"/>
      <c r="K8" s="2133"/>
      <c r="L8" s="2133"/>
      <c r="M8" s="2133"/>
      <c r="N8" s="2133"/>
      <c r="O8" s="2134"/>
      <c r="P8" s="2133"/>
      <c r="Q8" s="2133"/>
      <c r="R8" s="2133"/>
      <c r="S8" s="2133"/>
      <c r="T8" s="2133"/>
      <c r="U8" s="2133"/>
      <c r="V8" s="2135"/>
      <c r="W8" s="1008">
        <f>W9+W10+W11</f>
        <v>30660</v>
      </c>
      <c r="X8" s="567" t="s">
        <v>100</v>
      </c>
      <c r="Y8" s="518"/>
      <c r="Z8" s="518"/>
      <c r="AA8" s="561"/>
      <c r="AB8" s="562"/>
      <c r="AC8" s="2187"/>
      <c r="AD8" s="183"/>
      <c r="AE8" s="183"/>
    </row>
    <row r="9" spans="1:31" s="103" customFormat="1" ht="18" customHeight="1">
      <c r="A9" s="1891"/>
      <c r="B9" s="1969"/>
      <c r="C9" s="563" t="s">
        <v>401</v>
      </c>
      <c r="D9" s="564" t="s">
        <v>210</v>
      </c>
      <c r="E9" s="2119"/>
      <c r="F9" s="565"/>
      <c r="G9" s="568" t="s">
        <v>213</v>
      </c>
      <c r="H9" s="1921"/>
      <c r="I9" s="518"/>
      <c r="J9" s="737"/>
      <c r="K9" s="518"/>
      <c r="L9" s="518"/>
      <c r="M9" s="569" t="s">
        <v>108</v>
      </c>
      <c r="N9" s="569" t="s">
        <v>108</v>
      </c>
      <c r="O9" s="522">
        <v>40524</v>
      </c>
      <c r="P9" s="569" t="s">
        <v>108</v>
      </c>
      <c r="Q9" s="522">
        <v>40524</v>
      </c>
      <c r="R9" s="522">
        <v>40540</v>
      </c>
      <c r="S9" s="522">
        <v>40540</v>
      </c>
      <c r="T9" s="522">
        <v>40653</v>
      </c>
      <c r="U9" s="522">
        <v>40652</v>
      </c>
      <c r="V9" s="522">
        <v>40657</v>
      </c>
      <c r="W9" s="570">
        <v>23260</v>
      </c>
      <c r="X9" s="569" t="s">
        <v>100</v>
      </c>
      <c r="Y9" s="442"/>
      <c r="Z9" s="566" t="s">
        <v>218</v>
      </c>
      <c r="AA9" s="569"/>
      <c r="AB9" s="571"/>
      <c r="AC9" s="2187"/>
      <c r="AD9" s="102"/>
      <c r="AE9" s="102"/>
    </row>
    <row r="10" spans="1:31" s="103" customFormat="1" ht="24.75" customHeight="1">
      <c r="A10" s="1891"/>
      <c r="B10" s="1969"/>
      <c r="C10" s="563" t="s">
        <v>402</v>
      </c>
      <c r="D10" s="564" t="s">
        <v>211</v>
      </c>
      <c r="E10" s="2119"/>
      <c r="F10" s="565"/>
      <c r="G10" s="566" t="s">
        <v>214</v>
      </c>
      <c r="H10" s="1921"/>
      <c r="I10" s="518"/>
      <c r="J10" s="737"/>
      <c r="K10" s="518"/>
      <c r="L10" s="518"/>
      <c r="M10" s="569" t="s">
        <v>108</v>
      </c>
      <c r="N10" s="569" t="s">
        <v>108</v>
      </c>
      <c r="O10" s="522">
        <v>40524</v>
      </c>
      <c r="P10" s="569" t="s">
        <v>108</v>
      </c>
      <c r="Q10" s="522">
        <v>40524</v>
      </c>
      <c r="R10" s="522">
        <v>40540</v>
      </c>
      <c r="S10" s="522">
        <v>40540</v>
      </c>
      <c r="T10" s="522">
        <v>40618</v>
      </c>
      <c r="U10" s="522">
        <v>40615</v>
      </c>
      <c r="V10" s="522">
        <v>40621</v>
      </c>
      <c r="W10" s="570">
        <v>6800</v>
      </c>
      <c r="X10" s="569" t="s">
        <v>100</v>
      </c>
      <c r="Y10" s="442"/>
      <c r="Z10" s="566" t="s">
        <v>225</v>
      </c>
      <c r="AA10" s="572">
        <v>40638</v>
      </c>
      <c r="AB10" s="573"/>
      <c r="AC10" s="2187"/>
      <c r="AD10" s="102"/>
      <c r="AE10" s="102"/>
    </row>
    <row r="11" spans="1:31" s="103" customFormat="1" ht="15.75" customHeight="1" thickBot="1">
      <c r="A11" s="1891"/>
      <c r="B11" s="1970"/>
      <c r="C11" s="574" t="s">
        <v>419</v>
      </c>
      <c r="D11" s="575" t="s">
        <v>212</v>
      </c>
      <c r="E11" s="2120"/>
      <c r="F11" s="576"/>
      <c r="G11" s="577" t="s">
        <v>469</v>
      </c>
      <c r="H11" s="1922"/>
      <c r="I11" s="523"/>
      <c r="J11" s="738"/>
      <c r="K11" s="523"/>
      <c r="L11" s="523"/>
      <c r="M11" s="521" t="s">
        <v>108</v>
      </c>
      <c r="N11" s="521" t="s">
        <v>108</v>
      </c>
      <c r="O11" s="739">
        <v>40524</v>
      </c>
      <c r="P11" s="578" t="s">
        <v>108</v>
      </c>
      <c r="Q11" s="739">
        <v>40524</v>
      </c>
      <c r="R11" s="739">
        <v>40588</v>
      </c>
      <c r="S11" s="739">
        <v>40588</v>
      </c>
      <c r="T11" s="739">
        <v>40622</v>
      </c>
      <c r="U11" s="739">
        <v>40619</v>
      </c>
      <c r="V11" s="739">
        <v>40624</v>
      </c>
      <c r="W11" s="579">
        <v>600</v>
      </c>
      <c r="X11" s="578" t="s">
        <v>100</v>
      </c>
      <c r="Y11" s="580"/>
      <c r="Z11" s="581" t="s">
        <v>219</v>
      </c>
      <c r="AA11" s="582">
        <v>40635</v>
      </c>
      <c r="AB11" s="583"/>
      <c r="AC11" s="2188"/>
      <c r="AD11" s="102"/>
      <c r="AE11" s="102"/>
    </row>
    <row r="12" spans="1:31" s="161" customFormat="1" ht="27" customHeight="1">
      <c r="A12" s="1891">
        <v>1</v>
      </c>
      <c r="B12" s="2116">
        <v>2.1</v>
      </c>
      <c r="C12" s="1910" t="s">
        <v>403</v>
      </c>
      <c r="D12" s="1920" t="s">
        <v>372</v>
      </c>
      <c r="E12" s="558" t="s">
        <v>70</v>
      </c>
      <c r="F12" s="584"/>
      <c r="G12" s="1920" t="s">
        <v>235</v>
      </c>
      <c r="H12" s="1920" t="s">
        <v>16</v>
      </c>
      <c r="I12" s="614" t="s">
        <v>101</v>
      </c>
      <c r="J12" s="758" t="s">
        <v>105</v>
      </c>
      <c r="K12" s="614" t="s">
        <v>106</v>
      </c>
      <c r="L12" s="614" t="s">
        <v>106</v>
      </c>
      <c r="M12" s="587" t="s">
        <v>108</v>
      </c>
      <c r="N12" s="587" t="s">
        <v>108</v>
      </c>
      <c r="O12" s="741">
        <v>41000</v>
      </c>
      <c r="P12" s="587" t="s">
        <v>108</v>
      </c>
      <c r="Q12" s="741">
        <f>O12+5</f>
        <v>41005</v>
      </c>
      <c r="R12" s="588">
        <f>Q12+14</f>
        <v>41019</v>
      </c>
      <c r="S12" s="588">
        <f>R12</f>
        <v>41019</v>
      </c>
      <c r="T12" s="588">
        <f>S12+20</f>
        <v>41039</v>
      </c>
      <c r="U12" s="589" t="s">
        <v>108</v>
      </c>
      <c r="V12" s="588">
        <f>T12+7</f>
        <v>41046</v>
      </c>
      <c r="W12" s="590"/>
      <c r="X12" s="591"/>
      <c r="Y12" s="592"/>
      <c r="Z12" s="1999" t="s">
        <v>544</v>
      </c>
      <c r="AA12" s="741">
        <f>V12+30</f>
        <v>41076</v>
      </c>
      <c r="AB12" s="742"/>
      <c r="AC12" s="2308" t="s">
        <v>645</v>
      </c>
      <c r="AD12" s="160"/>
      <c r="AE12" s="160"/>
    </row>
    <row r="13" spans="1:31" s="161" customFormat="1" ht="16.5" customHeight="1">
      <c r="A13" s="1891"/>
      <c r="B13" s="2117"/>
      <c r="C13" s="1911"/>
      <c r="D13" s="1921"/>
      <c r="E13" s="971" t="s">
        <v>71</v>
      </c>
      <c r="F13" s="565"/>
      <c r="G13" s="1921"/>
      <c r="H13" s="1921"/>
      <c r="I13" s="481"/>
      <c r="J13" s="775"/>
      <c r="K13" s="481"/>
      <c r="L13" s="481"/>
      <c r="M13" s="606"/>
      <c r="N13" s="606"/>
      <c r="O13" s="593"/>
      <c r="P13" s="593"/>
      <c r="Q13" s="593"/>
      <c r="R13" s="593"/>
      <c r="S13" s="594"/>
      <c r="T13" s="594"/>
      <c r="U13" s="594"/>
      <c r="V13" s="594"/>
      <c r="W13" s="594"/>
      <c r="X13" s="594"/>
      <c r="Y13" s="594"/>
      <c r="Z13" s="2029"/>
      <c r="AA13" s="594"/>
      <c r="AB13" s="596"/>
      <c r="AC13" s="2325"/>
      <c r="AD13" s="160"/>
      <c r="AE13" s="160"/>
    </row>
    <row r="14" spans="1:31" s="246" customFormat="1" ht="35.25" customHeight="1" thickBot="1">
      <c r="A14" s="1891"/>
      <c r="B14" s="2118"/>
      <c r="C14" s="1912"/>
      <c r="D14" s="1922"/>
      <c r="E14" s="972" t="s">
        <v>72</v>
      </c>
      <c r="F14" s="576"/>
      <c r="G14" s="1922"/>
      <c r="H14" s="1922"/>
      <c r="I14" s="621"/>
      <c r="J14" s="778"/>
      <c r="K14" s="621"/>
      <c r="L14" s="621"/>
      <c r="M14" s="954" t="s">
        <v>108</v>
      </c>
      <c r="N14" s="954" t="s">
        <v>108</v>
      </c>
      <c r="O14" s="743">
        <v>40714</v>
      </c>
      <c r="P14" s="597" t="s">
        <v>108</v>
      </c>
      <c r="Q14" s="743">
        <v>41093</v>
      </c>
      <c r="R14" s="743">
        <v>41125</v>
      </c>
      <c r="S14" s="743">
        <v>41125</v>
      </c>
      <c r="T14" s="743" t="s">
        <v>309</v>
      </c>
      <c r="U14" s="597" t="s">
        <v>108</v>
      </c>
      <c r="V14" s="743">
        <v>41188</v>
      </c>
      <c r="W14" s="598">
        <v>43390</v>
      </c>
      <c r="X14" s="597" t="s">
        <v>100</v>
      </c>
      <c r="Y14" s="599"/>
      <c r="Z14" s="2030"/>
      <c r="AA14" s="599"/>
      <c r="AB14" s="600"/>
      <c r="AC14" s="2326"/>
      <c r="AD14" s="362"/>
      <c r="AE14" s="359"/>
    </row>
    <row r="15" spans="1:31" s="161" customFormat="1" ht="16.5" customHeight="1">
      <c r="A15" s="1891">
        <v>1</v>
      </c>
      <c r="B15" s="1939">
        <v>3</v>
      </c>
      <c r="C15" s="1910" t="s">
        <v>404</v>
      </c>
      <c r="D15" s="1960" t="s">
        <v>283</v>
      </c>
      <c r="E15" s="474" t="s">
        <v>70</v>
      </c>
      <c r="F15" s="601"/>
      <c r="G15" s="1960" t="s">
        <v>284</v>
      </c>
      <c r="H15" s="1960" t="s">
        <v>16</v>
      </c>
      <c r="I15" s="592" t="s">
        <v>101</v>
      </c>
      <c r="J15" s="953" t="s">
        <v>105</v>
      </c>
      <c r="K15" s="592" t="s">
        <v>106</v>
      </c>
      <c r="L15" s="592" t="s">
        <v>106</v>
      </c>
      <c r="M15" s="627"/>
      <c r="N15" s="602"/>
      <c r="O15" s="744">
        <v>41131</v>
      </c>
      <c r="P15" s="474" t="s">
        <v>108</v>
      </c>
      <c r="Q15" s="744">
        <v>41136</v>
      </c>
      <c r="R15" s="744">
        <v>41154</v>
      </c>
      <c r="S15" s="744">
        <v>41154</v>
      </c>
      <c r="T15" s="744">
        <v>41169</v>
      </c>
      <c r="U15" s="474" t="s">
        <v>108</v>
      </c>
      <c r="V15" s="744">
        <v>41173</v>
      </c>
      <c r="W15" s="603"/>
      <c r="X15" s="603"/>
      <c r="Y15" s="603"/>
      <c r="Z15" s="603"/>
      <c r="AA15" s="741">
        <v>41228</v>
      </c>
      <c r="AB15" s="745"/>
      <c r="AC15" s="604"/>
      <c r="AD15" s="358"/>
      <c r="AE15" s="359"/>
    </row>
    <row r="16" spans="1:31" s="161" customFormat="1" ht="16.5" customHeight="1">
      <c r="A16" s="1891"/>
      <c r="B16" s="1940"/>
      <c r="C16" s="1911"/>
      <c r="D16" s="1961"/>
      <c r="E16" s="474" t="s">
        <v>71</v>
      </c>
      <c r="F16" s="601"/>
      <c r="G16" s="1961"/>
      <c r="H16" s="1961"/>
      <c r="I16" s="481"/>
      <c r="J16" s="775"/>
      <c r="K16" s="481"/>
      <c r="L16" s="481"/>
      <c r="M16" s="606"/>
      <c r="N16" s="606"/>
      <c r="O16" s="594"/>
      <c r="P16" s="594"/>
      <c r="Q16" s="594"/>
      <c r="R16" s="594"/>
      <c r="S16" s="594"/>
      <c r="T16" s="594"/>
      <c r="U16" s="594"/>
      <c r="V16" s="594"/>
      <c r="W16" s="603"/>
      <c r="X16" s="603"/>
      <c r="Y16" s="603"/>
      <c r="Z16" s="603"/>
      <c r="AA16" s="603"/>
      <c r="AB16" s="607"/>
      <c r="AC16" s="604"/>
      <c r="AD16" s="364"/>
      <c r="AE16" s="359"/>
    </row>
    <row r="17" spans="1:31" s="246" customFormat="1" ht="16.5" customHeight="1" thickBot="1">
      <c r="A17" s="1891"/>
      <c r="B17" s="1941"/>
      <c r="C17" s="1912"/>
      <c r="D17" s="1998"/>
      <c r="E17" s="474" t="s">
        <v>72</v>
      </c>
      <c r="F17" s="601"/>
      <c r="G17" s="1998"/>
      <c r="H17" s="1998"/>
      <c r="I17" s="621"/>
      <c r="J17" s="778"/>
      <c r="K17" s="621"/>
      <c r="L17" s="621"/>
      <c r="M17" s="608"/>
      <c r="N17" s="608"/>
      <c r="O17" s="743">
        <v>41044</v>
      </c>
      <c r="P17" s="597" t="s">
        <v>108</v>
      </c>
      <c r="Q17" s="743">
        <v>41044</v>
      </c>
      <c r="R17" s="743">
        <v>41062</v>
      </c>
      <c r="S17" s="743">
        <v>41062</v>
      </c>
      <c r="T17" s="743">
        <v>41098</v>
      </c>
      <c r="U17" s="597" t="s">
        <v>108</v>
      </c>
      <c r="V17" s="743">
        <v>41101</v>
      </c>
      <c r="W17" s="609">
        <v>29617</v>
      </c>
      <c r="X17" s="603" t="s">
        <v>100</v>
      </c>
      <c r="Y17" s="603"/>
      <c r="Z17" s="601" t="s">
        <v>306</v>
      </c>
      <c r="AA17" s="603" t="s">
        <v>307</v>
      </c>
      <c r="AB17" s="607"/>
      <c r="AC17" s="604"/>
      <c r="AD17" s="365"/>
      <c r="AE17" s="359"/>
    </row>
    <row r="18" spans="1:31" ht="14.25">
      <c r="A18" s="1891">
        <v>2.1</v>
      </c>
      <c r="B18" s="2121">
        <v>4</v>
      </c>
      <c r="C18" s="2091" t="s">
        <v>406</v>
      </c>
      <c r="D18" s="1931" t="s">
        <v>201</v>
      </c>
      <c r="E18" s="973" t="s">
        <v>70</v>
      </c>
      <c r="F18" s="2124"/>
      <c r="G18" s="1931" t="s">
        <v>660</v>
      </c>
      <c r="H18" s="1931" t="s">
        <v>99</v>
      </c>
      <c r="I18" s="746" t="s">
        <v>102</v>
      </c>
      <c r="J18" s="746" t="s">
        <v>103</v>
      </c>
      <c r="K18" s="172" t="s">
        <v>106</v>
      </c>
      <c r="L18" s="172" t="s">
        <v>107</v>
      </c>
      <c r="M18" s="747">
        <v>40638</v>
      </c>
      <c r="N18" s="747">
        <f>M18+48</f>
        <v>40686</v>
      </c>
      <c r="O18" s="747">
        <f>P18-10</f>
        <v>40558</v>
      </c>
      <c r="P18" s="747">
        <f>O45+10</f>
        <v>40568</v>
      </c>
      <c r="Q18" s="747">
        <f>P45+7</f>
        <v>40572</v>
      </c>
      <c r="R18" s="747">
        <f>Q45+42</f>
        <v>40612</v>
      </c>
      <c r="S18" s="747">
        <f>R45</f>
        <v>40598</v>
      </c>
      <c r="T18" s="747">
        <f>S45+21</f>
        <v>40619</v>
      </c>
      <c r="U18" s="747">
        <f>T45+7</f>
        <v>40626</v>
      </c>
      <c r="V18" s="747">
        <f>U45+14</f>
        <v>40640</v>
      </c>
      <c r="W18" s="2315"/>
      <c r="X18" s="2315"/>
      <c r="Y18" s="2114"/>
      <c r="Z18" s="2114"/>
      <c r="AA18" s="747">
        <f>V45+365</f>
        <v>41005</v>
      </c>
      <c r="AB18" s="748"/>
      <c r="AC18" s="1766" t="s">
        <v>645</v>
      </c>
      <c r="AD18" s="373"/>
      <c r="AE18" s="359"/>
    </row>
    <row r="19" spans="1:31" ht="19.5" customHeight="1">
      <c r="A19" s="1891"/>
      <c r="B19" s="2122"/>
      <c r="C19" s="2092"/>
      <c r="D19" s="1932"/>
      <c r="E19" s="974" t="s">
        <v>232</v>
      </c>
      <c r="F19" s="2125"/>
      <c r="G19" s="1932"/>
      <c r="H19" s="1932"/>
      <c r="I19" s="749" t="s">
        <v>102</v>
      </c>
      <c r="J19" s="749" t="s">
        <v>103</v>
      </c>
      <c r="K19" s="261" t="s">
        <v>106</v>
      </c>
      <c r="L19" s="261" t="s">
        <v>107</v>
      </c>
      <c r="M19" s="750" t="s">
        <v>248</v>
      </c>
      <c r="N19" s="750" t="s">
        <v>248</v>
      </c>
      <c r="O19" s="750">
        <v>41090</v>
      </c>
      <c r="P19" s="750">
        <f>O46+10</f>
        <v>41024</v>
      </c>
      <c r="Q19" s="750">
        <f>P46+10</f>
        <v>41031</v>
      </c>
      <c r="R19" s="750">
        <f>Q46+42</f>
        <v>41068</v>
      </c>
      <c r="S19" s="750">
        <f>R46</f>
        <v>41054</v>
      </c>
      <c r="T19" s="750">
        <f>S46+40</f>
        <v>41094</v>
      </c>
      <c r="U19" s="750">
        <f>T46+30</f>
        <v>41105</v>
      </c>
      <c r="V19" s="750">
        <f>U46+30</f>
        <v>41112</v>
      </c>
      <c r="W19" s="2316"/>
      <c r="X19" s="2316"/>
      <c r="Y19" s="2115"/>
      <c r="Z19" s="2115"/>
      <c r="AA19" s="750">
        <f>V46+400</f>
        <v>41496</v>
      </c>
      <c r="AB19" s="751"/>
      <c r="AC19" s="1767"/>
      <c r="AD19" s="375"/>
      <c r="AE19" s="361"/>
    </row>
    <row r="20" spans="1:31" ht="21.75" customHeight="1">
      <c r="A20" s="1891"/>
      <c r="B20" s="2122"/>
      <c r="C20" s="2092"/>
      <c r="D20" s="1932"/>
      <c r="E20" s="1621" t="s">
        <v>327</v>
      </c>
      <c r="F20" s="2125"/>
      <c r="G20" s="1932"/>
      <c r="H20" s="1932"/>
      <c r="I20" s="749" t="s">
        <v>102</v>
      </c>
      <c r="J20" s="749" t="s">
        <v>103</v>
      </c>
      <c r="K20" s="261" t="s">
        <v>106</v>
      </c>
      <c r="L20" s="261" t="s">
        <v>107</v>
      </c>
      <c r="M20" s="750">
        <v>41409</v>
      </c>
      <c r="N20" s="750">
        <f>M20+48</f>
        <v>41457</v>
      </c>
      <c r="O20" s="750">
        <f>N20+14</f>
        <v>41471</v>
      </c>
      <c r="P20" s="750">
        <f>O20+10</f>
        <v>41481</v>
      </c>
      <c r="Q20" s="1622">
        <f>P20+30</f>
        <v>41511</v>
      </c>
      <c r="R20" s="1622">
        <f>Q20+45</f>
        <v>41556</v>
      </c>
      <c r="S20" s="750">
        <f>R20</f>
        <v>41556</v>
      </c>
      <c r="T20" s="750">
        <f>S20+30</f>
        <v>41586</v>
      </c>
      <c r="U20" s="750">
        <f>T20+14</f>
        <v>41600</v>
      </c>
      <c r="V20" s="1622">
        <f>U20+8</f>
        <v>41608</v>
      </c>
      <c r="W20" s="2316"/>
      <c r="X20" s="2316"/>
      <c r="Y20" s="2115"/>
      <c r="Z20" s="2115"/>
      <c r="AA20" s="752">
        <f>V20+365</f>
        <v>41973</v>
      </c>
      <c r="AB20" s="753"/>
      <c r="AC20" s="2314" t="s">
        <v>727</v>
      </c>
      <c r="AD20" s="375"/>
      <c r="AE20" s="374"/>
    </row>
    <row r="21" spans="1:31" ht="21.75" customHeight="1" thickBot="1">
      <c r="A21" s="1891"/>
      <c r="B21" s="2123"/>
      <c r="C21" s="2093"/>
      <c r="D21" s="1971"/>
      <c r="E21" s="1620" t="s">
        <v>72</v>
      </c>
      <c r="F21" s="556"/>
      <c r="G21" s="1971"/>
      <c r="H21" s="1971"/>
      <c r="I21" s="754"/>
      <c r="J21" s="754"/>
      <c r="K21" s="262"/>
      <c r="L21" s="262"/>
      <c r="M21" s="755"/>
      <c r="N21" s="755"/>
      <c r="O21" s="755"/>
      <c r="P21" s="1146">
        <v>41500</v>
      </c>
      <c r="Q21" s="1146">
        <v>41518</v>
      </c>
      <c r="R21" s="1146">
        <v>41584</v>
      </c>
      <c r="S21" s="1146">
        <v>41584</v>
      </c>
      <c r="T21" s="1668">
        <v>41673</v>
      </c>
      <c r="U21" s="1668">
        <v>41669</v>
      </c>
      <c r="V21" s="1146">
        <v>41732</v>
      </c>
      <c r="W21" s="180"/>
      <c r="X21" s="180"/>
      <c r="Y21" s="178"/>
      <c r="Z21" s="262" t="s">
        <v>645</v>
      </c>
      <c r="AA21" s="756">
        <v>41942</v>
      </c>
      <c r="AB21" s="753"/>
      <c r="AC21" s="2294"/>
      <c r="AD21" s="360"/>
      <c r="AE21" s="361"/>
    </row>
    <row r="22" spans="1:31" ht="14.25">
      <c r="A22" s="1891">
        <v>2.1</v>
      </c>
      <c r="B22" s="2126">
        <v>5</v>
      </c>
      <c r="C22" s="2094" t="s">
        <v>405</v>
      </c>
      <c r="D22" s="2088" t="s">
        <v>329</v>
      </c>
      <c r="E22" s="1085" t="s">
        <v>70</v>
      </c>
      <c r="F22" s="2136"/>
      <c r="G22" s="2088" t="s">
        <v>328</v>
      </c>
      <c r="H22" s="2088" t="s">
        <v>99</v>
      </c>
      <c r="I22" s="1087" t="s">
        <v>102</v>
      </c>
      <c r="J22" s="1087" t="s">
        <v>103</v>
      </c>
      <c r="K22" s="1086" t="s">
        <v>106</v>
      </c>
      <c r="L22" s="1086" t="s">
        <v>107</v>
      </c>
      <c r="M22" s="1088">
        <v>40638</v>
      </c>
      <c r="N22" s="1088">
        <f>M22+48</f>
        <v>40686</v>
      </c>
      <c r="O22" s="1088">
        <f>P22-10</f>
        <v>40558</v>
      </c>
      <c r="P22" s="1088">
        <f>O49+10</f>
        <v>40568</v>
      </c>
      <c r="Q22" s="1088">
        <f>P49+7</f>
        <v>40572</v>
      </c>
      <c r="R22" s="1088">
        <f>Q49+42</f>
        <v>40612</v>
      </c>
      <c r="S22" s="1088">
        <f>R49</f>
        <v>40598</v>
      </c>
      <c r="T22" s="1088">
        <f>S49+21</f>
        <v>40619</v>
      </c>
      <c r="U22" s="1088">
        <f>T49+7</f>
        <v>40626</v>
      </c>
      <c r="V22" s="1088">
        <f>U49+14</f>
        <v>40640</v>
      </c>
      <c r="W22" s="2112"/>
      <c r="X22" s="2112"/>
      <c r="Y22" s="2310"/>
      <c r="Z22" s="2310"/>
      <c r="AA22" s="1088">
        <f>V49+365</f>
        <v>41005</v>
      </c>
      <c r="AB22" s="878"/>
      <c r="AC22" s="2322" t="s">
        <v>613</v>
      </c>
      <c r="AD22" s="360"/>
      <c r="AE22" s="361"/>
    </row>
    <row r="23" spans="1:31" ht="14.25">
      <c r="A23" s="1891"/>
      <c r="B23" s="2127"/>
      <c r="C23" s="2095"/>
      <c r="D23" s="2089"/>
      <c r="E23" s="1089" t="s">
        <v>232</v>
      </c>
      <c r="F23" s="2137"/>
      <c r="G23" s="2089"/>
      <c r="H23" s="2089"/>
      <c r="I23" s="1090" t="s">
        <v>102</v>
      </c>
      <c r="J23" s="1090" t="s">
        <v>103</v>
      </c>
      <c r="K23" s="464" t="s">
        <v>106</v>
      </c>
      <c r="L23" s="464" t="s">
        <v>107</v>
      </c>
      <c r="M23" s="868" t="s">
        <v>248</v>
      </c>
      <c r="N23" s="868" t="s">
        <v>248</v>
      </c>
      <c r="O23" s="868">
        <v>41090</v>
      </c>
      <c r="P23" s="868">
        <f>O50+10</f>
        <v>40668</v>
      </c>
      <c r="Q23" s="868">
        <f>P50+10</f>
        <v>40584</v>
      </c>
      <c r="R23" s="868">
        <f>Q50+42</f>
        <v>40618</v>
      </c>
      <c r="S23" s="868">
        <f>R50</f>
        <v>40603</v>
      </c>
      <c r="T23" s="868">
        <f>S50+40</f>
        <v>40643</v>
      </c>
      <c r="U23" s="868">
        <f>T50+30</f>
        <v>40652</v>
      </c>
      <c r="V23" s="868">
        <f>U50+30</f>
        <v>40650</v>
      </c>
      <c r="W23" s="2113"/>
      <c r="X23" s="2113"/>
      <c r="Y23" s="2311"/>
      <c r="Z23" s="2311"/>
      <c r="AA23" s="868">
        <f>V50+400</f>
        <v>41024</v>
      </c>
      <c r="AB23" s="873"/>
      <c r="AC23" s="2323"/>
      <c r="AD23" s="373"/>
      <c r="AE23" s="361"/>
    </row>
    <row r="24" spans="1:31" ht="14.25">
      <c r="A24" s="1891"/>
      <c r="B24" s="2127"/>
      <c r="C24" s="2095"/>
      <c r="D24" s="2089"/>
      <c r="E24" s="1089" t="s">
        <v>327</v>
      </c>
      <c r="F24" s="2137"/>
      <c r="G24" s="2089"/>
      <c r="H24" s="2089"/>
      <c r="I24" s="1090" t="s">
        <v>101</v>
      </c>
      <c r="J24" s="1091" t="s">
        <v>104</v>
      </c>
      <c r="K24" s="464"/>
      <c r="L24" s="464"/>
      <c r="M24" s="868" t="s">
        <v>248</v>
      </c>
      <c r="N24" s="868" t="s">
        <v>248</v>
      </c>
      <c r="O24" s="868">
        <v>41379</v>
      </c>
      <c r="P24" s="868">
        <f>O24+10</f>
        <v>41389</v>
      </c>
      <c r="Q24" s="868">
        <f>P24+7</f>
        <v>41396</v>
      </c>
      <c r="R24" s="868">
        <f>Q24+30</f>
        <v>41426</v>
      </c>
      <c r="S24" s="868">
        <f>R24</f>
        <v>41426</v>
      </c>
      <c r="T24" s="868">
        <f>S24+10</f>
        <v>41436</v>
      </c>
      <c r="U24" s="868">
        <f>T24+7</f>
        <v>41443</v>
      </c>
      <c r="V24" s="868">
        <f>U24+14</f>
        <v>41457</v>
      </c>
      <c r="W24" s="2113"/>
      <c r="X24" s="2113"/>
      <c r="Y24" s="2311"/>
      <c r="Z24" s="2311"/>
      <c r="AA24" s="1092">
        <f>V24+100</f>
        <v>41557</v>
      </c>
      <c r="AB24" s="1093"/>
      <c r="AC24" s="2323"/>
      <c r="AD24" s="373"/>
      <c r="AE24" s="361"/>
    </row>
    <row r="25" spans="1:31" ht="16.5" thickBot="1">
      <c r="A25" s="1891"/>
      <c r="B25" s="2128"/>
      <c r="C25" s="2096"/>
      <c r="D25" s="2090"/>
      <c r="E25" s="1094" t="s">
        <v>72</v>
      </c>
      <c r="F25" s="1095"/>
      <c r="G25" s="2090"/>
      <c r="H25" s="2090"/>
      <c r="I25" s="1097"/>
      <c r="J25" s="1097"/>
      <c r="K25" s="1096"/>
      <c r="L25" s="1096"/>
      <c r="M25" s="1098"/>
      <c r="N25" s="1098"/>
      <c r="O25" s="1098"/>
      <c r="P25" s="1098"/>
      <c r="Q25" s="2138" t="s">
        <v>602</v>
      </c>
      <c r="R25" s="2139"/>
      <c r="S25" s="2139"/>
      <c r="T25" s="2139"/>
      <c r="U25" s="2139"/>
      <c r="V25" s="2139"/>
      <c r="W25" s="2139"/>
      <c r="X25" s="2139"/>
      <c r="Y25" s="2139"/>
      <c r="Z25" s="2139"/>
      <c r="AA25" s="2140"/>
      <c r="AB25" s="1093"/>
      <c r="AC25" s="2324"/>
      <c r="AD25" s="375"/>
      <c r="AE25" s="361"/>
    </row>
    <row r="26" spans="1:31" ht="14.25">
      <c r="A26" s="1891">
        <v>2.1</v>
      </c>
      <c r="B26" s="1939">
        <v>6</v>
      </c>
      <c r="C26" s="1910" t="s">
        <v>407</v>
      </c>
      <c r="D26" s="1960" t="s">
        <v>202</v>
      </c>
      <c r="E26" s="975" t="s">
        <v>70</v>
      </c>
      <c r="F26" s="613"/>
      <c r="G26" s="1960" t="s">
        <v>261</v>
      </c>
      <c r="H26" s="1960" t="s">
        <v>99</v>
      </c>
      <c r="I26" s="758" t="s">
        <v>102</v>
      </c>
      <c r="J26" s="758" t="s">
        <v>103</v>
      </c>
      <c r="K26" s="614" t="s">
        <v>106</v>
      </c>
      <c r="L26" s="614" t="s">
        <v>107</v>
      </c>
      <c r="M26" s="741">
        <v>40638</v>
      </c>
      <c r="N26" s="741">
        <f>M26+48</f>
        <v>40686</v>
      </c>
      <c r="O26" s="741">
        <f>P26-10</f>
        <v>41456</v>
      </c>
      <c r="P26" s="741">
        <f>O53+10</f>
        <v>41466</v>
      </c>
      <c r="Q26" s="741">
        <f>P26+7</f>
        <v>41473</v>
      </c>
      <c r="R26" s="741">
        <f>Q53+42</f>
        <v>41505</v>
      </c>
      <c r="S26" s="741">
        <f>R53</f>
        <v>41493</v>
      </c>
      <c r="T26" s="741">
        <f>S53+21</f>
        <v>41514</v>
      </c>
      <c r="U26" s="741">
        <f>T53+7</f>
        <v>41514</v>
      </c>
      <c r="V26" s="741">
        <f>U26+14</f>
        <v>41528</v>
      </c>
      <c r="W26" s="591"/>
      <c r="X26" s="591"/>
      <c r="Y26" s="592"/>
      <c r="Z26" s="592"/>
      <c r="AA26" s="741">
        <f>V53+365</f>
        <v>41886</v>
      </c>
      <c r="AB26" s="741"/>
      <c r="AC26" s="2166"/>
      <c r="AD26" s="375"/>
    </row>
    <row r="27" spans="1:31" ht="14.25">
      <c r="A27" s="1891"/>
      <c r="B27" s="1940"/>
      <c r="C27" s="1911"/>
      <c r="D27" s="1961"/>
      <c r="E27" s="477" t="s">
        <v>71</v>
      </c>
      <c r="F27" s="615"/>
      <c r="G27" s="1961"/>
      <c r="H27" s="1961"/>
      <c r="I27" s="759" t="s">
        <v>102</v>
      </c>
      <c r="J27" s="759" t="s">
        <v>104</v>
      </c>
      <c r="K27" s="478" t="s">
        <v>106</v>
      </c>
      <c r="L27" s="478" t="s">
        <v>106</v>
      </c>
      <c r="M27" s="760"/>
      <c r="N27" s="760"/>
      <c r="O27" s="760"/>
      <c r="P27" s="760"/>
      <c r="Q27" s="760"/>
      <c r="R27" s="760"/>
      <c r="S27" s="760"/>
      <c r="T27" s="760"/>
      <c r="U27" s="760"/>
      <c r="V27" s="760"/>
      <c r="W27" s="480"/>
      <c r="X27" s="480"/>
      <c r="Y27" s="481"/>
      <c r="Z27" s="603"/>
      <c r="AA27" s="760"/>
      <c r="AB27" s="760"/>
      <c r="AC27" s="2187"/>
    </row>
    <row r="28" spans="1:31" s="247" customFormat="1" thickBot="1">
      <c r="A28" s="1891"/>
      <c r="B28" s="1941"/>
      <c r="C28" s="1912"/>
      <c r="D28" s="1998"/>
      <c r="E28" s="976" t="s">
        <v>72</v>
      </c>
      <c r="F28" s="616"/>
      <c r="G28" s="1998"/>
      <c r="H28" s="1998"/>
      <c r="I28" s="761"/>
      <c r="J28" s="761"/>
      <c r="K28" s="617" t="s">
        <v>217</v>
      </c>
      <c r="L28" s="617" t="s">
        <v>106</v>
      </c>
      <c r="M28" s="762"/>
      <c r="N28" s="762"/>
      <c r="O28" s="762"/>
      <c r="P28" s="762">
        <v>40750</v>
      </c>
      <c r="Q28" s="762">
        <v>40754</v>
      </c>
      <c r="R28" s="762">
        <v>40779</v>
      </c>
      <c r="S28" s="762">
        <v>40779</v>
      </c>
      <c r="T28" s="762">
        <v>40842</v>
      </c>
      <c r="U28" s="762">
        <v>40977</v>
      </c>
      <c r="V28" s="762">
        <v>40849</v>
      </c>
      <c r="W28" s="618">
        <v>299937.5</v>
      </c>
      <c r="X28" s="619" t="s">
        <v>100</v>
      </c>
      <c r="Y28" s="620"/>
      <c r="Z28" s="621" t="s">
        <v>470</v>
      </c>
      <c r="AA28" s="762"/>
      <c r="AB28" s="762"/>
      <c r="AC28" s="2188"/>
      <c r="AD28" s="14"/>
      <c r="AE28" s="14"/>
    </row>
    <row r="29" spans="1:31" ht="14.25">
      <c r="A29" s="1891">
        <v>2.1</v>
      </c>
      <c r="B29" s="1939">
        <v>7</v>
      </c>
      <c r="C29" s="1910" t="s">
        <v>408</v>
      </c>
      <c r="D29" s="1920" t="s">
        <v>89</v>
      </c>
      <c r="E29" s="558" t="s">
        <v>70</v>
      </c>
      <c r="F29" s="1954"/>
      <c r="G29" s="2130" t="s">
        <v>184</v>
      </c>
      <c r="H29" s="1920" t="s">
        <v>99</v>
      </c>
      <c r="I29" s="740" t="s">
        <v>169</v>
      </c>
      <c r="J29" s="740" t="s">
        <v>103</v>
      </c>
      <c r="K29" s="585" t="s">
        <v>106</v>
      </c>
      <c r="L29" s="585" t="s">
        <v>107</v>
      </c>
      <c r="M29" s="744">
        <v>40817</v>
      </c>
      <c r="N29" s="744">
        <f>M29+48</f>
        <v>40865</v>
      </c>
      <c r="O29" s="744">
        <f>N29+35</f>
        <v>40900</v>
      </c>
      <c r="P29" s="744">
        <f>O29+10</f>
        <v>40910</v>
      </c>
      <c r="Q29" s="744">
        <f>P29+7</f>
        <v>40917</v>
      </c>
      <c r="R29" s="744">
        <f>Q29+42</f>
        <v>40959</v>
      </c>
      <c r="S29" s="744">
        <f>R29</f>
        <v>40959</v>
      </c>
      <c r="T29" s="744">
        <f>S29+21</f>
        <v>40980</v>
      </c>
      <c r="U29" s="744">
        <f>T29+7</f>
        <v>40987</v>
      </c>
      <c r="V29" s="744">
        <f>U29+14</f>
        <v>41001</v>
      </c>
      <c r="W29" s="622"/>
      <c r="X29" s="2013" t="s">
        <v>100</v>
      </c>
      <c r="Y29" s="2041"/>
      <c r="Z29" s="1999" t="s">
        <v>310</v>
      </c>
      <c r="AA29" s="763">
        <f>V29+365</f>
        <v>41366</v>
      </c>
      <c r="AB29" s="764"/>
      <c r="AC29" s="2197"/>
    </row>
    <row r="30" spans="1:31" ht="14.25">
      <c r="A30" s="1891"/>
      <c r="B30" s="1940"/>
      <c r="C30" s="1911"/>
      <c r="D30" s="1921"/>
      <c r="E30" s="971" t="s">
        <v>71</v>
      </c>
      <c r="F30" s="1955"/>
      <c r="G30" s="2131"/>
      <c r="H30" s="1921"/>
      <c r="I30" s="518"/>
      <c r="J30" s="765" t="s">
        <v>104</v>
      </c>
      <c r="K30" s="442" t="s">
        <v>217</v>
      </c>
      <c r="L30" s="442" t="s">
        <v>106</v>
      </c>
      <c r="M30" s="522" t="s">
        <v>108</v>
      </c>
      <c r="N30" s="522" t="s">
        <v>108</v>
      </c>
      <c r="O30" s="522">
        <v>41000</v>
      </c>
      <c r="P30" s="522">
        <f>O30+10</f>
        <v>41010</v>
      </c>
      <c r="Q30" s="522">
        <f>P30+7</f>
        <v>41017</v>
      </c>
      <c r="R30" s="522">
        <f>Q30+42</f>
        <v>41059</v>
      </c>
      <c r="S30" s="522">
        <f>R30</f>
        <v>41059</v>
      </c>
      <c r="T30" s="522">
        <f>S30+21</f>
        <v>41080</v>
      </c>
      <c r="U30" s="522">
        <f>T30+7</f>
        <v>41087</v>
      </c>
      <c r="V30" s="522">
        <f>U30+14</f>
        <v>41101</v>
      </c>
      <c r="W30" s="623"/>
      <c r="X30" s="2014"/>
      <c r="Y30" s="2042"/>
      <c r="Z30" s="2029"/>
      <c r="AA30" s="766">
        <f>V30+170</f>
        <v>41271</v>
      </c>
      <c r="AB30" s="767"/>
      <c r="AC30" s="2198"/>
    </row>
    <row r="31" spans="1:31" thickBot="1">
      <c r="A31" s="1891"/>
      <c r="B31" s="1940"/>
      <c r="C31" s="1912"/>
      <c r="D31" s="1983"/>
      <c r="E31" s="977" t="s">
        <v>72</v>
      </c>
      <c r="F31" s="2110"/>
      <c r="G31" s="2132"/>
      <c r="H31" s="1983"/>
      <c r="I31" s="624"/>
      <c r="J31" s="768"/>
      <c r="K31" s="624"/>
      <c r="L31" s="624"/>
      <c r="M31" s="625"/>
      <c r="N31" s="625"/>
      <c r="O31" s="522">
        <v>41039</v>
      </c>
      <c r="P31" s="522" t="s">
        <v>108</v>
      </c>
      <c r="Q31" s="522">
        <v>41048</v>
      </c>
      <c r="R31" s="522">
        <v>41076</v>
      </c>
      <c r="S31" s="522">
        <v>41090</v>
      </c>
      <c r="T31" s="625">
        <v>41170</v>
      </c>
      <c r="U31" s="521" t="s">
        <v>108</v>
      </c>
      <c r="V31" s="520">
        <v>41183</v>
      </c>
      <c r="W31" s="484">
        <v>399828</v>
      </c>
      <c r="X31" s="2015"/>
      <c r="Y31" s="2059"/>
      <c r="Z31" s="2030"/>
      <c r="AA31" s="1230">
        <v>41421</v>
      </c>
      <c r="AB31" s="770"/>
      <c r="AC31" s="2199"/>
    </row>
    <row r="32" spans="1:31" s="176" customFormat="1" ht="14.25">
      <c r="A32" s="1891">
        <v>2.1</v>
      </c>
      <c r="B32" s="1965">
        <v>8</v>
      </c>
      <c r="C32" s="585" t="s">
        <v>409</v>
      </c>
      <c r="D32" s="1407" t="s">
        <v>330</v>
      </c>
      <c r="E32" s="1374" t="s">
        <v>70</v>
      </c>
      <c r="F32" s="2102"/>
      <c r="G32" s="2038" t="s">
        <v>388</v>
      </c>
      <c r="H32" s="1902" t="s">
        <v>99</v>
      </c>
      <c r="I32" s="740" t="s">
        <v>169</v>
      </c>
      <c r="J32" s="740" t="s">
        <v>103</v>
      </c>
      <c r="K32" s="156"/>
      <c r="L32" s="156"/>
      <c r="M32" s="748">
        <v>41279</v>
      </c>
      <c r="N32" s="748">
        <f>M63+48</f>
        <v>48</v>
      </c>
      <c r="O32" s="748">
        <f>N63+35</f>
        <v>35</v>
      </c>
      <c r="P32" s="748">
        <f>O63+10</f>
        <v>10</v>
      </c>
      <c r="Q32" s="748">
        <f>P63+7</f>
        <v>7</v>
      </c>
      <c r="R32" s="748">
        <f>Q63+42</f>
        <v>42</v>
      </c>
      <c r="S32" s="748">
        <f>R63</f>
        <v>0</v>
      </c>
      <c r="T32" s="748">
        <f>S63+21</f>
        <v>21</v>
      </c>
      <c r="U32" s="748">
        <f>T63+7</f>
        <v>7</v>
      </c>
      <c r="V32" s="748">
        <f>U63+14</f>
        <v>14</v>
      </c>
      <c r="W32" s="1171"/>
      <c r="X32" s="2181" t="s">
        <v>100</v>
      </c>
      <c r="Y32" s="2055"/>
      <c r="Z32" s="1171"/>
      <c r="AA32" s="772">
        <f>V63+320</f>
        <v>320</v>
      </c>
      <c r="AB32" s="773"/>
      <c r="AC32" s="2205" t="s">
        <v>645</v>
      </c>
      <c r="AD32" s="13"/>
      <c r="AE32" s="13"/>
    </row>
    <row r="33" spans="1:31" s="176" customFormat="1" ht="14.25">
      <c r="A33" s="1891"/>
      <c r="B33" s="1966"/>
      <c r="C33" s="1407" t="s">
        <v>734</v>
      </c>
      <c r="D33" s="1408" t="s">
        <v>304</v>
      </c>
      <c r="E33" s="1375" t="s">
        <v>71</v>
      </c>
      <c r="F33" s="2103"/>
      <c r="G33" s="2039"/>
      <c r="H33" s="1903"/>
      <c r="I33" s="1372" t="s">
        <v>169</v>
      </c>
      <c r="J33" s="737" t="s">
        <v>104</v>
      </c>
      <c r="K33" s="397"/>
      <c r="L33" s="397"/>
      <c r="M33" s="170" t="s">
        <v>108</v>
      </c>
      <c r="N33" s="170" t="s">
        <v>108</v>
      </c>
      <c r="O33" s="170">
        <v>41394</v>
      </c>
      <c r="P33" s="170">
        <f>O33+10</f>
        <v>41404</v>
      </c>
      <c r="Q33" s="170">
        <f>P33+7</f>
        <v>41411</v>
      </c>
      <c r="R33" s="170">
        <f>Q33+30</f>
        <v>41441</v>
      </c>
      <c r="S33" s="170">
        <f>R33</f>
        <v>41441</v>
      </c>
      <c r="T33" s="170">
        <f>S33+21</f>
        <v>41462</v>
      </c>
      <c r="U33" s="170">
        <f>T33+7</f>
        <v>41469</v>
      </c>
      <c r="V33" s="717">
        <f>U33+14</f>
        <v>41483</v>
      </c>
      <c r="W33" s="1170"/>
      <c r="X33" s="2182"/>
      <c r="Y33" s="2056"/>
      <c r="Z33" s="1170"/>
      <c r="AA33" s="171">
        <f>V33+320</f>
        <v>41803</v>
      </c>
      <c r="AB33" s="200"/>
      <c r="AC33" s="2206"/>
      <c r="AD33" s="13"/>
      <c r="AE33" s="13"/>
    </row>
    <row r="34" spans="1:31" s="176" customFormat="1" thickBot="1">
      <c r="A34" s="1891"/>
      <c r="B34" s="1966"/>
      <c r="C34" s="1409"/>
      <c r="D34" s="770"/>
      <c r="E34" s="1410" t="s">
        <v>72</v>
      </c>
      <c r="F34" s="2104"/>
      <c r="G34" s="2040"/>
      <c r="H34" s="1919"/>
      <c r="I34" s="1373"/>
      <c r="J34" s="1411" t="s">
        <v>104</v>
      </c>
      <c r="K34" s="1172"/>
      <c r="L34" s="1172"/>
      <c r="M34" s="816"/>
      <c r="N34" s="816" t="s">
        <v>645</v>
      </c>
      <c r="O34" s="816"/>
      <c r="P34" s="816"/>
      <c r="Q34" s="1134">
        <v>41387</v>
      </c>
      <c r="R34" s="1134">
        <v>41419</v>
      </c>
      <c r="S34" s="1134">
        <v>41419</v>
      </c>
      <c r="T34" s="1202">
        <v>41552</v>
      </c>
      <c r="U34" s="816"/>
      <c r="V34" s="1202">
        <v>41604</v>
      </c>
      <c r="W34" s="1174">
        <v>303430</v>
      </c>
      <c r="X34" s="2182"/>
      <c r="Y34" s="2057"/>
      <c r="Z34" s="1173" t="s">
        <v>255</v>
      </c>
      <c r="AA34" s="1176">
        <v>41755</v>
      </c>
      <c r="AB34" s="720"/>
      <c r="AC34" s="2206"/>
      <c r="AD34" s="13"/>
      <c r="AE34" s="13"/>
    </row>
    <row r="35" spans="1:31" s="1347" customFormat="1" ht="14.25">
      <c r="A35" s="1891"/>
      <c r="B35" s="1966"/>
      <c r="C35" s="2081" t="s">
        <v>735</v>
      </c>
      <c r="D35" s="1338" t="s">
        <v>677</v>
      </c>
      <c r="E35" s="1339" t="s">
        <v>70</v>
      </c>
      <c r="F35" s="2104"/>
      <c r="G35" s="1338" t="s">
        <v>697</v>
      </c>
      <c r="H35" s="1919"/>
      <c r="I35" s="1307" t="s">
        <v>169</v>
      </c>
      <c r="J35" s="1340" t="s">
        <v>105</v>
      </c>
      <c r="K35" s="1307"/>
      <c r="L35" s="1307"/>
      <c r="M35" s="1328" t="s">
        <v>108</v>
      </c>
      <c r="N35" s="1341" t="s">
        <v>108</v>
      </c>
      <c r="O35" s="1341">
        <v>41654</v>
      </c>
      <c r="P35" s="748" t="s">
        <v>108</v>
      </c>
      <c r="Q35" s="1341">
        <v>41659</v>
      </c>
      <c r="R35" s="1341">
        <v>41668</v>
      </c>
      <c r="S35" s="1341">
        <v>41668</v>
      </c>
      <c r="T35" s="1342">
        <v>41682</v>
      </c>
      <c r="U35" s="748"/>
      <c r="V35" s="1342">
        <v>41693</v>
      </c>
      <c r="W35" s="1343"/>
      <c r="X35" s="2182"/>
      <c r="Y35" s="2057"/>
      <c r="Z35" s="1344"/>
      <c r="AA35" s="1345">
        <v>41721</v>
      </c>
      <c r="AB35" s="773"/>
      <c r="AC35" s="2206"/>
      <c r="AD35" s="1346"/>
      <c r="AE35" s="1346"/>
    </row>
    <row r="36" spans="1:31" s="176" customFormat="1" ht="14.25">
      <c r="A36" s="1891"/>
      <c r="B36" s="1966"/>
      <c r="C36" s="2082"/>
      <c r="D36" s="1193" t="s">
        <v>294</v>
      </c>
      <c r="E36" s="816" t="s">
        <v>71</v>
      </c>
      <c r="F36" s="2104"/>
      <c r="G36" s="720"/>
      <c r="H36" s="1919"/>
      <c r="I36" s="1190"/>
      <c r="K36" s="1190"/>
      <c r="L36" s="1190"/>
      <c r="M36" s="816"/>
      <c r="N36" s="816"/>
      <c r="O36" s="816"/>
      <c r="P36" s="816"/>
      <c r="Q36" s="1134"/>
      <c r="R36" s="1134"/>
      <c r="S36" s="1134"/>
      <c r="T36" s="1202"/>
      <c r="U36" s="816"/>
      <c r="V36" s="1202"/>
      <c r="W36" s="1174"/>
      <c r="X36" s="2182"/>
      <c r="Y36" s="2057"/>
      <c r="Z36" s="1300"/>
      <c r="AA36" s="1176"/>
      <c r="AB36" s="720"/>
      <c r="AC36" s="2206"/>
      <c r="AD36" s="13"/>
      <c r="AE36" s="13"/>
    </row>
    <row r="37" spans="1:31" s="176" customFormat="1" ht="20.25" customHeight="1" thickBot="1">
      <c r="A37" s="1891"/>
      <c r="B37" s="1966"/>
      <c r="C37" s="2083"/>
      <c r="D37" s="720"/>
      <c r="E37" s="1863" t="s">
        <v>72</v>
      </c>
      <c r="F37" s="2104"/>
      <c r="G37" s="720"/>
      <c r="H37" s="1919"/>
      <c r="I37" s="398"/>
      <c r="K37" s="398"/>
      <c r="L37" s="398"/>
      <c r="M37" s="204"/>
      <c r="N37" s="204"/>
      <c r="O37" s="204"/>
      <c r="P37" s="204"/>
      <c r="Q37" s="1864">
        <v>41661</v>
      </c>
      <c r="R37" s="1864">
        <v>41673</v>
      </c>
      <c r="S37" s="1864">
        <v>41673</v>
      </c>
      <c r="T37" s="204"/>
      <c r="U37" s="204"/>
      <c r="V37" s="204"/>
      <c r="W37" s="1172"/>
      <c r="X37" s="2183"/>
      <c r="Y37" s="2057"/>
      <c r="Z37" s="1172"/>
      <c r="AA37" s="719"/>
      <c r="AB37" s="720"/>
      <c r="AC37" s="2207"/>
      <c r="AD37" s="13"/>
      <c r="AE37" s="13"/>
    </row>
    <row r="38" spans="1:31" ht="14.25">
      <c r="A38" s="1891">
        <v>2.1</v>
      </c>
      <c r="B38" s="1939">
        <v>9</v>
      </c>
      <c r="C38" s="1910" t="s">
        <v>410</v>
      </c>
      <c r="D38" s="1960" t="s">
        <v>295</v>
      </c>
      <c r="E38" s="981" t="s">
        <v>70</v>
      </c>
      <c r="F38" s="626"/>
      <c r="G38" s="2105" t="s">
        <v>286</v>
      </c>
      <c r="H38" s="2184" t="s">
        <v>99</v>
      </c>
      <c r="I38" s="614" t="s">
        <v>102</v>
      </c>
      <c r="J38" s="758" t="s">
        <v>118</v>
      </c>
      <c r="K38" s="614" t="s">
        <v>217</v>
      </c>
      <c r="L38" s="614" t="s">
        <v>106</v>
      </c>
      <c r="M38" s="627"/>
      <c r="N38" s="627"/>
      <c r="O38" s="587" t="s">
        <v>108</v>
      </c>
      <c r="P38" s="587" t="s">
        <v>108</v>
      </c>
      <c r="Q38" s="587" t="s">
        <v>108</v>
      </c>
      <c r="R38" s="587" t="s">
        <v>108</v>
      </c>
      <c r="S38" s="587" t="s">
        <v>108</v>
      </c>
      <c r="T38" s="587" t="s">
        <v>108</v>
      </c>
      <c r="U38" s="449">
        <v>41031</v>
      </c>
      <c r="V38" s="449">
        <v>41044</v>
      </c>
      <c r="W38" s="591"/>
      <c r="X38" s="587"/>
      <c r="Y38" s="592"/>
      <c r="Z38" s="592"/>
      <c r="AA38" s="774">
        <v>41426</v>
      </c>
      <c r="AB38" s="764"/>
      <c r="AC38" s="2166"/>
    </row>
    <row r="39" spans="1:31" ht="14.25">
      <c r="A39" s="1891"/>
      <c r="B39" s="1940"/>
      <c r="C39" s="1911"/>
      <c r="D39" s="1961"/>
      <c r="E39" s="982" t="s">
        <v>71</v>
      </c>
      <c r="F39" s="601"/>
      <c r="G39" s="2106"/>
      <c r="H39" s="2185"/>
      <c r="I39" s="481"/>
      <c r="J39" s="775"/>
      <c r="K39" s="481"/>
      <c r="L39" s="481"/>
      <c r="M39" s="606"/>
      <c r="N39" s="606"/>
      <c r="O39" s="628"/>
      <c r="P39" s="628"/>
      <c r="Q39" s="628"/>
      <c r="R39" s="628"/>
      <c r="S39" s="628"/>
      <c r="T39" s="628"/>
      <c r="U39" s="606"/>
      <c r="V39" s="606"/>
      <c r="W39" s="480"/>
      <c r="X39" s="480"/>
      <c r="Y39" s="481"/>
      <c r="Z39" s="2189" t="s">
        <v>312</v>
      </c>
      <c r="AA39" s="776"/>
      <c r="AB39" s="777"/>
      <c r="AC39" s="2167"/>
    </row>
    <row r="40" spans="1:31" thickBot="1">
      <c r="A40" s="1891"/>
      <c r="B40" s="1941"/>
      <c r="C40" s="1912"/>
      <c r="D40" s="1998"/>
      <c r="E40" s="983" t="s">
        <v>72</v>
      </c>
      <c r="F40" s="616"/>
      <c r="G40" s="2107"/>
      <c r="H40" s="2186"/>
      <c r="I40" s="621"/>
      <c r="J40" s="778"/>
      <c r="K40" s="621"/>
      <c r="L40" s="621"/>
      <c r="M40" s="608"/>
      <c r="N40" s="608"/>
      <c r="O40" s="521" t="s">
        <v>108</v>
      </c>
      <c r="P40" s="521" t="s">
        <v>108</v>
      </c>
      <c r="Q40" s="521" t="s">
        <v>108</v>
      </c>
      <c r="R40" s="521" t="s">
        <v>108</v>
      </c>
      <c r="S40" s="521" t="s">
        <v>108</v>
      </c>
      <c r="T40" s="521" t="s">
        <v>108</v>
      </c>
      <c r="U40" s="453">
        <v>41070</v>
      </c>
      <c r="V40" s="453">
        <v>41080</v>
      </c>
      <c r="W40" s="484">
        <v>5926.71</v>
      </c>
      <c r="X40" s="630" t="s">
        <v>100</v>
      </c>
      <c r="Y40" s="621"/>
      <c r="Z40" s="2190"/>
      <c r="AA40" s="779">
        <v>41091</v>
      </c>
      <c r="AB40" s="780"/>
      <c r="AC40" s="2168"/>
    </row>
    <row r="41" spans="1:31" ht="14.25">
      <c r="A41" s="1891">
        <v>2.1</v>
      </c>
      <c r="B41" s="1945">
        <v>10</v>
      </c>
      <c r="C41" s="1913" t="s">
        <v>411</v>
      </c>
      <c r="D41" s="1931" t="s">
        <v>296</v>
      </c>
      <c r="E41" s="984" t="s">
        <v>70</v>
      </c>
      <c r="F41" s="557"/>
      <c r="G41" s="1933" t="s">
        <v>331</v>
      </c>
      <c r="H41" s="1931" t="s">
        <v>16</v>
      </c>
      <c r="I41" s="172" t="s">
        <v>101</v>
      </c>
      <c r="J41" s="746" t="s">
        <v>105</v>
      </c>
      <c r="K41" s="172" t="s">
        <v>217</v>
      </c>
      <c r="L41" s="172" t="s">
        <v>106</v>
      </c>
      <c r="M41" s="173"/>
      <c r="N41" s="173"/>
      <c r="O41" s="747">
        <v>41070</v>
      </c>
      <c r="P41" s="174" t="s">
        <v>108</v>
      </c>
      <c r="Q41" s="747">
        <v>41078</v>
      </c>
      <c r="R41" s="747">
        <v>41105</v>
      </c>
      <c r="S41" s="747">
        <v>41105</v>
      </c>
      <c r="T41" s="747">
        <v>41110</v>
      </c>
      <c r="U41" s="174" t="s">
        <v>108</v>
      </c>
      <c r="V41" s="747">
        <v>41118</v>
      </c>
      <c r="W41" s="391"/>
      <c r="X41" s="174" t="s">
        <v>100</v>
      </c>
      <c r="Y41" s="393"/>
      <c r="Z41" s="393"/>
      <c r="AA41" s="781">
        <v>41131</v>
      </c>
      <c r="AB41" s="782"/>
      <c r="AC41" s="2194"/>
    </row>
    <row r="42" spans="1:31" ht="14.25">
      <c r="A42" s="1891"/>
      <c r="B42" s="1946"/>
      <c r="C42" s="1914"/>
      <c r="D42" s="1932"/>
      <c r="E42" s="985" t="s">
        <v>71</v>
      </c>
      <c r="F42" s="557"/>
      <c r="G42" s="1934"/>
      <c r="H42" s="1932"/>
      <c r="I42" s="394"/>
      <c r="J42" s="783"/>
      <c r="K42" s="394"/>
      <c r="L42" s="394"/>
      <c r="M42" s="177"/>
      <c r="N42" s="177"/>
      <c r="O42" s="171">
        <v>41427</v>
      </c>
      <c r="P42" s="392" t="s">
        <v>108</v>
      </c>
      <c r="Q42" s="171">
        <f>O42+30</f>
        <v>41457</v>
      </c>
      <c r="R42" s="171">
        <f>Q42+30</f>
        <v>41487</v>
      </c>
      <c r="S42" s="171">
        <f>R42</f>
        <v>41487</v>
      </c>
      <c r="T42" s="171">
        <f>S42+10</f>
        <v>41497</v>
      </c>
      <c r="U42" s="392" t="s">
        <v>108</v>
      </c>
      <c r="V42" s="859">
        <f>T42+14</f>
        <v>41511</v>
      </c>
      <c r="W42" s="392"/>
      <c r="X42" s="392"/>
      <c r="Y42" s="394"/>
      <c r="Z42" s="394"/>
      <c r="AA42" s="752">
        <f>V42+30</f>
        <v>41541</v>
      </c>
      <c r="AB42" s="782"/>
      <c r="AC42" s="2195"/>
    </row>
    <row r="43" spans="1:31" s="1700" customFormat="1" ht="14.25">
      <c r="A43" s="1891"/>
      <c r="B43" s="1946"/>
      <c r="C43" s="1914"/>
      <c r="D43" s="1932"/>
      <c r="E43" s="1763" t="s">
        <v>327</v>
      </c>
      <c r="F43" s="1855"/>
      <c r="G43" s="1865"/>
      <c r="H43" s="1932"/>
      <c r="I43" s="1866"/>
      <c r="J43" s="1867"/>
      <c r="K43" s="1866"/>
      <c r="L43" s="1866"/>
      <c r="M43" s="1868"/>
      <c r="N43" s="1868"/>
      <c r="O43" s="111">
        <v>41792</v>
      </c>
      <c r="P43" s="1380" t="s">
        <v>108</v>
      </c>
      <c r="Q43" s="111">
        <f>O43+30</f>
        <v>41822</v>
      </c>
      <c r="R43" s="111">
        <f>Q43+30</f>
        <v>41852</v>
      </c>
      <c r="S43" s="111">
        <f>R43</f>
        <v>41852</v>
      </c>
      <c r="T43" s="111">
        <f>S43+10</f>
        <v>41862</v>
      </c>
      <c r="U43" s="1380" t="s">
        <v>108</v>
      </c>
      <c r="V43" s="1619">
        <f>T43+14</f>
        <v>41876</v>
      </c>
      <c r="W43" s="1380"/>
      <c r="X43" s="1380"/>
      <c r="Y43" s="1381"/>
      <c r="Z43" s="1381"/>
      <c r="AA43" s="1382">
        <f>V43+30</f>
        <v>41906</v>
      </c>
      <c r="AB43" s="1869"/>
      <c r="AC43" s="2195"/>
      <c r="AD43" s="1699"/>
      <c r="AE43" s="1699"/>
    </row>
    <row r="44" spans="1:31" thickBot="1">
      <c r="A44" s="1891"/>
      <c r="B44" s="1967"/>
      <c r="C44" s="1915"/>
      <c r="D44" s="1971"/>
      <c r="E44" s="986" t="s">
        <v>72</v>
      </c>
      <c r="F44" s="557"/>
      <c r="G44" s="403"/>
      <c r="H44" s="1971"/>
      <c r="I44" s="178"/>
      <c r="J44" s="784"/>
      <c r="K44" s="178"/>
      <c r="L44" s="178"/>
      <c r="M44" s="179"/>
      <c r="N44" s="179"/>
      <c r="O44" s="179"/>
      <c r="P44" s="179"/>
      <c r="Q44" s="179"/>
      <c r="R44" s="179"/>
      <c r="S44" s="179"/>
      <c r="T44" s="179"/>
      <c r="U44" s="179"/>
      <c r="V44" s="179"/>
      <c r="W44" s="180"/>
      <c r="X44" s="180"/>
      <c r="Y44" s="178"/>
      <c r="Z44" s="178"/>
      <c r="AA44" s="756"/>
      <c r="AB44" s="782"/>
      <c r="AC44" s="2196"/>
      <c r="AD44" s="13"/>
    </row>
    <row r="45" spans="1:31" ht="15" customHeight="1">
      <c r="A45" s="1891">
        <v>2.2000000000000002</v>
      </c>
      <c r="B45" s="1968">
        <v>11</v>
      </c>
      <c r="C45" s="1910" t="s">
        <v>412</v>
      </c>
      <c r="D45" s="1920" t="s">
        <v>287</v>
      </c>
      <c r="E45" s="558" t="s">
        <v>70</v>
      </c>
      <c r="F45" s="1954"/>
      <c r="G45" s="1920" t="s">
        <v>200</v>
      </c>
      <c r="H45" s="1920" t="s">
        <v>99</v>
      </c>
      <c r="I45" s="734" t="s">
        <v>102</v>
      </c>
      <c r="J45" s="734" t="s">
        <v>104</v>
      </c>
      <c r="K45" s="559" t="s">
        <v>106</v>
      </c>
      <c r="L45" s="559" t="s">
        <v>106</v>
      </c>
      <c r="M45" s="735" t="s">
        <v>108</v>
      </c>
      <c r="N45" s="735" t="s">
        <v>108</v>
      </c>
      <c r="O45" s="735">
        <v>40558</v>
      </c>
      <c r="P45" s="735">
        <f>O45+7</f>
        <v>40565</v>
      </c>
      <c r="Q45" s="735">
        <f>P45+5</f>
        <v>40570</v>
      </c>
      <c r="R45" s="735">
        <f>Q45+28</f>
        <v>40598</v>
      </c>
      <c r="S45" s="735">
        <f>R45</f>
        <v>40598</v>
      </c>
      <c r="T45" s="735">
        <f>S45+21</f>
        <v>40619</v>
      </c>
      <c r="U45" s="735">
        <f>T45+7</f>
        <v>40626</v>
      </c>
      <c r="V45" s="735">
        <f>U45+14</f>
        <v>40640</v>
      </c>
      <c r="W45" s="484"/>
      <c r="X45" s="2013" t="s">
        <v>100</v>
      </c>
      <c r="Y45" s="2041"/>
      <c r="Z45" s="2041" t="s">
        <v>255</v>
      </c>
      <c r="AA45" s="735">
        <f>V46+60</f>
        <v>41156</v>
      </c>
      <c r="AB45" s="736"/>
      <c r="AC45" s="2197"/>
    </row>
    <row r="46" spans="1:31" ht="16.5" customHeight="1">
      <c r="A46" s="1891"/>
      <c r="B46" s="1969"/>
      <c r="C46" s="1911"/>
      <c r="D46" s="1921"/>
      <c r="E46" s="971" t="s">
        <v>232</v>
      </c>
      <c r="F46" s="1955"/>
      <c r="G46" s="1921"/>
      <c r="H46" s="1921"/>
      <c r="I46" s="737" t="s">
        <v>169</v>
      </c>
      <c r="J46" s="737" t="s">
        <v>104</v>
      </c>
      <c r="K46" s="518" t="s">
        <v>106</v>
      </c>
      <c r="L46" s="518" t="s">
        <v>106</v>
      </c>
      <c r="M46" s="766" t="s">
        <v>108</v>
      </c>
      <c r="N46" s="766" t="s">
        <v>108</v>
      </c>
      <c r="O46" s="766">
        <v>41014</v>
      </c>
      <c r="P46" s="766">
        <f>O46+7</f>
        <v>41021</v>
      </c>
      <c r="Q46" s="766">
        <f>P46+5</f>
        <v>41026</v>
      </c>
      <c r="R46" s="766">
        <f>Q46+28</f>
        <v>41054</v>
      </c>
      <c r="S46" s="766">
        <f>R46</f>
        <v>41054</v>
      </c>
      <c r="T46" s="766">
        <f>S46+21</f>
        <v>41075</v>
      </c>
      <c r="U46" s="766">
        <f>T46+7</f>
        <v>41082</v>
      </c>
      <c r="V46" s="766">
        <f>U46+14</f>
        <v>41096</v>
      </c>
      <c r="W46" s="484"/>
      <c r="X46" s="2014"/>
      <c r="Y46" s="2042"/>
      <c r="Z46" s="2042"/>
      <c r="AA46" s="766">
        <v>41431</v>
      </c>
      <c r="AB46" s="767"/>
      <c r="AC46" s="2198"/>
    </row>
    <row r="47" spans="1:31" ht="16.5" customHeight="1">
      <c r="A47" s="1891"/>
      <c r="B47" s="1972"/>
      <c r="C47" s="1911"/>
      <c r="D47" s="1983"/>
      <c r="E47" s="977" t="s">
        <v>327</v>
      </c>
      <c r="F47" s="2110"/>
      <c r="G47" s="1983"/>
      <c r="H47" s="1983"/>
      <c r="I47" s="737" t="s">
        <v>169</v>
      </c>
      <c r="J47" s="737" t="s">
        <v>104</v>
      </c>
      <c r="K47" s="518" t="s">
        <v>106</v>
      </c>
      <c r="L47" s="518" t="s">
        <v>106</v>
      </c>
      <c r="M47" s="766" t="s">
        <v>108</v>
      </c>
      <c r="N47" s="766" t="s">
        <v>108</v>
      </c>
      <c r="O47" s="766">
        <v>41183</v>
      </c>
      <c r="P47" s="766">
        <f>O47+7</f>
        <v>41190</v>
      </c>
      <c r="Q47" s="766">
        <f>P47+5</f>
        <v>41195</v>
      </c>
      <c r="R47" s="766">
        <f>Q47+28</f>
        <v>41223</v>
      </c>
      <c r="S47" s="766">
        <f>R47</f>
        <v>41223</v>
      </c>
      <c r="T47" s="766">
        <f>S47+21</f>
        <v>41244</v>
      </c>
      <c r="U47" s="766">
        <f>T47+7</f>
        <v>41251</v>
      </c>
      <c r="V47" s="766">
        <f>U47+14</f>
        <v>41265</v>
      </c>
      <c r="W47" s="484"/>
      <c r="X47" s="2015"/>
      <c r="Y47" s="2059"/>
      <c r="Z47" s="2059"/>
      <c r="AA47" s="769">
        <v>41600</v>
      </c>
      <c r="AB47" s="770"/>
      <c r="AC47" s="2199"/>
    </row>
    <row r="48" spans="1:31" ht="15" customHeight="1" thickBot="1">
      <c r="A48" s="1891"/>
      <c r="B48" s="1970"/>
      <c r="C48" s="1912"/>
      <c r="D48" s="1922"/>
      <c r="E48" s="972" t="s">
        <v>72</v>
      </c>
      <c r="F48" s="1956"/>
      <c r="G48" s="1922"/>
      <c r="H48" s="1922"/>
      <c r="I48" s="523"/>
      <c r="J48" s="738"/>
      <c r="K48" s="523"/>
      <c r="L48" s="523"/>
      <c r="M48" s="524"/>
      <c r="N48" s="524"/>
      <c r="O48" s="524"/>
      <c r="P48" s="524"/>
      <c r="Q48" s="524">
        <v>41204</v>
      </c>
      <c r="R48" s="524">
        <f>Q48+26</f>
        <v>41230</v>
      </c>
      <c r="S48" s="524">
        <f>R48</f>
        <v>41230</v>
      </c>
      <c r="T48" s="524">
        <v>41321</v>
      </c>
      <c r="U48" s="632" t="s">
        <v>108</v>
      </c>
      <c r="V48" s="524">
        <f>T48+14</f>
        <v>41335</v>
      </c>
      <c r="W48" s="484">
        <v>60800</v>
      </c>
      <c r="X48" s="2060"/>
      <c r="Y48" s="2043"/>
      <c r="Z48" s="2043"/>
      <c r="AA48" s="785">
        <f>V48+42</f>
        <v>41377</v>
      </c>
      <c r="AB48" s="786"/>
      <c r="AC48" s="2200"/>
    </row>
    <row r="49" spans="1:31" ht="15.75" customHeight="1">
      <c r="A49" s="1891">
        <v>2.2000000000000002</v>
      </c>
      <c r="B49" s="1968">
        <v>12</v>
      </c>
      <c r="C49" s="1910" t="s">
        <v>413</v>
      </c>
      <c r="D49" s="1920" t="s">
        <v>288</v>
      </c>
      <c r="E49" s="558" t="s">
        <v>70</v>
      </c>
      <c r="F49" s="584"/>
      <c r="G49" s="1920" t="s">
        <v>199</v>
      </c>
      <c r="H49" s="1960" t="s">
        <v>99</v>
      </c>
      <c r="I49" s="734" t="s">
        <v>102</v>
      </c>
      <c r="J49" s="734" t="s">
        <v>104</v>
      </c>
      <c r="K49" s="559" t="s">
        <v>106</v>
      </c>
      <c r="L49" s="559" t="s">
        <v>106</v>
      </c>
      <c r="M49" s="735" t="s">
        <v>108</v>
      </c>
      <c r="N49" s="735" t="s">
        <v>108</v>
      </c>
      <c r="O49" s="735">
        <v>40558</v>
      </c>
      <c r="P49" s="735">
        <f>O49+7</f>
        <v>40565</v>
      </c>
      <c r="Q49" s="735">
        <f>P49+5</f>
        <v>40570</v>
      </c>
      <c r="R49" s="735">
        <f>Q49+28</f>
        <v>40598</v>
      </c>
      <c r="S49" s="735">
        <f>R49</f>
        <v>40598</v>
      </c>
      <c r="T49" s="735">
        <f>S49+21</f>
        <v>40619</v>
      </c>
      <c r="U49" s="735">
        <f>T49+7</f>
        <v>40626</v>
      </c>
      <c r="V49" s="735">
        <f>U49+14</f>
        <v>40640</v>
      </c>
      <c r="W49" s="633"/>
      <c r="X49" s="633"/>
      <c r="Y49" s="560"/>
      <c r="Z49" s="2172" t="s">
        <v>226</v>
      </c>
      <c r="AA49" s="735">
        <v>40700</v>
      </c>
      <c r="AB49" s="736"/>
      <c r="AC49" s="2166"/>
    </row>
    <row r="50" spans="1:31" ht="15.75" customHeight="1">
      <c r="A50" s="1891"/>
      <c r="B50" s="1969"/>
      <c r="C50" s="1911"/>
      <c r="D50" s="1921"/>
      <c r="E50" s="971" t="s">
        <v>71</v>
      </c>
      <c r="F50" s="565"/>
      <c r="G50" s="1921"/>
      <c r="H50" s="1961"/>
      <c r="I50" s="737" t="s">
        <v>102</v>
      </c>
      <c r="J50" s="737" t="s">
        <v>104</v>
      </c>
      <c r="K50" s="518" t="s">
        <v>106</v>
      </c>
      <c r="L50" s="518" t="s">
        <v>106</v>
      </c>
      <c r="M50" s="766" t="s">
        <v>108</v>
      </c>
      <c r="N50" s="766" t="s">
        <v>108</v>
      </c>
      <c r="O50" s="766">
        <v>40658</v>
      </c>
      <c r="P50" s="766">
        <v>40574</v>
      </c>
      <c r="Q50" s="766">
        <v>40576</v>
      </c>
      <c r="R50" s="766">
        <v>40603</v>
      </c>
      <c r="S50" s="766">
        <v>40603</v>
      </c>
      <c r="T50" s="766">
        <v>40622</v>
      </c>
      <c r="U50" s="766">
        <v>40620</v>
      </c>
      <c r="V50" s="766">
        <v>40624</v>
      </c>
      <c r="W50" s="567"/>
      <c r="X50" s="567"/>
      <c r="Y50" s="518"/>
      <c r="Z50" s="2173"/>
      <c r="AA50" s="766">
        <v>40648</v>
      </c>
      <c r="AB50" s="767"/>
      <c r="AC50" s="2187"/>
    </row>
    <row r="51" spans="1:31" ht="15.75" customHeight="1" thickBot="1">
      <c r="A51" s="1891"/>
      <c r="B51" s="1970"/>
      <c r="C51" s="1912"/>
      <c r="D51" s="1983"/>
      <c r="E51" s="977" t="s">
        <v>72</v>
      </c>
      <c r="F51" s="634"/>
      <c r="G51" s="1983"/>
      <c r="H51" s="1998"/>
      <c r="I51" s="624"/>
      <c r="J51" s="768"/>
      <c r="K51" s="624"/>
      <c r="L51" s="624"/>
      <c r="M51" s="625"/>
      <c r="N51" s="625"/>
      <c r="O51" s="769">
        <v>40573</v>
      </c>
      <c r="P51" s="769">
        <v>40596</v>
      </c>
      <c r="Q51" s="769">
        <v>40601</v>
      </c>
      <c r="R51" s="769">
        <v>40631</v>
      </c>
      <c r="S51" s="769">
        <v>40631</v>
      </c>
      <c r="T51" s="769">
        <v>40655</v>
      </c>
      <c r="U51" s="769">
        <v>40653</v>
      </c>
      <c r="V51" s="769">
        <v>40658</v>
      </c>
      <c r="W51" s="635">
        <v>32500</v>
      </c>
      <c r="X51" s="636" t="s">
        <v>100</v>
      </c>
      <c r="Y51" s="624"/>
      <c r="Z51" s="2174"/>
      <c r="AA51" s="769">
        <f>V51+30</f>
        <v>40688</v>
      </c>
      <c r="AB51" s="770"/>
      <c r="AC51" s="2188"/>
    </row>
    <row r="52" spans="1:31" ht="13.5" customHeight="1">
      <c r="A52" s="1891">
        <v>2.2000000000000002</v>
      </c>
      <c r="B52" s="1987">
        <v>13</v>
      </c>
      <c r="C52" s="1980" t="s">
        <v>666</v>
      </c>
      <c r="D52" s="2077" t="s">
        <v>487</v>
      </c>
      <c r="E52" s="978" t="s">
        <v>70</v>
      </c>
      <c r="F52" s="2073"/>
      <c r="G52" s="2087" t="s">
        <v>667</v>
      </c>
      <c r="H52" s="2169" t="s">
        <v>16</v>
      </c>
      <c r="I52" s="771" t="s">
        <v>169</v>
      </c>
      <c r="J52" s="1259" t="s">
        <v>104</v>
      </c>
      <c r="K52" s="396" t="s">
        <v>106</v>
      </c>
      <c r="L52" s="396" t="s">
        <v>106</v>
      </c>
      <c r="M52" s="772" t="s">
        <v>108</v>
      </c>
      <c r="N52" s="772" t="s">
        <v>108</v>
      </c>
      <c r="O52" s="772">
        <v>40909</v>
      </c>
      <c r="P52" s="772">
        <f>O52+7</f>
        <v>40916</v>
      </c>
      <c r="Q52" s="772">
        <f>P52+5</f>
        <v>40921</v>
      </c>
      <c r="R52" s="772">
        <f>Q52+28</f>
        <v>40949</v>
      </c>
      <c r="S52" s="772">
        <f>R52</f>
        <v>40949</v>
      </c>
      <c r="T52" s="772">
        <f>S52+21</f>
        <v>40970</v>
      </c>
      <c r="U52" s="772">
        <f>T52+7</f>
        <v>40977</v>
      </c>
      <c r="V52" s="772">
        <f>U52+14</f>
        <v>40991</v>
      </c>
      <c r="W52" s="2162"/>
      <c r="X52" s="2162"/>
      <c r="Y52" s="2142"/>
      <c r="Z52" s="2142"/>
      <c r="AA52" s="788"/>
      <c r="AB52" s="789"/>
      <c r="AC52" s="2201"/>
    </row>
    <row r="53" spans="1:31" ht="15.75" customHeight="1" thickBot="1">
      <c r="A53" s="1891"/>
      <c r="B53" s="1988"/>
      <c r="C53" s="1981"/>
      <c r="D53" s="2078"/>
      <c r="E53" s="979" t="s">
        <v>71</v>
      </c>
      <c r="F53" s="2074"/>
      <c r="G53" s="2078"/>
      <c r="H53" s="2170"/>
      <c r="I53" s="106" t="s">
        <v>169</v>
      </c>
      <c r="J53" s="757" t="s">
        <v>104</v>
      </c>
      <c r="K53" s="397"/>
      <c r="L53" s="397"/>
      <c r="M53" s="791" t="s">
        <v>108</v>
      </c>
      <c r="N53" s="791" t="s">
        <v>108</v>
      </c>
      <c r="O53" s="791">
        <v>41456</v>
      </c>
      <c r="P53" s="791" t="s">
        <v>108</v>
      </c>
      <c r="Q53" s="791">
        <f>O53+7</f>
        <v>41463</v>
      </c>
      <c r="R53" s="791">
        <f>Q53+30</f>
        <v>41493</v>
      </c>
      <c r="S53" s="791">
        <f>R53</f>
        <v>41493</v>
      </c>
      <c r="T53" s="791">
        <f>S53+14</f>
        <v>41507</v>
      </c>
      <c r="U53" s="791" t="s">
        <v>108</v>
      </c>
      <c r="V53" s="791">
        <f>T53+14</f>
        <v>41521</v>
      </c>
      <c r="W53" s="2163"/>
      <c r="X53" s="2163"/>
      <c r="Y53" s="2143"/>
      <c r="Z53" s="2143"/>
      <c r="AA53" s="171">
        <f>V53+30</f>
        <v>41551</v>
      </c>
      <c r="AB53" s="200"/>
      <c r="AC53" s="2202"/>
    </row>
    <row r="54" spans="1:31" ht="15.75" customHeight="1">
      <c r="A54" s="1891"/>
      <c r="B54" s="1988"/>
      <c r="C54" s="1981"/>
      <c r="D54" s="2079"/>
      <c r="E54" s="1246" t="s">
        <v>327</v>
      </c>
      <c r="F54" s="2075"/>
      <c r="G54" s="2079"/>
      <c r="H54" s="2170"/>
      <c r="I54" s="1138" t="s">
        <v>169</v>
      </c>
      <c r="J54" s="1175" t="s">
        <v>104</v>
      </c>
      <c r="K54" s="1173" t="s">
        <v>106</v>
      </c>
      <c r="L54" s="1173" t="s">
        <v>106</v>
      </c>
      <c r="M54" s="1236" t="s">
        <v>108</v>
      </c>
      <c r="N54" s="1236" t="s">
        <v>108</v>
      </c>
      <c r="O54" s="1345">
        <v>41779</v>
      </c>
      <c r="P54" s="1345" t="s">
        <v>108</v>
      </c>
      <c r="Q54" s="1345">
        <f>O54+12</f>
        <v>41791</v>
      </c>
      <c r="R54" s="1345">
        <f>Q54+28</f>
        <v>41819</v>
      </c>
      <c r="S54" s="1345">
        <f>R54</f>
        <v>41819</v>
      </c>
      <c r="T54" s="1345">
        <f>S54+21</f>
        <v>41840</v>
      </c>
      <c r="U54" s="1345" t="s">
        <v>108</v>
      </c>
      <c r="V54" s="1345">
        <f>T54+14</f>
        <v>41854</v>
      </c>
      <c r="W54" s="2164"/>
      <c r="X54" s="2164"/>
      <c r="Y54" s="2144"/>
      <c r="Z54" s="2144"/>
      <c r="AA54" s="1176">
        <v>41915</v>
      </c>
      <c r="AB54" s="720"/>
      <c r="AC54" s="2203"/>
    </row>
    <row r="55" spans="1:31" ht="15" customHeight="1" thickBot="1">
      <c r="A55" s="1891"/>
      <c r="B55" s="1988"/>
      <c r="C55" s="1982"/>
      <c r="D55" s="2080"/>
      <c r="E55" s="987" t="s">
        <v>72</v>
      </c>
      <c r="F55" s="2076"/>
      <c r="G55" s="2080"/>
      <c r="H55" s="2171"/>
      <c r="I55" s="389"/>
      <c r="J55" s="792"/>
      <c r="K55" s="389"/>
      <c r="L55" s="389"/>
      <c r="M55" s="104"/>
      <c r="N55" s="104"/>
      <c r="O55" s="104"/>
      <c r="P55" s="104"/>
      <c r="Q55" s="104"/>
      <c r="R55" s="104"/>
      <c r="S55" s="104"/>
      <c r="T55" s="104"/>
      <c r="U55" s="104"/>
      <c r="V55" s="104"/>
      <c r="W55" s="2165"/>
      <c r="X55" s="2165"/>
      <c r="Y55" s="2145"/>
      <c r="Z55" s="2145"/>
      <c r="AA55" s="793"/>
      <c r="AB55" s="794"/>
      <c r="AC55" s="2204"/>
    </row>
    <row r="56" spans="1:31" ht="15" customHeight="1">
      <c r="A56" s="1647"/>
      <c r="B56" s="1988"/>
      <c r="C56" s="1684"/>
      <c r="D56" s="1648"/>
      <c r="E56" s="1687" t="s">
        <v>70</v>
      </c>
      <c r="F56" s="795"/>
      <c r="G56" s="1990" t="s">
        <v>718</v>
      </c>
      <c r="H56" s="1649"/>
      <c r="I56" s="1138" t="s">
        <v>169</v>
      </c>
      <c r="J56" s="1175" t="s">
        <v>105</v>
      </c>
      <c r="K56" s="402" t="s">
        <v>645</v>
      </c>
      <c r="L56" s="402"/>
      <c r="M56" s="1686"/>
      <c r="N56" s="1686"/>
      <c r="O56" s="1345">
        <v>41791</v>
      </c>
      <c r="P56" s="1345" t="s">
        <v>108</v>
      </c>
      <c r="Q56" s="1345">
        <f>O56+12</f>
        <v>41803</v>
      </c>
      <c r="R56" s="1345">
        <f>Q56+14</f>
        <v>41817</v>
      </c>
      <c r="S56" s="1345">
        <f>R56</f>
        <v>41817</v>
      </c>
      <c r="T56" s="1345">
        <f>S56+15</f>
        <v>41832</v>
      </c>
      <c r="U56" s="1345" t="s">
        <v>108</v>
      </c>
      <c r="V56" s="1345">
        <f>T56+5</f>
        <v>41837</v>
      </c>
      <c r="W56" s="302"/>
      <c r="X56" s="302"/>
      <c r="Y56" s="402"/>
      <c r="Z56" s="402"/>
      <c r="AA56" s="1236">
        <v>41868</v>
      </c>
      <c r="AB56" s="782"/>
      <c r="AC56" s="1650"/>
    </row>
    <row r="57" spans="1:31" ht="15" customHeight="1">
      <c r="A57" s="1647"/>
      <c r="B57" s="1988"/>
      <c r="C57" s="1688" t="s">
        <v>719</v>
      </c>
      <c r="D57" s="1648"/>
      <c r="E57" s="1687" t="s">
        <v>71</v>
      </c>
      <c r="F57" s="795"/>
      <c r="G57" s="1991"/>
      <c r="H57" s="1649"/>
      <c r="I57" s="402"/>
      <c r="J57" s="1685"/>
      <c r="K57" s="402"/>
      <c r="L57" s="402"/>
      <c r="M57" s="1686"/>
      <c r="N57" s="1686"/>
      <c r="O57" s="1686"/>
      <c r="P57" s="1686"/>
      <c r="Q57" s="1686"/>
      <c r="R57" s="1686"/>
      <c r="S57" s="1686"/>
      <c r="T57" s="1686"/>
      <c r="U57" s="1686"/>
      <c r="V57" s="1686"/>
      <c r="W57" s="302"/>
      <c r="X57" s="302"/>
      <c r="Y57" s="402"/>
      <c r="Z57" s="402"/>
      <c r="AA57" s="753"/>
      <c r="AB57" s="782"/>
      <c r="AC57" s="1650"/>
    </row>
    <row r="58" spans="1:31" ht="15" customHeight="1" thickBot="1">
      <c r="A58" s="1647"/>
      <c r="B58" s="1989"/>
      <c r="C58" s="1684"/>
      <c r="D58" s="1648"/>
      <c r="E58" s="1687" t="s">
        <v>72</v>
      </c>
      <c r="F58" s="795"/>
      <c r="G58" s="1992"/>
      <c r="H58" s="1649"/>
      <c r="I58" s="402"/>
      <c r="J58" s="1685"/>
      <c r="K58" s="402"/>
      <c r="L58" s="402"/>
      <c r="M58" s="1686"/>
      <c r="N58" s="1686"/>
      <c r="O58" s="1686"/>
      <c r="P58" s="1686"/>
      <c r="Q58" s="1686"/>
      <c r="R58" s="1686"/>
      <c r="S58" s="1686"/>
      <c r="T58" s="1686"/>
      <c r="U58" s="1686"/>
      <c r="V58" s="1686"/>
      <c r="W58" s="302"/>
      <c r="X58" s="302"/>
      <c r="Y58" s="402"/>
      <c r="Z58" s="402"/>
      <c r="AA58" s="753"/>
      <c r="AB58" s="782"/>
      <c r="AC58" s="1650"/>
    </row>
    <row r="59" spans="1:31" ht="15" customHeight="1">
      <c r="A59" s="1891">
        <v>2.2000000000000002</v>
      </c>
      <c r="B59" s="2002">
        <v>14</v>
      </c>
      <c r="C59" s="1984" t="s">
        <v>529</v>
      </c>
      <c r="D59" s="1895" t="s">
        <v>486</v>
      </c>
      <c r="E59" s="1222" t="s">
        <v>70</v>
      </c>
      <c r="F59" s="795"/>
      <c r="G59" s="2084" t="s">
        <v>530</v>
      </c>
      <c r="H59" s="2169" t="s">
        <v>99</v>
      </c>
      <c r="I59" s="294" t="s">
        <v>169</v>
      </c>
      <c r="J59" s="796" t="s">
        <v>105</v>
      </c>
      <c r="K59" s="399"/>
      <c r="L59" s="399"/>
      <c r="M59" s="303"/>
      <c r="N59" s="303"/>
      <c r="O59" s="305">
        <v>41343</v>
      </c>
      <c r="P59" s="797" t="s">
        <v>108</v>
      </c>
      <c r="Q59" s="797">
        <v>41348</v>
      </c>
      <c r="R59" s="797">
        <f>Q59+14</f>
        <v>41362</v>
      </c>
      <c r="S59" s="797">
        <f>R59</f>
        <v>41362</v>
      </c>
      <c r="T59" s="797">
        <f>S59+14</f>
        <v>41376</v>
      </c>
      <c r="U59" s="797" t="s">
        <v>108</v>
      </c>
      <c r="V59" s="797">
        <f>T59+14</f>
        <v>41390</v>
      </c>
      <c r="W59" s="302"/>
      <c r="X59" s="302"/>
      <c r="Y59" s="402"/>
      <c r="Z59" s="402"/>
      <c r="AA59" s="797">
        <f>V59+30</f>
        <v>41420</v>
      </c>
      <c r="AB59" s="798"/>
      <c r="AC59" s="2191"/>
    </row>
    <row r="60" spans="1:31" ht="15" customHeight="1">
      <c r="A60" s="1891"/>
      <c r="B60" s="2002"/>
      <c r="C60" s="1985"/>
      <c r="D60" s="1896"/>
      <c r="E60" s="1223" t="s">
        <v>71</v>
      </c>
      <c r="F60" s="795"/>
      <c r="G60" s="2085"/>
      <c r="H60" s="2170"/>
      <c r="I60" s="260"/>
      <c r="J60" s="799"/>
      <c r="K60" s="400"/>
      <c r="L60" s="400"/>
      <c r="M60" s="304"/>
      <c r="N60" s="304"/>
      <c r="O60" s="304"/>
      <c r="P60" s="304"/>
      <c r="Q60" s="304"/>
      <c r="R60" s="304"/>
      <c r="S60" s="304"/>
      <c r="T60" s="304"/>
      <c r="U60" s="304"/>
      <c r="V60" s="304"/>
      <c r="W60" s="302"/>
      <c r="X60" s="302"/>
      <c r="Y60" s="402"/>
      <c r="Z60" s="1233" t="s">
        <v>662</v>
      </c>
      <c r="AA60" s="800"/>
      <c r="AB60" s="801"/>
      <c r="AC60" s="2192"/>
    </row>
    <row r="61" spans="1:31" ht="15" customHeight="1" thickBot="1">
      <c r="A61" s="1891"/>
      <c r="B61" s="2003"/>
      <c r="C61" s="1986"/>
      <c r="D61" s="1897"/>
      <c r="E61" s="1225" t="s">
        <v>72</v>
      </c>
      <c r="F61" s="795"/>
      <c r="G61" s="2086"/>
      <c r="H61" s="2171"/>
      <c r="I61" s="271"/>
      <c r="J61" s="802"/>
      <c r="K61" s="401"/>
      <c r="L61" s="401"/>
      <c r="M61" s="265"/>
      <c r="N61" s="265"/>
      <c r="O61" s="265"/>
      <c r="P61" s="265"/>
      <c r="Q61" s="265"/>
      <c r="R61" s="265"/>
      <c r="S61" s="265"/>
      <c r="T61" s="1232" t="s">
        <v>661</v>
      </c>
      <c r="U61" s="265"/>
      <c r="V61" s="265"/>
      <c r="W61" s="302" t="s">
        <v>645</v>
      </c>
      <c r="X61" s="302"/>
      <c r="Y61" s="402"/>
      <c r="Z61" s="402"/>
      <c r="AA61" s="803"/>
      <c r="AB61" s="804"/>
      <c r="AC61" s="2193"/>
    </row>
    <row r="62" spans="1:31" ht="15.75" customHeight="1">
      <c r="A62" s="1891">
        <v>2.2000000000000002</v>
      </c>
      <c r="B62" s="1968">
        <v>15</v>
      </c>
      <c r="C62" s="2010" t="s">
        <v>497</v>
      </c>
      <c r="D62" s="1920" t="s">
        <v>93</v>
      </c>
      <c r="E62" s="558" t="s">
        <v>70</v>
      </c>
      <c r="F62" s="1954"/>
      <c r="G62" s="1920" t="s">
        <v>90</v>
      </c>
      <c r="H62" s="1920" t="s">
        <v>99</v>
      </c>
      <c r="I62" s="734" t="s">
        <v>101</v>
      </c>
      <c r="J62" s="734" t="s">
        <v>105</v>
      </c>
      <c r="K62" s="559" t="s">
        <v>106</v>
      </c>
      <c r="L62" s="559" t="s">
        <v>106</v>
      </c>
      <c r="M62" s="735" t="s">
        <v>108</v>
      </c>
      <c r="N62" s="735" t="s">
        <v>108</v>
      </c>
      <c r="O62" s="735">
        <v>40603</v>
      </c>
      <c r="P62" s="735" t="s">
        <v>108</v>
      </c>
      <c r="Q62" s="735">
        <f>O62+14</f>
        <v>40617</v>
      </c>
      <c r="R62" s="735">
        <f>Q62+7</f>
        <v>40624</v>
      </c>
      <c r="S62" s="735">
        <f>R62</f>
        <v>40624</v>
      </c>
      <c r="T62" s="735">
        <f>S62+14</f>
        <v>40638</v>
      </c>
      <c r="U62" s="735" t="s">
        <v>108</v>
      </c>
      <c r="V62" s="735">
        <f>T62+5</f>
        <v>40643</v>
      </c>
      <c r="W62" s="2153">
        <f>W64+W65</f>
        <v>11980</v>
      </c>
      <c r="X62" s="2155" t="s">
        <v>100</v>
      </c>
      <c r="Y62" s="2041"/>
      <c r="Z62" s="2041"/>
      <c r="AA62" s="735">
        <f>V62+60</f>
        <v>40703</v>
      </c>
      <c r="AB62" s="736"/>
      <c r="AC62" s="2166"/>
    </row>
    <row r="63" spans="1:31" ht="15" customHeight="1">
      <c r="A63" s="1891"/>
      <c r="B63" s="1969"/>
      <c r="C63" s="2011"/>
      <c r="D63" s="1921"/>
      <c r="E63" s="971" t="s">
        <v>71</v>
      </c>
      <c r="F63" s="1955"/>
      <c r="G63" s="1921"/>
      <c r="H63" s="1921"/>
      <c r="I63" s="518"/>
      <c r="J63" s="737"/>
      <c r="K63" s="518"/>
      <c r="L63" s="518"/>
      <c r="M63" s="561"/>
      <c r="N63" s="561"/>
      <c r="O63" s="561"/>
      <c r="P63" s="561"/>
      <c r="Q63" s="561"/>
      <c r="R63" s="561"/>
      <c r="S63" s="561"/>
      <c r="T63" s="561"/>
      <c r="U63" s="561"/>
      <c r="V63" s="561"/>
      <c r="W63" s="2154"/>
      <c r="X63" s="2156"/>
      <c r="Y63" s="2042"/>
      <c r="Z63" s="2042"/>
      <c r="AA63" s="766"/>
      <c r="AB63" s="767"/>
      <c r="AC63" s="2187"/>
    </row>
    <row r="64" spans="1:31" s="103" customFormat="1" ht="15" customHeight="1">
      <c r="A64" s="1891"/>
      <c r="B64" s="1969"/>
      <c r="C64" s="563" t="s">
        <v>498</v>
      </c>
      <c r="D64" s="564" t="s">
        <v>209</v>
      </c>
      <c r="E64" s="1962" t="s">
        <v>72</v>
      </c>
      <c r="F64" s="565"/>
      <c r="G64" s="564" t="s">
        <v>220</v>
      </c>
      <c r="H64" s="1921"/>
      <c r="I64" s="518"/>
      <c r="J64" s="737"/>
      <c r="K64" s="518"/>
      <c r="L64" s="518"/>
      <c r="M64" s="561"/>
      <c r="N64" s="561"/>
      <c r="O64" s="569" t="s">
        <v>108</v>
      </c>
      <c r="P64" s="569" t="s">
        <v>108</v>
      </c>
      <c r="Q64" s="766">
        <v>40523</v>
      </c>
      <c r="R64" s="766">
        <v>40563</v>
      </c>
      <c r="S64" s="766">
        <v>40563</v>
      </c>
      <c r="T64" s="766">
        <v>40573</v>
      </c>
      <c r="U64" s="569" t="s">
        <v>108</v>
      </c>
      <c r="V64" s="522">
        <v>40632</v>
      </c>
      <c r="W64" s="570">
        <v>2480</v>
      </c>
      <c r="X64" s="569" t="s">
        <v>100</v>
      </c>
      <c r="Y64" s="518"/>
      <c r="Z64" s="518" t="s">
        <v>227</v>
      </c>
      <c r="AA64" s="766"/>
      <c r="AB64" s="767"/>
      <c r="AC64" s="2187"/>
      <c r="AD64" s="102"/>
      <c r="AE64" s="102"/>
    </row>
    <row r="65" spans="1:31" s="103" customFormat="1" ht="19.5" customHeight="1" thickBot="1">
      <c r="A65" s="1891"/>
      <c r="B65" s="1970"/>
      <c r="C65" s="1412" t="s">
        <v>499</v>
      </c>
      <c r="D65" s="575" t="s">
        <v>210</v>
      </c>
      <c r="E65" s="1964"/>
      <c r="F65" s="576"/>
      <c r="G65" s="575" t="s">
        <v>221</v>
      </c>
      <c r="H65" s="1922"/>
      <c r="I65" s="523"/>
      <c r="J65" s="738"/>
      <c r="K65" s="523"/>
      <c r="L65" s="523"/>
      <c r="M65" s="524"/>
      <c r="N65" s="524"/>
      <c r="O65" s="578" t="s">
        <v>108</v>
      </c>
      <c r="P65" s="578" t="s">
        <v>108</v>
      </c>
      <c r="Q65" s="520">
        <v>40607</v>
      </c>
      <c r="R65" s="520">
        <v>40611</v>
      </c>
      <c r="S65" s="520">
        <v>40611</v>
      </c>
      <c r="T65" s="520">
        <v>40651</v>
      </c>
      <c r="U65" s="521" t="s">
        <v>108</v>
      </c>
      <c r="V65" s="520">
        <v>40671</v>
      </c>
      <c r="W65" s="638">
        <v>9500</v>
      </c>
      <c r="X65" s="521" t="s">
        <v>100</v>
      </c>
      <c r="Y65" s="523"/>
      <c r="Z65" s="639" t="s">
        <v>228</v>
      </c>
      <c r="AA65" s="785"/>
      <c r="AB65" s="786"/>
      <c r="AC65" s="2188"/>
      <c r="AD65" s="102"/>
      <c r="AE65" s="102"/>
    </row>
    <row r="66" spans="1:31" s="1700" customFormat="1" ht="18" customHeight="1">
      <c r="A66" s="2263">
        <v>2.2000000000000002</v>
      </c>
      <c r="B66" s="1973">
        <v>16</v>
      </c>
      <c r="C66" s="2108" t="s">
        <v>496</v>
      </c>
      <c r="D66" s="1916" t="s">
        <v>414</v>
      </c>
      <c r="E66" s="1624" t="s">
        <v>70</v>
      </c>
      <c r="F66" s="1691"/>
      <c r="G66" s="2099" t="s">
        <v>247</v>
      </c>
      <c r="H66" s="1916" t="s">
        <v>99</v>
      </c>
      <c r="I66" s="1692" t="s">
        <v>101</v>
      </c>
      <c r="J66" s="1692" t="s">
        <v>105</v>
      </c>
      <c r="K66" s="1693" t="s">
        <v>106</v>
      </c>
      <c r="L66" s="1693" t="s">
        <v>106</v>
      </c>
      <c r="M66" s="1626" t="s">
        <v>108</v>
      </c>
      <c r="N66" s="1626" t="s">
        <v>108</v>
      </c>
      <c r="O66" s="1694">
        <v>41061</v>
      </c>
      <c r="P66" s="1626" t="s">
        <v>108</v>
      </c>
      <c r="Q66" s="1626">
        <f>O66+14</f>
        <v>41075</v>
      </c>
      <c r="R66" s="1626">
        <f>Q66+7</f>
        <v>41082</v>
      </c>
      <c r="S66" s="1626">
        <f>R66</f>
        <v>41082</v>
      </c>
      <c r="T66" s="1626">
        <f>S66+14</f>
        <v>41096</v>
      </c>
      <c r="U66" s="1626" t="s">
        <v>108</v>
      </c>
      <c r="V66" s="1626">
        <f>T66+5</f>
        <v>41101</v>
      </c>
      <c r="W66" s="1695"/>
      <c r="X66" s="1696"/>
      <c r="Y66" s="1651"/>
      <c r="Z66" s="1697"/>
      <c r="AA66" s="1626">
        <v>41165</v>
      </c>
      <c r="AB66" s="1698"/>
      <c r="AC66" s="2333"/>
      <c r="AD66" s="1699"/>
      <c r="AE66" s="1699"/>
    </row>
    <row r="67" spans="1:31" s="1700" customFormat="1" ht="18" customHeight="1">
      <c r="A67" s="2263"/>
      <c r="B67" s="1974"/>
      <c r="C67" s="2005"/>
      <c r="D67" s="1917"/>
      <c r="E67" s="1243" t="s">
        <v>71</v>
      </c>
      <c r="F67" s="1701"/>
      <c r="G67" s="2100"/>
      <c r="H67" s="1917"/>
      <c r="I67" s="1703" t="s">
        <v>101</v>
      </c>
      <c r="J67" s="1703" t="s">
        <v>105</v>
      </c>
      <c r="K67" s="1704" t="s">
        <v>106</v>
      </c>
      <c r="L67" s="1704" t="s">
        <v>106</v>
      </c>
      <c r="M67" s="1705" t="s">
        <v>108</v>
      </c>
      <c r="N67" s="1705" t="s">
        <v>108</v>
      </c>
      <c r="O67" s="1706">
        <v>41348</v>
      </c>
      <c r="P67" s="1705" t="s">
        <v>108</v>
      </c>
      <c r="Q67" s="1705">
        <f>O67+14</f>
        <v>41362</v>
      </c>
      <c r="R67" s="1705">
        <f>Q67+7</f>
        <v>41369</v>
      </c>
      <c r="S67" s="1705">
        <f>R67</f>
        <v>41369</v>
      </c>
      <c r="T67" s="1705">
        <f>S67+14</f>
        <v>41383</v>
      </c>
      <c r="U67" s="1705" t="s">
        <v>108</v>
      </c>
      <c r="V67" s="1705">
        <f>T67+5</f>
        <v>41388</v>
      </c>
      <c r="W67" s="1707"/>
      <c r="X67" s="1708"/>
      <c r="Y67" s="1702"/>
      <c r="Z67" s="1709" t="s">
        <v>645</v>
      </c>
      <c r="AA67" s="1705">
        <f>V67+60</f>
        <v>41448</v>
      </c>
      <c r="AB67" s="1710"/>
      <c r="AC67" s="2334"/>
      <c r="AD67" s="1699"/>
      <c r="AE67" s="1699"/>
    </row>
    <row r="68" spans="1:31" s="1722" customFormat="1" ht="13.5" customHeight="1" thickBot="1">
      <c r="A68" s="2263"/>
      <c r="B68" s="1975"/>
      <c r="C68" s="2109"/>
      <c r="D68" s="1918"/>
      <c r="E68" s="1711" t="s">
        <v>72</v>
      </c>
      <c r="F68" s="1712"/>
      <c r="G68" s="2101"/>
      <c r="H68" s="1918"/>
      <c r="I68" s="1713"/>
      <c r="J68" s="1714"/>
      <c r="K68" s="1713"/>
      <c r="L68" s="1713"/>
      <c r="M68" s="1715"/>
      <c r="N68" s="1715"/>
      <c r="O68" s="1716"/>
      <c r="P68" s="1716"/>
      <c r="Q68" s="1438"/>
      <c r="R68" s="1438"/>
      <c r="S68" s="1438"/>
      <c r="T68" s="1438"/>
      <c r="U68" s="1716"/>
      <c r="V68" s="1438"/>
      <c r="W68" s="1717"/>
      <c r="X68" s="1716"/>
      <c r="Y68" s="1713"/>
      <c r="Z68" s="1718"/>
      <c r="AA68" s="1719"/>
      <c r="AB68" s="1720"/>
      <c r="AC68" s="2335"/>
      <c r="AD68" s="1721"/>
      <c r="AE68" s="1721"/>
    </row>
    <row r="69" spans="1:31" s="103" customFormat="1" ht="13.5" customHeight="1" thickBot="1">
      <c r="A69" s="1891">
        <v>2.2000000000000002</v>
      </c>
      <c r="B69" s="1973">
        <v>17</v>
      </c>
      <c r="C69" s="1914" t="s">
        <v>495</v>
      </c>
      <c r="D69" s="1902" t="s">
        <v>415</v>
      </c>
      <c r="E69" s="992" t="s">
        <v>70</v>
      </c>
      <c r="F69" s="1376"/>
      <c r="G69" s="1931" t="s">
        <v>377</v>
      </c>
      <c r="H69" s="1902" t="s">
        <v>99</v>
      </c>
      <c r="I69" s="1421" t="s">
        <v>101</v>
      </c>
      <c r="J69" s="1422" t="s">
        <v>105</v>
      </c>
      <c r="K69" s="1413"/>
      <c r="L69" s="1413"/>
      <c r="M69" s="1414"/>
      <c r="N69" s="1414"/>
      <c r="O69" s="1415">
        <v>41640</v>
      </c>
      <c r="P69" s="1415" t="s">
        <v>108</v>
      </c>
      <c r="Q69" s="1416">
        <f>O69+14</f>
        <v>41654</v>
      </c>
      <c r="R69" s="1416">
        <f>Q69+7</f>
        <v>41661</v>
      </c>
      <c r="S69" s="1416">
        <f>R69</f>
        <v>41661</v>
      </c>
      <c r="T69" s="1416">
        <f>S69+14</f>
        <v>41675</v>
      </c>
      <c r="U69" s="1415" t="s">
        <v>108</v>
      </c>
      <c r="V69" s="1416">
        <f>T69+7</f>
        <v>41682</v>
      </c>
      <c r="W69" s="1417"/>
      <c r="X69" s="1415"/>
      <c r="Y69" s="1413"/>
      <c r="Z69" s="1418"/>
      <c r="AA69" s="1419">
        <f>V69+60</f>
        <v>41742</v>
      </c>
      <c r="AB69" s="1420"/>
      <c r="AC69" s="2194"/>
      <c r="AD69" s="102"/>
      <c r="AE69" s="102"/>
    </row>
    <row r="70" spans="1:31" s="1700" customFormat="1" ht="13.5" customHeight="1">
      <c r="A70" s="1891"/>
      <c r="B70" s="1974"/>
      <c r="C70" s="1914"/>
      <c r="D70" s="1903"/>
      <c r="E70" s="1360" t="s">
        <v>71</v>
      </c>
      <c r="F70" s="1855"/>
      <c r="G70" s="2149"/>
      <c r="H70" s="1903"/>
      <c r="I70" s="1764" t="s">
        <v>101</v>
      </c>
      <c r="J70" s="1765" t="s">
        <v>105</v>
      </c>
      <c r="K70" s="1856"/>
      <c r="L70" s="1856"/>
      <c r="M70" s="1857"/>
      <c r="N70" s="1857"/>
      <c r="O70" s="1345">
        <v>41791</v>
      </c>
      <c r="P70" s="1345" t="s">
        <v>108</v>
      </c>
      <c r="Q70" s="1345">
        <f>O70+12</f>
        <v>41803</v>
      </c>
      <c r="R70" s="1345">
        <f>Q70+14</f>
        <v>41817</v>
      </c>
      <c r="S70" s="1345">
        <f>R70</f>
        <v>41817</v>
      </c>
      <c r="T70" s="1345">
        <f>S70+15</f>
        <v>41832</v>
      </c>
      <c r="U70" s="1345" t="s">
        <v>108</v>
      </c>
      <c r="V70" s="1345">
        <f>T70+5</f>
        <v>41837</v>
      </c>
      <c r="W70" s="302"/>
      <c r="X70" s="302"/>
      <c r="Y70" s="402"/>
      <c r="Z70" s="402"/>
      <c r="AA70" s="1236">
        <v>41868</v>
      </c>
      <c r="AB70" s="1858"/>
      <c r="AC70" s="2195"/>
      <c r="AD70" s="1699"/>
      <c r="AE70" s="1699"/>
    </row>
    <row r="71" spans="1:31" s="103" customFormat="1" ht="13.5" customHeight="1" thickBot="1">
      <c r="A71" s="1891"/>
      <c r="B71" s="1975"/>
      <c r="C71" s="1915"/>
      <c r="D71" s="1904"/>
      <c r="E71" s="989" t="s">
        <v>72</v>
      </c>
      <c r="F71" s="611"/>
      <c r="G71" s="2150"/>
      <c r="H71" s="1904"/>
      <c r="I71" s="1247"/>
      <c r="J71" s="1248"/>
      <c r="K71" s="1247"/>
      <c r="L71" s="1247"/>
      <c r="M71" s="1249"/>
      <c r="N71" s="1249"/>
      <c r="O71" s="1250"/>
      <c r="P71" s="1250"/>
      <c r="Q71" s="1251"/>
      <c r="R71" s="1251"/>
      <c r="S71" s="1251"/>
      <c r="T71" s="1251"/>
      <c r="U71" s="1250"/>
      <c r="V71" s="1251"/>
      <c r="W71" s="1252"/>
      <c r="X71" s="1250"/>
      <c r="Y71" s="1247"/>
      <c r="Z71" s="1253"/>
      <c r="AA71" s="1254"/>
      <c r="AB71" s="1255"/>
      <c r="AC71" s="2196"/>
      <c r="AD71" s="102"/>
      <c r="AE71" s="102"/>
    </row>
    <row r="72" spans="1:31" s="96" customFormat="1" ht="14.25" customHeight="1">
      <c r="A72" s="1891">
        <v>2.2000000000000002</v>
      </c>
      <c r="B72" s="1976">
        <v>18</v>
      </c>
      <c r="C72" s="1905" t="s">
        <v>494</v>
      </c>
      <c r="D72" s="1895" t="s">
        <v>94</v>
      </c>
      <c r="E72" s="558" t="s">
        <v>70</v>
      </c>
      <c r="F72" s="2073"/>
      <c r="G72" s="2084" t="s">
        <v>91</v>
      </c>
      <c r="H72" s="2077" t="s">
        <v>99</v>
      </c>
      <c r="I72" s="740" t="s">
        <v>101</v>
      </c>
      <c r="J72" s="740" t="s">
        <v>105</v>
      </c>
      <c r="K72" s="654" t="s">
        <v>106</v>
      </c>
      <c r="L72" s="654" t="s">
        <v>106</v>
      </c>
      <c r="M72" s="449" t="s">
        <v>108</v>
      </c>
      <c r="N72" s="449" t="s">
        <v>108</v>
      </c>
      <c r="O72" s="449">
        <v>40558</v>
      </c>
      <c r="P72" s="449" t="s">
        <v>108</v>
      </c>
      <c r="Q72" s="449">
        <f>O72+14</f>
        <v>40572</v>
      </c>
      <c r="R72" s="449">
        <f>Q72+7</f>
        <v>40579</v>
      </c>
      <c r="S72" s="449">
        <f>R72</f>
        <v>40579</v>
      </c>
      <c r="T72" s="449">
        <f>S72+14</f>
        <v>40593</v>
      </c>
      <c r="U72" s="449" t="s">
        <v>108</v>
      </c>
      <c r="V72" s="449">
        <f>T72+5</f>
        <v>40598</v>
      </c>
      <c r="W72" s="655"/>
      <c r="X72" s="656"/>
      <c r="Y72" s="2208"/>
      <c r="Z72" s="653"/>
      <c r="AA72" s="810">
        <f>V72+30</f>
        <v>40628</v>
      </c>
      <c r="AB72" s="810"/>
      <c r="AC72" s="2287" t="s">
        <v>599</v>
      </c>
      <c r="AD72" s="149"/>
      <c r="AE72" s="149"/>
    </row>
    <row r="73" spans="1:31" ht="15" customHeight="1">
      <c r="A73" s="1891"/>
      <c r="B73" s="1977"/>
      <c r="C73" s="1906"/>
      <c r="D73" s="2111"/>
      <c r="E73" s="971" t="s">
        <v>71</v>
      </c>
      <c r="F73" s="2074"/>
      <c r="G73" s="2097"/>
      <c r="H73" s="2078"/>
      <c r="I73" s="657"/>
      <c r="J73" s="737"/>
      <c r="K73" s="657"/>
      <c r="L73" s="657"/>
      <c r="M73" s="658"/>
      <c r="N73" s="658"/>
      <c r="O73" s="658"/>
      <c r="P73" s="658"/>
      <c r="Q73" s="658"/>
      <c r="R73" s="658"/>
      <c r="S73" s="658"/>
      <c r="T73" s="658"/>
      <c r="U73" s="658"/>
      <c r="V73" s="658"/>
      <c r="W73" s="811"/>
      <c r="X73" s="659"/>
      <c r="Y73" s="2209"/>
      <c r="Z73" s="2341" t="s">
        <v>229</v>
      </c>
      <c r="AA73" s="812"/>
      <c r="AB73" s="812"/>
      <c r="AC73" s="2288"/>
    </row>
    <row r="74" spans="1:31" ht="36.75" customHeight="1">
      <c r="A74" s="1891"/>
      <c r="B74" s="1978"/>
      <c r="C74" s="662" t="s">
        <v>493</v>
      </c>
      <c r="D74" s="813" t="s">
        <v>293</v>
      </c>
      <c r="E74" s="977" t="s">
        <v>72</v>
      </c>
      <c r="F74" s="2075"/>
      <c r="G74" s="2097"/>
      <c r="H74" s="2079"/>
      <c r="I74" s="660"/>
      <c r="J74" s="768"/>
      <c r="K74" s="660"/>
      <c r="L74" s="660"/>
      <c r="M74" s="661" t="s">
        <v>108</v>
      </c>
      <c r="N74" s="661" t="s">
        <v>108</v>
      </c>
      <c r="O74" s="1004" t="s">
        <v>108</v>
      </c>
      <c r="P74" s="1004" t="s">
        <v>108</v>
      </c>
      <c r="Q74" s="1005">
        <v>40620</v>
      </c>
      <c r="R74" s="1005">
        <v>40627</v>
      </c>
      <c r="S74" s="1005">
        <v>40627</v>
      </c>
      <c r="T74" s="1005">
        <v>40632</v>
      </c>
      <c r="U74" s="1004" t="s">
        <v>108</v>
      </c>
      <c r="V74" s="1005">
        <v>40637</v>
      </c>
      <c r="W74" s="725">
        <v>1841</v>
      </c>
      <c r="X74" s="1006" t="s">
        <v>100</v>
      </c>
      <c r="Y74" s="2209"/>
      <c r="Z74" s="2341"/>
      <c r="AA74" s="1007">
        <v>40663</v>
      </c>
      <c r="AB74" s="814"/>
      <c r="AC74" s="2288"/>
    </row>
    <row r="75" spans="1:31" s="96" customFormat="1" ht="17.25" customHeight="1">
      <c r="A75" s="1891"/>
      <c r="B75" s="1978"/>
      <c r="C75" s="1907" t="s">
        <v>492</v>
      </c>
      <c r="D75" s="2079" t="s">
        <v>294</v>
      </c>
      <c r="E75" s="980" t="s">
        <v>70</v>
      </c>
      <c r="F75" s="2075"/>
      <c r="G75" s="2097"/>
      <c r="H75" s="2079"/>
      <c r="I75" s="815" t="s">
        <v>101</v>
      </c>
      <c r="J75" s="815" t="s">
        <v>105</v>
      </c>
      <c r="K75" s="106" t="s">
        <v>106</v>
      </c>
      <c r="L75" s="106" t="s">
        <v>106</v>
      </c>
      <c r="M75" s="170" t="s">
        <v>108</v>
      </c>
      <c r="N75" s="170" t="s">
        <v>108</v>
      </c>
      <c r="O75" s="169" t="s">
        <v>108</v>
      </c>
      <c r="P75" s="169" t="s">
        <v>108</v>
      </c>
      <c r="Q75" s="722">
        <v>41080</v>
      </c>
      <c r="R75" s="722">
        <v>41095</v>
      </c>
      <c r="S75" s="722">
        <v>41096</v>
      </c>
      <c r="T75" s="722">
        <v>41105</v>
      </c>
      <c r="U75" s="169" t="s">
        <v>108</v>
      </c>
      <c r="V75" s="722">
        <v>41115</v>
      </c>
      <c r="W75" s="641"/>
      <c r="X75" s="663"/>
      <c r="Y75" s="2209"/>
      <c r="Z75" s="219"/>
      <c r="AA75" s="723">
        <v>41126</v>
      </c>
      <c r="AB75" s="723"/>
      <c r="AC75" s="2288"/>
      <c r="AD75" s="149"/>
      <c r="AE75" s="149"/>
    </row>
    <row r="76" spans="1:31" s="96" customFormat="1" ht="17.25" customHeight="1">
      <c r="A76" s="1891"/>
      <c r="B76" s="1978"/>
      <c r="C76" s="1907"/>
      <c r="D76" s="2085"/>
      <c r="E76" s="1243" t="s">
        <v>252</v>
      </c>
      <c r="F76" s="2075"/>
      <c r="G76" s="2097"/>
      <c r="H76" s="2079"/>
      <c r="I76" s="815" t="s">
        <v>101</v>
      </c>
      <c r="J76" s="815" t="s">
        <v>105</v>
      </c>
      <c r="K76" s="106" t="s">
        <v>106</v>
      </c>
      <c r="L76" s="106" t="s">
        <v>106</v>
      </c>
      <c r="M76" s="170" t="s">
        <v>108</v>
      </c>
      <c r="N76" s="170" t="s">
        <v>108</v>
      </c>
      <c r="O76" s="169">
        <v>41334</v>
      </c>
      <c r="P76" s="169" t="s">
        <v>108</v>
      </c>
      <c r="Q76" s="722">
        <f>O76+14</f>
        <v>41348</v>
      </c>
      <c r="R76" s="816">
        <f>Q76+7</f>
        <v>41355</v>
      </c>
      <c r="S76" s="816">
        <f>R76</f>
        <v>41355</v>
      </c>
      <c r="T76" s="816">
        <f>S76+7</f>
        <v>41362</v>
      </c>
      <c r="U76" s="224" t="s">
        <v>108</v>
      </c>
      <c r="V76" s="816">
        <f>T76+7</f>
        <v>41369</v>
      </c>
      <c r="W76" s="641"/>
      <c r="X76" s="663"/>
      <c r="Y76" s="2209"/>
      <c r="Z76" s="219"/>
      <c r="AA76" s="723">
        <f>V76+30</f>
        <v>41399</v>
      </c>
      <c r="AB76" s="817"/>
      <c r="AC76" s="2288"/>
      <c r="AD76" s="149"/>
      <c r="AE76" s="149"/>
    </row>
    <row r="77" spans="1:31" s="96" customFormat="1" ht="17.25" customHeight="1">
      <c r="A77" s="1891"/>
      <c r="B77" s="1978"/>
      <c r="C77" s="1908"/>
      <c r="D77" s="2085"/>
      <c r="E77" s="1349" t="s">
        <v>669</v>
      </c>
      <c r="F77" s="2075"/>
      <c r="G77" s="2097"/>
      <c r="H77" s="2079"/>
      <c r="I77" s="1423" t="s">
        <v>101</v>
      </c>
      <c r="J77" s="1423" t="s">
        <v>105</v>
      </c>
      <c r="K77" s="110"/>
      <c r="L77" s="110"/>
      <c r="M77" s="816"/>
      <c r="N77" s="816"/>
      <c r="O77" s="1859">
        <v>41852</v>
      </c>
      <c r="P77" s="1859" t="s">
        <v>108</v>
      </c>
      <c r="Q77" s="1860">
        <f>O77+14</f>
        <v>41866</v>
      </c>
      <c r="R77" s="1134">
        <f>Q77+7</f>
        <v>41873</v>
      </c>
      <c r="S77" s="1134">
        <f>R77</f>
        <v>41873</v>
      </c>
      <c r="T77" s="1134">
        <f>S77+7</f>
        <v>41880</v>
      </c>
      <c r="U77" s="1279" t="s">
        <v>108</v>
      </c>
      <c r="V77" s="1134">
        <f>T77+7</f>
        <v>41887</v>
      </c>
      <c r="W77" s="1191"/>
      <c r="X77" s="1276"/>
      <c r="Y77" s="2210"/>
      <c r="Z77" s="1277"/>
      <c r="AA77" s="1278">
        <v>41917</v>
      </c>
      <c r="AB77" s="1278"/>
      <c r="AC77" s="2288"/>
      <c r="AD77" s="149"/>
      <c r="AE77" s="149"/>
    </row>
    <row r="78" spans="1:31" ht="17.25" customHeight="1" thickBot="1">
      <c r="A78" s="1891"/>
      <c r="B78" s="1979"/>
      <c r="C78" s="1909"/>
      <c r="D78" s="2086"/>
      <c r="E78" s="1348" t="s">
        <v>72</v>
      </c>
      <c r="F78" s="2076"/>
      <c r="G78" s="2098"/>
      <c r="H78" s="2080"/>
      <c r="I78" s="258"/>
      <c r="J78" s="792"/>
      <c r="K78" s="258"/>
      <c r="L78" s="258"/>
      <c r="M78" s="206"/>
      <c r="N78" s="206"/>
      <c r="O78" s="206"/>
      <c r="P78" s="206"/>
      <c r="Q78" s="515"/>
      <c r="R78" s="515"/>
      <c r="S78" s="515"/>
      <c r="T78" s="515"/>
      <c r="U78" s="206"/>
      <c r="V78" s="515"/>
      <c r="W78" s="665"/>
      <c r="X78" s="664"/>
      <c r="Y78" s="2211"/>
      <c r="Z78" s="263"/>
      <c r="AA78" s="264"/>
      <c r="AB78" s="264"/>
      <c r="AC78" s="2289"/>
    </row>
    <row r="79" spans="1:31" ht="17.25" customHeight="1" thickBot="1">
      <c r="A79" s="1891">
        <v>2.2000000000000002</v>
      </c>
      <c r="B79" s="1946">
        <v>19</v>
      </c>
      <c r="C79" s="1913" t="s">
        <v>491</v>
      </c>
      <c r="D79" s="666" t="s">
        <v>416</v>
      </c>
      <c r="E79" s="984" t="s">
        <v>70</v>
      </c>
      <c r="F79" s="557"/>
      <c r="G79" s="2151" t="s">
        <v>378</v>
      </c>
      <c r="H79" s="1932" t="s">
        <v>99</v>
      </c>
      <c r="I79" s="1244" t="s">
        <v>101</v>
      </c>
      <c r="J79" s="796" t="s">
        <v>105</v>
      </c>
      <c r="K79" s="218" t="s">
        <v>106</v>
      </c>
      <c r="L79" s="1229" t="s">
        <v>106</v>
      </c>
      <c r="M79" s="643" t="s">
        <v>108</v>
      </c>
      <c r="N79" s="643" t="s">
        <v>108</v>
      </c>
      <c r="O79" s="643">
        <v>41640</v>
      </c>
      <c r="P79" s="643" t="s">
        <v>108</v>
      </c>
      <c r="Q79" s="727">
        <f>O79+14</f>
        <v>41654</v>
      </c>
      <c r="R79" s="727">
        <f>Q79+7</f>
        <v>41661</v>
      </c>
      <c r="S79" s="727">
        <f>R79</f>
        <v>41661</v>
      </c>
      <c r="T79" s="727">
        <f>S79+7</f>
        <v>41668</v>
      </c>
      <c r="U79" s="643" t="s">
        <v>108</v>
      </c>
      <c r="V79" s="727">
        <f>T79+7</f>
        <v>41675</v>
      </c>
      <c r="W79" s="672"/>
      <c r="X79" s="667"/>
      <c r="Y79" s="383"/>
      <c r="Z79" s="218"/>
      <c r="AA79" s="673">
        <f>V79+30</f>
        <v>41705</v>
      </c>
      <c r="AB79" s="673"/>
      <c r="AC79" s="2194"/>
    </row>
    <row r="80" spans="1:31" s="103" customFormat="1" ht="17.25" customHeight="1">
      <c r="A80" s="1891"/>
      <c r="B80" s="1946"/>
      <c r="C80" s="1914"/>
      <c r="D80" s="1460" t="s">
        <v>417</v>
      </c>
      <c r="E80" s="1241" t="s">
        <v>71</v>
      </c>
      <c r="F80" s="1461"/>
      <c r="G80" s="2152"/>
      <c r="H80" s="1932"/>
      <c r="I80" s="1244" t="s">
        <v>101</v>
      </c>
      <c r="J80" s="1377" t="s">
        <v>105</v>
      </c>
      <c r="K80" s="1462"/>
      <c r="L80" s="1462"/>
      <c r="M80" s="1240"/>
      <c r="N80" s="1240"/>
      <c r="O80" s="1463">
        <v>41974</v>
      </c>
      <c r="P80" s="1463" t="s">
        <v>108</v>
      </c>
      <c r="Q80" s="1399">
        <f>O80+14</f>
        <v>41988</v>
      </c>
      <c r="R80" s="1399">
        <f>Q80+7</f>
        <v>41995</v>
      </c>
      <c r="S80" s="1399">
        <f>R80</f>
        <v>41995</v>
      </c>
      <c r="T80" s="1399">
        <f>S80+7</f>
        <v>42002</v>
      </c>
      <c r="U80" s="1463" t="s">
        <v>108</v>
      </c>
      <c r="V80" s="1399">
        <f>T80+7</f>
        <v>42009</v>
      </c>
      <c r="W80" s="1464"/>
      <c r="X80" s="1465"/>
      <c r="Y80" s="1462"/>
      <c r="Z80" s="219"/>
      <c r="AA80" s="1466">
        <f>V80+30</f>
        <v>42039</v>
      </c>
      <c r="AB80" s="1242"/>
      <c r="AC80" s="2195"/>
      <c r="AD80" s="102"/>
      <c r="AE80" s="102"/>
    </row>
    <row r="81" spans="1:31" ht="17.25" customHeight="1" thickBot="1">
      <c r="A81" s="1891"/>
      <c r="B81" s="1967"/>
      <c r="C81" s="1915"/>
      <c r="D81" s="668" t="s">
        <v>418</v>
      </c>
      <c r="E81" s="986" t="s">
        <v>72</v>
      </c>
      <c r="F81" s="557"/>
      <c r="G81" s="669"/>
      <c r="H81" s="1971"/>
      <c r="I81" s="382"/>
      <c r="J81" s="802"/>
      <c r="K81" s="382"/>
      <c r="L81" s="382"/>
      <c r="M81" s="651"/>
      <c r="N81" s="651"/>
      <c r="O81" s="1240"/>
      <c r="P81" s="646"/>
      <c r="Q81" s="817"/>
      <c r="R81" s="817"/>
      <c r="S81" s="817"/>
      <c r="T81" s="817"/>
      <c r="U81" s="646"/>
      <c r="V81" s="817"/>
      <c r="W81" s="675"/>
      <c r="X81" s="664"/>
      <c r="Y81" s="382"/>
      <c r="Z81" s="670"/>
      <c r="AA81" s="676"/>
      <c r="AB81" s="676"/>
      <c r="AC81" s="2196"/>
    </row>
    <row r="82" spans="1:31" ht="15" customHeight="1">
      <c r="A82" s="1891">
        <v>2.2000000000000002</v>
      </c>
      <c r="B82" s="1898">
        <v>20</v>
      </c>
      <c r="C82" s="1913" t="s">
        <v>490</v>
      </c>
      <c r="D82" s="1902" t="s">
        <v>95</v>
      </c>
      <c r="E82" s="988" t="s">
        <v>70</v>
      </c>
      <c r="F82" s="1947"/>
      <c r="G82" s="1951" t="s">
        <v>92</v>
      </c>
      <c r="H82" s="1902" t="s">
        <v>99</v>
      </c>
      <c r="I82" s="787" t="s">
        <v>169</v>
      </c>
      <c r="J82" s="787" t="s">
        <v>105</v>
      </c>
      <c r="K82" s="396" t="s">
        <v>106</v>
      </c>
      <c r="L82" s="396" t="s">
        <v>106</v>
      </c>
      <c r="M82" s="772" t="s">
        <v>108</v>
      </c>
      <c r="N82" s="772" t="s">
        <v>108</v>
      </c>
      <c r="O82" s="772">
        <v>40923</v>
      </c>
      <c r="P82" s="772">
        <f>O82+7</f>
        <v>40930</v>
      </c>
      <c r="Q82" s="753">
        <f>P82+5</f>
        <v>40935</v>
      </c>
      <c r="R82" s="753">
        <f>Q82+28</f>
        <v>40963</v>
      </c>
      <c r="S82" s="753">
        <f>R82</f>
        <v>40963</v>
      </c>
      <c r="T82" s="753">
        <f>S82+21</f>
        <v>40984</v>
      </c>
      <c r="U82" s="753">
        <f>T82+7</f>
        <v>40991</v>
      </c>
      <c r="V82" s="753">
        <f>U82+14</f>
        <v>41005</v>
      </c>
      <c r="W82" s="2157"/>
      <c r="X82" s="2157"/>
      <c r="Y82" s="2141"/>
      <c r="Z82" s="2141"/>
      <c r="AA82" s="753">
        <f>V82+50</f>
        <v>41055</v>
      </c>
      <c r="AB82" s="782"/>
      <c r="AC82" s="2285" t="s">
        <v>645</v>
      </c>
    </row>
    <row r="83" spans="1:31" ht="16.5" customHeight="1" thickBot="1">
      <c r="A83" s="1891"/>
      <c r="B83" s="1899"/>
      <c r="C83" s="1914"/>
      <c r="D83" s="1903"/>
      <c r="E83" s="641" t="s">
        <v>71</v>
      </c>
      <c r="F83" s="1948"/>
      <c r="G83" s="1952"/>
      <c r="H83" s="1903"/>
      <c r="I83" s="397"/>
      <c r="J83" s="757"/>
      <c r="K83" s="397"/>
      <c r="L83" s="671"/>
      <c r="M83" s="818" t="s">
        <v>108</v>
      </c>
      <c r="N83" s="171" t="s">
        <v>108</v>
      </c>
      <c r="O83" s="171">
        <v>41348</v>
      </c>
      <c r="P83" s="171">
        <f>O83+7</f>
        <v>41355</v>
      </c>
      <c r="Q83" s="171">
        <f>P83+5</f>
        <v>41360</v>
      </c>
      <c r="R83" s="171">
        <f>Q83+28</f>
        <v>41388</v>
      </c>
      <c r="S83" s="171">
        <f>R83</f>
        <v>41388</v>
      </c>
      <c r="T83" s="171">
        <f>S83+21</f>
        <v>41409</v>
      </c>
      <c r="U83" s="171">
        <f>T83+7</f>
        <v>41416</v>
      </c>
      <c r="V83" s="171">
        <f>U83+14</f>
        <v>41430</v>
      </c>
      <c r="W83" s="2047"/>
      <c r="X83" s="2047"/>
      <c r="Y83" s="2056"/>
      <c r="Z83" s="2056"/>
      <c r="AA83" s="171">
        <f>V83+50</f>
        <v>41480</v>
      </c>
      <c r="AB83" s="200"/>
      <c r="AC83" s="2285"/>
    </row>
    <row r="84" spans="1:31" s="103" customFormat="1" ht="16.5" customHeight="1">
      <c r="A84" s="1891"/>
      <c r="B84" s="1900"/>
      <c r="C84" s="1914"/>
      <c r="D84" s="1919"/>
      <c r="E84" s="1256" t="s">
        <v>327</v>
      </c>
      <c r="F84" s="1949"/>
      <c r="G84" s="1952"/>
      <c r="H84" s="1919"/>
      <c r="I84" s="1424" t="s">
        <v>169</v>
      </c>
      <c r="J84" s="1424" t="s">
        <v>105</v>
      </c>
      <c r="K84" s="1173"/>
      <c r="L84" s="1861"/>
      <c r="M84" s="1862"/>
      <c r="N84" s="1176"/>
      <c r="O84" s="111">
        <v>41760</v>
      </c>
      <c r="P84" s="111" t="s">
        <v>108</v>
      </c>
      <c r="Q84" s="111">
        <f>O84+10</f>
        <v>41770</v>
      </c>
      <c r="R84" s="111">
        <f>Q84+28</f>
        <v>41798</v>
      </c>
      <c r="S84" s="111">
        <f>R84</f>
        <v>41798</v>
      </c>
      <c r="T84" s="111">
        <f>S84+21</f>
        <v>41819</v>
      </c>
      <c r="U84" s="111">
        <f>T84+7</f>
        <v>41826</v>
      </c>
      <c r="V84" s="111">
        <f>U84+14</f>
        <v>41840</v>
      </c>
      <c r="W84" s="2053"/>
      <c r="X84" s="2053"/>
      <c r="Y84" s="2057"/>
      <c r="Z84" s="2057"/>
      <c r="AA84" s="1176">
        <v>41881</v>
      </c>
      <c r="AB84" s="1193"/>
      <c r="AC84" s="2285"/>
      <c r="AD84" s="102"/>
      <c r="AE84" s="102"/>
    </row>
    <row r="85" spans="1:31" ht="25.5" customHeight="1" thickBot="1">
      <c r="A85" s="1891"/>
      <c r="B85" s="1901"/>
      <c r="C85" s="1915"/>
      <c r="D85" s="1904"/>
      <c r="E85" s="989" t="s">
        <v>72</v>
      </c>
      <c r="F85" s="1950"/>
      <c r="G85" s="1953"/>
      <c r="H85" s="1904"/>
      <c r="I85" s="258"/>
      <c r="J85" s="792"/>
      <c r="K85" s="258"/>
      <c r="L85" s="258"/>
      <c r="M85" s="208"/>
      <c r="N85" s="208"/>
      <c r="O85" s="208"/>
      <c r="P85" s="208"/>
      <c r="Q85" s="208"/>
      <c r="R85" s="208"/>
      <c r="S85" s="208"/>
      <c r="T85" s="208"/>
      <c r="U85" s="208"/>
      <c r="V85" s="208"/>
      <c r="W85" s="2054"/>
      <c r="X85" s="2054"/>
      <c r="Y85" s="2058"/>
      <c r="Z85" s="2058"/>
      <c r="AA85" s="793"/>
      <c r="AB85" s="794"/>
      <c r="AC85" s="2286"/>
      <c r="AD85" s="9" t="s">
        <v>376</v>
      </c>
    </row>
    <row r="86" spans="1:31" ht="15" customHeight="1">
      <c r="A86" s="1891">
        <v>3</v>
      </c>
      <c r="B86" s="1898">
        <v>21</v>
      </c>
      <c r="C86" s="1913" t="s">
        <v>489</v>
      </c>
      <c r="D86" s="1902" t="s">
        <v>96</v>
      </c>
      <c r="E86" s="988" t="s">
        <v>70</v>
      </c>
      <c r="F86" s="1947"/>
      <c r="G86" s="2158" t="s">
        <v>181</v>
      </c>
      <c r="H86" s="1902" t="s">
        <v>99</v>
      </c>
      <c r="I86" s="796" t="s">
        <v>169</v>
      </c>
      <c r="J86" s="796" t="s">
        <v>104</v>
      </c>
      <c r="K86" s="156" t="s">
        <v>106</v>
      </c>
      <c r="L86" s="156" t="s">
        <v>106</v>
      </c>
      <c r="M86" s="788" t="s">
        <v>108</v>
      </c>
      <c r="N86" s="788" t="s">
        <v>108</v>
      </c>
      <c r="O86" s="772">
        <v>40558</v>
      </c>
      <c r="P86" s="772">
        <f>O86+7</f>
        <v>40565</v>
      </c>
      <c r="Q86" s="772">
        <f>P86+5</f>
        <v>40570</v>
      </c>
      <c r="R86" s="772">
        <f>Q86+28</f>
        <v>40598</v>
      </c>
      <c r="S86" s="772">
        <f>R86</f>
        <v>40598</v>
      </c>
      <c r="T86" s="772">
        <f>S86+21</f>
        <v>40619</v>
      </c>
      <c r="U86" s="772">
        <f>T86+7</f>
        <v>40626</v>
      </c>
      <c r="V86" s="772">
        <f>U86+14</f>
        <v>40640</v>
      </c>
      <c r="W86" s="2046"/>
      <c r="X86" s="2046"/>
      <c r="Y86" s="2055"/>
      <c r="Z86" s="2055"/>
      <c r="AA86" s="772">
        <f>V86+180</f>
        <v>40820</v>
      </c>
      <c r="AB86" s="773"/>
      <c r="AC86" s="2338" t="s">
        <v>645</v>
      </c>
    </row>
    <row r="87" spans="1:31" ht="16.5" customHeight="1">
      <c r="A87" s="1891"/>
      <c r="B87" s="1899"/>
      <c r="C87" s="1914"/>
      <c r="D87" s="1903"/>
      <c r="E87" s="641" t="s">
        <v>71</v>
      </c>
      <c r="F87" s="1948"/>
      <c r="G87" s="2159"/>
      <c r="H87" s="1903"/>
      <c r="I87" s="819" t="s">
        <v>169</v>
      </c>
      <c r="J87" s="819" t="s">
        <v>104</v>
      </c>
      <c r="K87" s="397"/>
      <c r="L87" s="397"/>
      <c r="M87" s="511"/>
      <c r="N87" s="511"/>
      <c r="O87" s="171">
        <v>41394</v>
      </c>
      <c r="P87" s="171">
        <f>O87+7</f>
        <v>41401</v>
      </c>
      <c r="Q87" s="171">
        <f>P87+5</f>
        <v>41406</v>
      </c>
      <c r="R87" s="171">
        <f>Q87+28</f>
        <v>41434</v>
      </c>
      <c r="S87" s="171">
        <f>R87</f>
        <v>41434</v>
      </c>
      <c r="T87" s="171">
        <f>S87+21</f>
        <v>41455</v>
      </c>
      <c r="U87" s="171">
        <f>T87+7</f>
        <v>41462</v>
      </c>
      <c r="V87" s="171">
        <f>U87+14</f>
        <v>41476</v>
      </c>
      <c r="W87" s="2047"/>
      <c r="X87" s="2047"/>
      <c r="Y87" s="2056"/>
      <c r="Z87" s="2056"/>
      <c r="AA87" s="171">
        <f>V87+180</f>
        <v>41656</v>
      </c>
      <c r="AB87" s="200"/>
      <c r="AC87" s="2339"/>
    </row>
    <row r="88" spans="1:31" s="103" customFormat="1" ht="16.5" customHeight="1">
      <c r="A88" s="1891"/>
      <c r="B88" s="1900"/>
      <c r="C88" s="1914"/>
      <c r="D88" s="1919"/>
      <c r="E88" s="1191" t="s">
        <v>232</v>
      </c>
      <c r="F88" s="1949"/>
      <c r="G88" s="2161"/>
      <c r="H88" s="1919"/>
      <c r="I88" s="1226" t="s">
        <v>169</v>
      </c>
      <c r="J88" s="1226" t="s">
        <v>104</v>
      </c>
      <c r="K88" s="1227"/>
      <c r="L88" s="1227"/>
      <c r="M88" s="1228"/>
      <c r="N88" s="1228"/>
      <c r="O88" s="111">
        <v>41764</v>
      </c>
      <c r="P88" s="1619" t="s">
        <v>108</v>
      </c>
      <c r="Q88" s="111">
        <f>O88+14</f>
        <v>41778</v>
      </c>
      <c r="R88" s="111">
        <f>Q88+31</f>
        <v>41809</v>
      </c>
      <c r="S88" s="111">
        <f>R88</f>
        <v>41809</v>
      </c>
      <c r="T88" s="111">
        <f>S88+21</f>
        <v>41830</v>
      </c>
      <c r="U88" s="111" t="s">
        <v>108</v>
      </c>
      <c r="V88" s="111">
        <f>T88+10</f>
        <v>41840</v>
      </c>
      <c r="W88" s="2053"/>
      <c r="X88" s="2053"/>
      <c r="Y88" s="2057"/>
      <c r="Z88" s="2057"/>
      <c r="AA88" s="111">
        <f>V88+120</f>
        <v>41960</v>
      </c>
      <c r="AB88" s="1193"/>
      <c r="AC88" s="2339"/>
      <c r="AD88" s="102"/>
      <c r="AE88" s="102"/>
    </row>
    <row r="89" spans="1:31" ht="24.75" customHeight="1" thickBot="1">
      <c r="A89" s="1891"/>
      <c r="B89" s="1901"/>
      <c r="C89" s="1915"/>
      <c r="D89" s="1904"/>
      <c r="E89" s="989" t="s">
        <v>72</v>
      </c>
      <c r="F89" s="1950"/>
      <c r="G89" s="2160"/>
      <c r="H89" s="1904"/>
      <c r="I89" s="258"/>
      <c r="J89" s="792"/>
      <c r="K89" s="258"/>
      <c r="L89" s="258"/>
      <c r="M89" s="208"/>
      <c r="N89" s="208"/>
      <c r="O89" s="111"/>
      <c r="P89" s="111"/>
      <c r="Q89" s="111"/>
      <c r="R89" s="111"/>
      <c r="S89" s="111"/>
      <c r="T89" s="111"/>
      <c r="U89" s="111"/>
      <c r="V89" s="111"/>
      <c r="W89" s="2054"/>
      <c r="X89" s="2054"/>
      <c r="Y89" s="2058"/>
      <c r="Z89" s="2058"/>
      <c r="AA89" s="793"/>
      <c r="AB89" s="794"/>
      <c r="AC89" s="2340"/>
    </row>
    <row r="90" spans="1:31" s="94" customFormat="1" ht="20.25" customHeight="1">
      <c r="A90" s="1891">
        <v>3</v>
      </c>
      <c r="B90" s="1968">
        <v>22</v>
      </c>
      <c r="C90" s="1910" t="s">
        <v>488</v>
      </c>
      <c r="D90" s="1920" t="s">
        <v>236</v>
      </c>
      <c r="E90" s="585" t="s">
        <v>70</v>
      </c>
      <c r="F90" s="584"/>
      <c r="G90" s="1942" t="s">
        <v>222</v>
      </c>
      <c r="H90" s="1920" t="s">
        <v>16</v>
      </c>
      <c r="I90" s="585" t="s">
        <v>169</v>
      </c>
      <c r="J90" s="740" t="s">
        <v>105</v>
      </c>
      <c r="K90" s="585" t="s">
        <v>217</v>
      </c>
      <c r="L90" s="585" t="s">
        <v>106</v>
      </c>
      <c r="M90" s="586" t="s">
        <v>108</v>
      </c>
      <c r="N90" s="586" t="s">
        <v>108</v>
      </c>
      <c r="O90" s="677">
        <v>41111</v>
      </c>
      <c r="P90" s="586" t="s">
        <v>108</v>
      </c>
      <c r="Q90" s="677">
        <v>41115</v>
      </c>
      <c r="R90" s="677">
        <v>41136</v>
      </c>
      <c r="S90" s="677">
        <v>41136</v>
      </c>
      <c r="T90" s="677">
        <v>41141</v>
      </c>
      <c r="U90" s="586" t="s">
        <v>108</v>
      </c>
      <c r="V90" s="677">
        <v>41145</v>
      </c>
      <c r="W90" s="678"/>
      <c r="X90" s="678"/>
      <c r="Y90" s="559"/>
      <c r="Z90" s="559"/>
      <c r="AA90" s="735">
        <v>41177</v>
      </c>
      <c r="AB90" s="736"/>
      <c r="AC90" s="2282"/>
      <c r="AD90" s="93"/>
      <c r="AE90" s="93"/>
    </row>
    <row r="91" spans="1:31" s="94" customFormat="1" ht="20.25" customHeight="1">
      <c r="A91" s="1891"/>
      <c r="B91" s="1969"/>
      <c r="C91" s="1911"/>
      <c r="D91" s="1921"/>
      <c r="E91" s="442" t="s">
        <v>71</v>
      </c>
      <c r="F91" s="565"/>
      <c r="G91" s="1943"/>
      <c r="H91" s="1921"/>
      <c r="I91" s="518"/>
      <c r="J91" s="737"/>
      <c r="K91" s="518"/>
      <c r="L91" s="518"/>
      <c r="M91" s="561"/>
      <c r="N91" s="561"/>
      <c r="O91" s="561"/>
      <c r="P91" s="561"/>
      <c r="Q91" s="561"/>
      <c r="R91" s="561"/>
      <c r="S91" s="561"/>
      <c r="T91" s="561"/>
      <c r="U91" s="561"/>
      <c r="V91" s="561"/>
      <c r="W91" s="567"/>
      <c r="X91" s="567"/>
      <c r="Y91" s="518"/>
      <c r="Z91" s="518"/>
      <c r="AA91" s="766"/>
      <c r="AB91" s="767"/>
      <c r="AC91" s="2283"/>
      <c r="AD91" s="93"/>
      <c r="AE91" s="93"/>
    </row>
    <row r="92" spans="1:31" s="94" customFormat="1" ht="20.25" customHeight="1" thickBot="1">
      <c r="A92" s="1891"/>
      <c r="B92" s="1970"/>
      <c r="C92" s="1912"/>
      <c r="D92" s="1922"/>
      <c r="E92" s="448" t="s">
        <v>72</v>
      </c>
      <c r="F92" s="576"/>
      <c r="G92" s="1944"/>
      <c r="H92" s="1922"/>
      <c r="I92" s="523"/>
      <c r="J92" s="738"/>
      <c r="K92" s="523"/>
      <c r="L92" s="523"/>
      <c r="M92" s="524"/>
      <c r="N92" s="524"/>
      <c r="O92" s="743">
        <v>41044</v>
      </c>
      <c r="P92" s="597" t="s">
        <v>108</v>
      </c>
      <c r="Q92" s="743">
        <v>41044</v>
      </c>
      <c r="R92" s="743">
        <v>41062</v>
      </c>
      <c r="S92" s="743">
        <v>41062</v>
      </c>
      <c r="T92" s="743">
        <v>41098</v>
      </c>
      <c r="U92" s="597" t="s">
        <v>108</v>
      </c>
      <c r="V92" s="743">
        <v>41101</v>
      </c>
      <c r="W92" s="679">
        <v>24885</v>
      </c>
      <c r="X92" s="680" t="s">
        <v>100</v>
      </c>
      <c r="Y92" s="680"/>
      <c r="Z92" s="616" t="s">
        <v>306</v>
      </c>
      <c r="AA92" s="1231">
        <v>41276</v>
      </c>
      <c r="AB92" s="786"/>
      <c r="AC92" s="2284"/>
      <c r="AD92" s="102"/>
      <c r="AE92" s="93"/>
    </row>
    <row r="93" spans="1:31" ht="20.25" customHeight="1">
      <c r="A93" s="1892">
        <v>3</v>
      </c>
      <c r="B93" s="2007">
        <v>23</v>
      </c>
      <c r="C93" s="1980" t="s">
        <v>610</v>
      </c>
      <c r="D93" s="1902" t="s">
        <v>237</v>
      </c>
      <c r="E93" s="1350" t="s">
        <v>70</v>
      </c>
      <c r="F93" s="1324"/>
      <c r="G93" s="2158" t="s">
        <v>223</v>
      </c>
      <c r="H93" s="1902" t="s">
        <v>109</v>
      </c>
      <c r="I93" s="218" t="s">
        <v>101</v>
      </c>
      <c r="J93" s="820" t="s">
        <v>105</v>
      </c>
      <c r="K93" s="1322" t="s">
        <v>106</v>
      </c>
      <c r="L93" s="1322" t="s">
        <v>106</v>
      </c>
      <c r="M93" s="652" t="s">
        <v>108</v>
      </c>
      <c r="N93" s="652" t="s">
        <v>108</v>
      </c>
      <c r="O93" s="652" t="s">
        <v>108</v>
      </c>
      <c r="P93" s="652" t="s">
        <v>108</v>
      </c>
      <c r="Q93" s="1356">
        <v>41092</v>
      </c>
      <c r="R93" s="1356">
        <v>41105</v>
      </c>
      <c r="S93" s="1356">
        <v>41105</v>
      </c>
      <c r="T93" s="1356">
        <v>41115</v>
      </c>
      <c r="U93" s="652" t="s">
        <v>108</v>
      </c>
      <c r="V93" s="1356">
        <v>41122</v>
      </c>
      <c r="W93" s="1314"/>
      <c r="X93" s="1314"/>
      <c r="Y93" s="1308"/>
      <c r="Z93" s="1308"/>
      <c r="AA93" s="788">
        <v>41167</v>
      </c>
      <c r="AB93" s="789"/>
      <c r="AC93" s="1351"/>
    </row>
    <row r="94" spans="1:31" ht="20.25" customHeight="1">
      <c r="A94" s="1893"/>
      <c r="B94" s="2008"/>
      <c r="C94" s="1981"/>
      <c r="D94" s="1903"/>
      <c r="E94" s="1355" t="s">
        <v>71</v>
      </c>
      <c r="F94" s="1325"/>
      <c r="G94" s="2159"/>
      <c r="H94" s="1903"/>
      <c r="I94" s="1505" t="s">
        <v>101</v>
      </c>
      <c r="J94" s="1506" t="s">
        <v>105</v>
      </c>
      <c r="K94" s="1309"/>
      <c r="L94" s="1309"/>
      <c r="M94" s="511"/>
      <c r="N94" s="511"/>
      <c r="O94" s="511"/>
      <c r="P94" s="511"/>
      <c r="Q94" s="1802">
        <v>41917</v>
      </c>
      <c r="R94" s="1802">
        <f>Q94+12</f>
        <v>41929</v>
      </c>
      <c r="S94" s="1802">
        <f>R94</f>
        <v>41929</v>
      </c>
      <c r="T94" s="1802">
        <f>S94+7</f>
        <v>41936</v>
      </c>
      <c r="U94" s="1802" t="s">
        <v>108</v>
      </c>
      <c r="V94" s="1802">
        <f>T94+4</f>
        <v>41940</v>
      </c>
      <c r="W94" s="1803"/>
      <c r="X94" s="1804"/>
      <c r="Y94" s="1805"/>
      <c r="Z94" s="1709" t="s">
        <v>645</v>
      </c>
      <c r="AA94" s="1802">
        <f>V94+60</f>
        <v>42000</v>
      </c>
      <c r="AB94" s="200"/>
      <c r="AC94" s="395"/>
    </row>
    <row r="95" spans="1:31" ht="20.25" customHeight="1" thickBot="1">
      <c r="A95" s="1894"/>
      <c r="B95" s="2009"/>
      <c r="C95" s="1982"/>
      <c r="D95" s="1904"/>
      <c r="E95" s="1357" t="s">
        <v>72</v>
      </c>
      <c r="F95" s="1352"/>
      <c r="G95" s="2160"/>
      <c r="H95" s="1904"/>
      <c r="I95" s="1310"/>
      <c r="J95" s="792"/>
      <c r="K95" s="1310"/>
      <c r="L95" s="1310"/>
      <c r="M95" s="208"/>
      <c r="N95" s="208"/>
      <c r="O95" s="208"/>
      <c r="P95" s="208"/>
      <c r="Q95" s="1615"/>
      <c r="R95" s="1615"/>
      <c r="S95" s="1615"/>
      <c r="T95" s="1615"/>
      <c r="U95" s="1615"/>
      <c r="V95" s="1615"/>
      <c r="W95" s="1615"/>
      <c r="X95" s="1315"/>
      <c r="Y95" s="1309"/>
      <c r="Z95" s="1309"/>
      <c r="AA95" s="111"/>
      <c r="AB95" s="794"/>
      <c r="AC95" s="1353"/>
    </row>
    <row r="96" spans="1:31" ht="20.25" customHeight="1">
      <c r="A96" s="1923">
        <v>3</v>
      </c>
      <c r="B96" s="1968">
        <v>24</v>
      </c>
      <c r="C96" s="1910" t="s">
        <v>611</v>
      </c>
      <c r="D96" s="1920" t="s">
        <v>238</v>
      </c>
      <c r="E96" s="585" t="s">
        <v>70</v>
      </c>
      <c r="F96" s="1320"/>
      <c r="G96" s="1942" t="s">
        <v>607</v>
      </c>
      <c r="H96" s="1920" t="s">
        <v>16</v>
      </c>
      <c r="I96" s="585" t="s">
        <v>216</v>
      </c>
      <c r="J96" s="740" t="s">
        <v>105</v>
      </c>
      <c r="K96" s="585" t="s">
        <v>217</v>
      </c>
      <c r="L96" s="585" t="s">
        <v>217</v>
      </c>
      <c r="M96" s="1329" t="s">
        <v>108</v>
      </c>
      <c r="N96" s="1329" t="s">
        <v>108</v>
      </c>
      <c r="O96" s="1354">
        <v>40802</v>
      </c>
      <c r="P96" s="1329" t="s">
        <v>108</v>
      </c>
      <c r="Q96" s="1354">
        <v>40806</v>
      </c>
      <c r="R96" s="1354">
        <v>40816</v>
      </c>
      <c r="S96" s="1354">
        <v>40816</v>
      </c>
      <c r="T96" s="1354">
        <v>40819</v>
      </c>
      <c r="U96" s="1329" t="s">
        <v>108</v>
      </c>
      <c r="V96" s="1354">
        <v>40826</v>
      </c>
      <c r="W96" s="1301"/>
      <c r="X96" s="1301"/>
      <c r="Y96" s="1303"/>
      <c r="Z96" s="1303"/>
      <c r="AA96" s="735">
        <v>40841</v>
      </c>
      <c r="AB96" s="736"/>
      <c r="AC96" s="1305"/>
    </row>
    <row r="97" spans="1:31" ht="20.25" customHeight="1">
      <c r="A97" s="1924"/>
      <c r="B97" s="1969"/>
      <c r="C97" s="1911"/>
      <c r="D97" s="1921"/>
      <c r="E97" s="442" t="s">
        <v>71</v>
      </c>
      <c r="F97" s="1321"/>
      <c r="G97" s="1943"/>
      <c r="H97" s="1921"/>
      <c r="I97" s="1304"/>
      <c r="J97" s="737"/>
      <c r="K97" s="1304"/>
      <c r="L97" s="1304"/>
      <c r="M97" s="561"/>
      <c r="N97" s="561"/>
      <c r="O97" s="561"/>
      <c r="P97" s="561"/>
      <c r="Q97" s="561"/>
      <c r="R97" s="561"/>
      <c r="S97" s="561"/>
      <c r="T97" s="561"/>
      <c r="U97" s="561"/>
      <c r="V97" s="561"/>
      <c r="W97" s="1302"/>
      <c r="X97" s="1302"/>
      <c r="Y97" s="1304"/>
      <c r="Z97" s="1304"/>
      <c r="AA97" s="766"/>
      <c r="AB97" s="767"/>
      <c r="AC97" s="1306"/>
    </row>
    <row r="98" spans="1:31" ht="20.25" customHeight="1" thickBot="1">
      <c r="A98" s="1925"/>
      <c r="B98" s="1970"/>
      <c r="C98" s="1912"/>
      <c r="D98" s="1922"/>
      <c r="E98" s="448" t="s">
        <v>72</v>
      </c>
      <c r="F98" s="1326"/>
      <c r="G98" s="1944"/>
      <c r="H98" s="1922"/>
      <c r="I98" s="1318"/>
      <c r="J98" s="738"/>
      <c r="K98" s="1318"/>
      <c r="L98" s="1318"/>
      <c r="M98" s="524"/>
      <c r="N98" s="524"/>
      <c r="O98" s="524"/>
      <c r="P98" s="524"/>
      <c r="Q98" s="524"/>
      <c r="R98" s="524"/>
      <c r="S98" s="524"/>
      <c r="T98" s="524"/>
      <c r="U98" s="524"/>
      <c r="V98" s="524"/>
      <c r="W98" s="1323"/>
      <c r="X98" s="1323"/>
      <c r="Y98" s="1318"/>
      <c r="Z98" s="1318"/>
      <c r="AA98" s="785"/>
      <c r="AB98" s="786"/>
      <c r="AC98" s="1316"/>
    </row>
    <row r="99" spans="1:31" s="96" customFormat="1" ht="20.25" customHeight="1">
      <c r="A99" s="1891">
        <v>3</v>
      </c>
      <c r="B99" s="1936">
        <v>25</v>
      </c>
      <c r="C99" s="1980" t="s">
        <v>612</v>
      </c>
      <c r="D99" s="1792" t="s">
        <v>416</v>
      </c>
      <c r="E99" s="990" t="s">
        <v>70</v>
      </c>
      <c r="F99" s="390"/>
      <c r="G99" s="2146" t="s">
        <v>656</v>
      </c>
      <c r="H99" s="2175" t="s">
        <v>16</v>
      </c>
      <c r="I99" s="218" t="s">
        <v>101</v>
      </c>
      <c r="J99" s="820" t="s">
        <v>104</v>
      </c>
      <c r="K99" s="218"/>
      <c r="L99" s="218"/>
      <c r="M99" s="643"/>
      <c r="N99" s="643"/>
      <c r="O99" s="727">
        <v>41348</v>
      </c>
      <c r="P99" s="727" t="s">
        <v>108</v>
      </c>
      <c r="Q99" s="727">
        <f>O99+7</f>
        <v>41355</v>
      </c>
      <c r="R99" s="727">
        <f>Q99+30</f>
        <v>41385</v>
      </c>
      <c r="S99" s="727">
        <f>R99</f>
        <v>41385</v>
      </c>
      <c r="T99" s="727">
        <f>S99+14</f>
        <v>41399</v>
      </c>
      <c r="U99" s="727" t="s">
        <v>108</v>
      </c>
      <c r="V99" s="727">
        <f>T99+15</f>
        <v>41414</v>
      </c>
      <c r="W99" s="727"/>
      <c r="X99" s="727"/>
      <c r="Y99" s="727"/>
      <c r="Z99" s="727"/>
      <c r="AA99" s="727">
        <f>V99+60</f>
        <v>41474</v>
      </c>
      <c r="AB99" s="821"/>
      <c r="AC99" s="681"/>
      <c r="AD99" s="149"/>
      <c r="AE99" s="149"/>
    </row>
    <row r="100" spans="1:31" ht="20.25" customHeight="1">
      <c r="A100" s="1891"/>
      <c r="B100" s="1937"/>
      <c r="C100" s="1981"/>
      <c r="D100" s="1792" t="s">
        <v>373</v>
      </c>
      <c r="E100" s="1358" t="s">
        <v>71</v>
      </c>
      <c r="F100" s="168"/>
      <c r="G100" s="2147"/>
      <c r="H100" s="2176"/>
      <c r="I100" s="1616" t="s">
        <v>101</v>
      </c>
      <c r="J100" s="1617" t="s">
        <v>104</v>
      </c>
      <c r="K100" s="384"/>
      <c r="L100" s="384"/>
      <c r="M100" s="674"/>
      <c r="N100" s="674"/>
      <c r="O100" s="111">
        <v>41771</v>
      </c>
      <c r="P100" s="1619" t="s">
        <v>108</v>
      </c>
      <c r="Q100" s="111">
        <f>O100+14</f>
        <v>41785</v>
      </c>
      <c r="R100" s="111">
        <f>Q100+31</f>
        <v>41816</v>
      </c>
      <c r="S100" s="111">
        <f>R100</f>
        <v>41816</v>
      </c>
      <c r="T100" s="111">
        <f>S100+21</f>
        <v>41837</v>
      </c>
      <c r="U100" s="111" t="s">
        <v>108</v>
      </c>
      <c r="V100" s="111">
        <f>T100+10</f>
        <v>41847</v>
      </c>
      <c r="AA100" s="1806">
        <f>V100+60</f>
        <v>41907</v>
      </c>
      <c r="AB100" s="801"/>
      <c r="AC100" s="1196" t="s">
        <v>645</v>
      </c>
    </row>
    <row r="101" spans="1:31" ht="20.25" customHeight="1" thickBot="1">
      <c r="A101" s="1891"/>
      <c r="B101" s="1938"/>
      <c r="C101" s="1982"/>
      <c r="D101" s="1792"/>
      <c r="E101" s="991" t="s">
        <v>72</v>
      </c>
      <c r="F101" s="168"/>
      <c r="G101" s="2148"/>
      <c r="H101" s="2177"/>
      <c r="I101" s="382"/>
      <c r="J101" s="802"/>
      <c r="K101" s="382"/>
      <c r="L101" s="382"/>
      <c r="M101" s="676"/>
      <c r="N101" s="676"/>
      <c r="O101" s="1425"/>
      <c r="P101" s="1242"/>
      <c r="Q101" s="1242"/>
      <c r="R101" s="1242"/>
      <c r="S101" s="1242"/>
      <c r="T101" s="1242"/>
      <c r="U101" s="1242"/>
      <c r="V101" s="1242"/>
      <c r="W101" s="386"/>
      <c r="X101" s="386"/>
      <c r="Y101" s="384"/>
      <c r="Z101" s="384"/>
      <c r="AA101" s="1359"/>
      <c r="AB101" s="804"/>
      <c r="AC101" s="266"/>
    </row>
    <row r="102" spans="1:31" ht="26.25" customHeight="1">
      <c r="A102" s="1892">
        <v>4</v>
      </c>
      <c r="B102" s="1939">
        <v>26</v>
      </c>
      <c r="C102" s="2010" t="s">
        <v>614</v>
      </c>
      <c r="D102" s="1920" t="s">
        <v>253</v>
      </c>
      <c r="E102" s="558" t="s">
        <v>70</v>
      </c>
      <c r="F102" s="1954"/>
      <c r="G102" s="1942" t="s">
        <v>254</v>
      </c>
      <c r="H102" s="1960" t="s">
        <v>99</v>
      </c>
      <c r="I102" s="2178" t="s">
        <v>169</v>
      </c>
      <c r="J102" s="2178" t="s">
        <v>104</v>
      </c>
      <c r="K102" s="2028" t="s">
        <v>106</v>
      </c>
      <c r="L102" s="2028" t="s">
        <v>106</v>
      </c>
      <c r="M102" s="2031" t="s">
        <v>108</v>
      </c>
      <c r="N102" s="2031" t="s">
        <v>108</v>
      </c>
      <c r="O102" s="763">
        <v>40575</v>
      </c>
      <c r="P102" s="763">
        <f>O102+7</f>
        <v>40582</v>
      </c>
      <c r="Q102" s="763">
        <f>P102+5</f>
        <v>40587</v>
      </c>
      <c r="R102" s="763">
        <f>Q102+28</f>
        <v>40615</v>
      </c>
      <c r="S102" s="763">
        <f>R102</f>
        <v>40615</v>
      </c>
      <c r="T102" s="763">
        <f>S102+21</f>
        <v>40636</v>
      </c>
      <c r="U102" s="763">
        <f>T102+7</f>
        <v>40643</v>
      </c>
      <c r="V102" s="763">
        <f>U102+14</f>
        <v>40657</v>
      </c>
      <c r="W102" s="2034">
        <f>W104+W105+W106+W107</f>
        <v>33826.5</v>
      </c>
      <c r="X102" s="2013" t="s">
        <v>100</v>
      </c>
      <c r="Y102" s="2041"/>
      <c r="Z102" s="2041"/>
      <c r="AA102" s="763">
        <f>V102+90</f>
        <v>40747</v>
      </c>
      <c r="AB102" s="764"/>
      <c r="AC102" s="2166"/>
    </row>
    <row r="103" spans="1:31" ht="24.75" customHeight="1">
      <c r="A103" s="1893"/>
      <c r="B103" s="1940"/>
      <c r="C103" s="2011"/>
      <c r="D103" s="1921"/>
      <c r="E103" s="971" t="s">
        <v>71</v>
      </c>
      <c r="F103" s="1955"/>
      <c r="G103" s="1943"/>
      <c r="H103" s="1961"/>
      <c r="I103" s="2179"/>
      <c r="J103" s="2179"/>
      <c r="K103" s="2029"/>
      <c r="L103" s="2029"/>
      <c r="M103" s="2032"/>
      <c r="N103" s="2032"/>
      <c r="O103" s="684"/>
      <c r="P103" s="569"/>
      <c r="Q103" s="684"/>
      <c r="R103" s="684"/>
      <c r="S103" s="684"/>
      <c r="T103" s="684"/>
      <c r="U103" s="685"/>
      <c r="V103" s="684"/>
      <c r="W103" s="2035"/>
      <c r="X103" s="2014"/>
      <c r="Y103" s="2042"/>
      <c r="Z103" s="2042"/>
      <c r="AA103" s="766"/>
      <c r="AB103" s="767"/>
      <c r="AC103" s="2187"/>
    </row>
    <row r="104" spans="1:31" ht="19.5" customHeight="1">
      <c r="A104" s="1893"/>
      <c r="B104" s="1940"/>
      <c r="C104" s="1009" t="s">
        <v>615</v>
      </c>
      <c r="D104" s="564" t="s">
        <v>423</v>
      </c>
      <c r="E104" s="1962" t="s">
        <v>72</v>
      </c>
      <c r="F104" s="565"/>
      <c r="G104" s="686" t="s">
        <v>471</v>
      </c>
      <c r="H104" s="1961"/>
      <c r="I104" s="2179"/>
      <c r="J104" s="2179"/>
      <c r="K104" s="2029"/>
      <c r="L104" s="2029"/>
      <c r="M104" s="2032"/>
      <c r="N104" s="2032"/>
      <c r="O104" s="2022">
        <v>40643</v>
      </c>
      <c r="P104" s="2025" t="s">
        <v>108</v>
      </c>
      <c r="Q104" s="2022">
        <v>40646</v>
      </c>
      <c r="R104" s="2022">
        <v>40677</v>
      </c>
      <c r="S104" s="2022">
        <v>40677</v>
      </c>
      <c r="T104" s="684">
        <v>40701</v>
      </c>
      <c r="U104" s="2025" t="s">
        <v>108</v>
      </c>
      <c r="V104" s="684">
        <v>40707</v>
      </c>
      <c r="W104" s="446">
        <v>26870</v>
      </c>
      <c r="X104" s="569" t="s">
        <v>100</v>
      </c>
      <c r="Y104" s="518"/>
      <c r="Z104" s="442" t="s">
        <v>255</v>
      </c>
      <c r="AA104" s="766"/>
      <c r="AB104" s="767"/>
      <c r="AC104" s="2187"/>
    </row>
    <row r="105" spans="1:31" ht="19.5" customHeight="1">
      <c r="A105" s="1893"/>
      <c r="B105" s="1940"/>
      <c r="C105" s="1009" t="s">
        <v>616</v>
      </c>
      <c r="D105" s="564" t="s">
        <v>420</v>
      </c>
      <c r="E105" s="1963"/>
      <c r="F105" s="565"/>
      <c r="G105" s="686" t="s">
        <v>256</v>
      </c>
      <c r="H105" s="1961"/>
      <c r="I105" s="2179"/>
      <c r="J105" s="2179"/>
      <c r="K105" s="2029"/>
      <c r="L105" s="2029"/>
      <c r="M105" s="2032"/>
      <c r="N105" s="2032"/>
      <c r="O105" s="2023"/>
      <c r="P105" s="2026"/>
      <c r="Q105" s="2023"/>
      <c r="R105" s="2023"/>
      <c r="S105" s="2023"/>
      <c r="T105" s="684">
        <v>40701</v>
      </c>
      <c r="U105" s="2026"/>
      <c r="V105" s="684">
        <v>40707</v>
      </c>
      <c r="W105" s="446">
        <v>2200</v>
      </c>
      <c r="X105" s="569" t="s">
        <v>100</v>
      </c>
      <c r="Y105" s="518"/>
      <c r="Z105" s="442" t="s">
        <v>257</v>
      </c>
      <c r="AA105" s="766"/>
      <c r="AB105" s="767"/>
      <c r="AC105" s="2187"/>
    </row>
    <row r="106" spans="1:31" ht="19.5" customHeight="1">
      <c r="A106" s="1893"/>
      <c r="B106" s="1940"/>
      <c r="C106" s="1009" t="s">
        <v>617</v>
      </c>
      <c r="D106" s="564" t="s">
        <v>421</v>
      </c>
      <c r="E106" s="1963"/>
      <c r="F106" s="565"/>
      <c r="G106" s="686" t="s">
        <v>472</v>
      </c>
      <c r="H106" s="1961"/>
      <c r="I106" s="2179"/>
      <c r="J106" s="2179"/>
      <c r="K106" s="2029"/>
      <c r="L106" s="2029"/>
      <c r="M106" s="2032"/>
      <c r="N106" s="2032"/>
      <c r="O106" s="2023"/>
      <c r="P106" s="2026"/>
      <c r="Q106" s="2023"/>
      <c r="R106" s="2023"/>
      <c r="S106" s="2023"/>
      <c r="T106" s="684">
        <v>40701</v>
      </c>
      <c r="U106" s="2026"/>
      <c r="V106" s="561"/>
      <c r="W106" s="446">
        <v>4042.5</v>
      </c>
      <c r="X106" s="688" t="s">
        <v>100</v>
      </c>
      <c r="Y106" s="518"/>
      <c r="Z106" s="442" t="s">
        <v>258</v>
      </c>
      <c r="AA106" s="766"/>
      <c r="AB106" s="767"/>
      <c r="AC106" s="2187"/>
    </row>
    <row r="107" spans="1:31" ht="15.75" customHeight="1" thickBot="1">
      <c r="A107" s="1894"/>
      <c r="B107" s="1941"/>
      <c r="C107" s="574" t="s">
        <v>618</v>
      </c>
      <c r="D107" s="575" t="s">
        <v>422</v>
      </c>
      <c r="E107" s="1964"/>
      <c r="F107" s="576"/>
      <c r="G107" s="689" t="s">
        <v>473</v>
      </c>
      <c r="H107" s="1998"/>
      <c r="I107" s="2180"/>
      <c r="J107" s="2180"/>
      <c r="K107" s="2030"/>
      <c r="L107" s="2030"/>
      <c r="M107" s="2033"/>
      <c r="N107" s="2033"/>
      <c r="O107" s="2024"/>
      <c r="P107" s="2027"/>
      <c r="Q107" s="2024"/>
      <c r="R107" s="2024"/>
      <c r="S107" s="2024"/>
      <c r="T107" s="702">
        <v>40701</v>
      </c>
      <c r="U107" s="2027"/>
      <c r="V107" s="524"/>
      <c r="W107" s="445">
        <v>714</v>
      </c>
      <c r="X107" s="690" t="s">
        <v>100</v>
      </c>
      <c r="Y107" s="523"/>
      <c r="Z107" s="691" t="s">
        <v>228</v>
      </c>
      <c r="AA107" s="785"/>
      <c r="AB107" s="786"/>
      <c r="AC107" s="2188"/>
    </row>
    <row r="108" spans="1:31" ht="19.5" customHeight="1">
      <c r="A108" s="1891">
        <v>4</v>
      </c>
      <c r="B108" s="1939">
        <v>27</v>
      </c>
      <c r="C108" s="1910" t="s">
        <v>619</v>
      </c>
      <c r="D108" s="1960" t="s">
        <v>314</v>
      </c>
      <c r="E108" s="585" t="s">
        <v>70</v>
      </c>
      <c r="F108" s="601"/>
      <c r="G108" s="2069" t="s">
        <v>313</v>
      </c>
      <c r="H108" s="1902" t="s">
        <v>99</v>
      </c>
      <c r="I108" s="2016" t="s">
        <v>169</v>
      </c>
      <c r="J108" s="2016" t="s">
        <v>105</v>
      </c>
      <c r="K108" s="2044" t="s">
        <v>106</v>
      </c>
      <c r="L108" s="2044" t="s">
        <v>106</v>
      </c>
      <c r="M108" s="2048" t="s">
        <v>108</v>
      </c>
      <c r="N108" s="2048" t="s">
        <v>108</v>
      </c>
      <c r="O108" s="682">
        <v>41204</v>
      </c>
      <c r="P108" s="823" t="s">
        <v>108</v>
      </c>
      <c r="Q108" s="682">
        <v>41218</v>
      </c>
      <c r="R108" s="682">
        <f>Q108+10</f>
        <v>41228</v>
      </c>
      <c r="S108" s="682">
        <f>R108</f>
        <v>41228</v>
      </c>
      <c r="T108" s="730">
        <f>S108+2</f>
        <v>41230</v>
      </c>
      <c r="U108" s="788"/>
      <c r="V108" s="682">
        <f>T108+5</f>
        <v>41235</v>
      </c>
      <c r="W108" s="2046"/>
      <c r="X108" s="2046"/>
      <c r="Y108" s="2055"/>
      <c r="Z108" s="2055"/>
      <c r="AA108" s="772">
        <f>V108+5</f>
        <v>41240</v>
      </c>
      <c r="AB108" s="773"/>
      <c r="AC108" s="2336"/>
    </row>
    <row r="109" spans="1:31" ht="19.5" customHeight="1">
      <c r="A109" s="1891"/>
      <c r="B109" s="1940"/>
      <c r="C109" s="1911"/>
      <c r="D109" s="1961"/>
      <c r="E109" s="1237" t="s">
        <v>71</v>
      </c>
      <c r="F109" s="601"/>
      <c r="G109" s="2070"/>
      <c r="H109" s="1903"/>
      <c r="I109" s="2017"/>
      <c r="J109" s="2017"/>
      <c r="K109" s="2045"/>
      <c r="L109" s="2045"/>
      <c r="M109" s="2049"/>
      <c r="N109" s="2049"/>
      <c r="O109" s="682">
        <v>41348</v>
      </c>
      <c r="P109" s="489" t="s">
        <v>108</v>
      </c>
      <c r="Q109" s="682">
        <f>O109+7</f>
        <v>41355</v>
      </c>
      <c r="R109" s="682">
        <f>Q109+14</f>
        <v>41369</v>
      </c>
      <c r="S109" s="682">
        <f>R109</f>
        <v>41369</v>
      </c>
      <c r="T109" s="682">
        <f>S109+7</f>
        <v>41376</v>
      </c>
      <c r="U109" s="512"/>
      <c r="V109" s="682">
        <f>T109+30</f>
        <v>41406</v>
      </c>
      <c r="W109" s="2047"/>
      <c r="X109" s="2047"/>
      <c r="Y109" s="2056"/>
      <c r="Z109" s="2056"/>
      <c r="AA109" s="171"/>
      <c r="AB109" s="824"/>
      <c r="AC109" s="2337"/>
    </row>
    <row r="110" spans="1:31" ht="19.5" customHeight="1">
      <c r="A110" s="1891"/>
      <c r="B110" s="1940"/>
      <c r="C110" s="1911"/>
      <c r="D110" s="1961"/>
      <c r="E110" s="1238" t="s">
        <v>72</v>
      </c>
      <c r="F110" s="601"/>
      <c r="G110" s="2070"/>
      <c r="H110" s="1903"/>
      <c r="I110" s="2017"/>
      <c r="J110" s="2017"/>
      <c r="K110" s="2045"/>
      <c r="L110" s="2045"/>
      <c r="M110" s="2049"/>
      <c r="N110" s="2049"/>
      <c r="O110" s="512"/>
      <c r="P110" s="489"/>
      <c r="Q110" s="512"/>
      <c r="R110" s="512"/>
      <c r="S110" s="512"/>
      <c r="T110" s="512"/>
      <c r="U110" s="489"/>
      <c r="V110" s="512"/>
      <c r="W110" s="683"/>
      <c r="X110" s="489"/>
      <c r="Y110" s="397"/>
      <c r="Z110" s="106"/>
      <c r="AA110" s="171"/>
      <c r="AB110" s="200"/>
      <c r="AC110" s="395"/>
    </row>
    <row r="111" spans="1:31" ht="14.25" customHeight="1" thickBot="1">
      <c r="A111" s="1892"/>
      <c r="B111" s="1940"/>
      <c r="C111" s="1911"/>
      <c r="D111" s="1224"/>
      <c r="E111" s="1239"/>
      <c r="F111" s="601"/>
      <c r="G111" s="2070"/>
      <c r="H111" s="387"/>
      <c r="I111" s="825"/>
      <c r="J111" s="825"/>
      <c r="K111" s="110"/>
      <c r="L111" s="110"/>
      <c r="M111" s="816"/>
      <c r="N111" s="816"/>
      <c r="O111" s="692"/>
      <c r="P111" s="224"/>
      <c r="Q111" s="692"/>
      <c r="R111" s="692"/>
      <c r="S111" s="692"/>
      <c r="T111" s="1234">
        <v>41401</v>
      </c>
      <c r="U111" s="224"/>
      <c r="V111" s="204"/>
      <c r="W111" s="693"/>
      <c r="X111" s="224"/>
      <c r="Y111" s="398"/>
      <c r="Z111" s="1235" t="s">
        <v>663</v>
      </c>
      <c r="AA111" s="1236">
        <v>41408</v>
      </c>
      <c r="AB111" s="782"/>
      <c r="AC111" s="175"/>
    </row>
    <row r="112" spans="1:31" s="96" customFormat="1" ht="21" customHeight="1">
      <c r="A112" s="2273">
        <v>3</v>
      </c>
      <c r="B112" s="2276">
        <v>28</v>
      </c>
      <c r="C112" s="697" t="s">
        <v>620</v>
      </c>
      <c r="D112" s="2130" t="s">
        <v>98</v>
      </c>
      <c r="E112" s="2239" t="s">
        <v>70</v>
      </c>
      <c r="F112" s="558"/>
      <c r="G112" s="1942" t="s">
        <v>97</v>
      </c>
      <c r="H112" s="1920" t="s">
        <v>99</v>
      </c>
      <c r="I112" s="740" t="s">
        <v>169</v>
      </c>
      <c r="J112" s="740" t="s">
        <v>104</v>
      </c>
      <c r="K112" s="585" t="s">
        <v>106</v>
      </c>
      <c r="L112" s="585" t="s">
        <v>106</v>
      </c>
      <c r="M112" s="449" t="s">
        <v>108</v>
      </c>
      <c r="N112" s="449" t="s">
        <v>108</v>
      </c>
      <c r="O112" s="449">
        <v>40558</v>
      </c>
      <c r="P112" s="449">
        <f>O112+7</f>
        <v>40565</v>
      </c>
      <c r="Q112" s="449">
        <f>P112+5</f>
        <v>40570</v>
      </c>
      <c r="R112" s="449">
        <f>Q112+28</f>
        <v>40598</v>
      </c>
      <c r="S112" s="449">
        <f>R112</f>
        <v>40598</v>
      </c>
      <c r="T112" s="449">
        <f>S112+21</f>
        <v>40619</v>
      </c>
      <c r="U112" s="449">
        <f>T112+7</f>
        <v>40626</v>
      </c>
      <c r="V112" s="449">
        <f>U112+14</f>
        <v>40640</v>
      </c>
      <c r="W112" s="698"/>
      <c r="X112" s="826"/>
      <c r="Y112" s="699"/>
      <c r="Z112" s="826"/>
      <c r="AA112" s="449">
        <f>V112+180</f>
        <v>40820</v>
      </c>
      <c r="AB112" s="449"/>
      <c r="AC112" s="2308" t="s">
        <v>645</v>
      </c>
      <c r="AD112" s="149"/>
      <c r="AE112" s="149"/>
    </row>
    <row r="113" spans="1:31" ht="19.5" customHeight="1" thickBot="1">
      <c r="A113" s="2274"/>
      <c r="B113" s="2277"/>
      <c r="C113" s="700"/>
      <c r="D113" s="2131"/>
      <c r="E113" s="2119"/>
      <c r="F113" s="565"/>
      <c r="G113" s="1943"/>
      <c r="H113" s="1921"/>
      <c r="I113" s="518"/>
      <c r="J113" s="518"/>
      <c r="K113" s="442"/>
      <c r="L113" s="442"/>
      <c r="M113" s="561"/>
      <c r="N113" s="561"/>
      <c r="O113" s="684">
        <v>41125</v>
      </c>
      <c r="P113" s="569" t="s">
        <v>108</v>
      </c>
      <c r="Q113" s="684">
        <v>41127</v>
      </c>
      <c r="R113" s="684">
        <v>41159</v>
      </c>
      <c r="S113" s="684">
        <v>41159</v>
      </c>
      <c r="T113" s="684">
        <v>41175</v>
      </c>
      <c r="U113" s="569" t="s">
        <v>108</v>
      </c>
      <c r="V113" s="684">
        <v>41183</v>
      </c>
      <c r="W113" s="446"/>
      <c r="X113" s="827"/>
      <c r="Y113" s="701"/>
      <c r="Z113" s="827"/>
      <c r="AA113" s="766">
        <v>41228</v>
      </c>
      <c r="AB113" s="766"/>
      <c r="AC113" s="2309"/>
    </row>
    <row r="114" spans="1:31" ht="19.5" customHeight="1">
      <c r="A114" s="2274"/>
      <c r="B114" s="2277"/>
      <c r="C114" s="2268" t="s">
        <v>621</v>
      </c>
      <c r="D114" s="2270" t="s">
        <v>304</v>
      </c>
      <c r="E114" s="971" t="s">
        <v>71</v>
      </c>
      <c r="F114" s="565"/>
      <c r="G114" s="2071" t="s">
        <v>657</v>
      </c>
      <c r="H114" s="1921"/>
      <c r="I114" s="765"/>
      <c r="J114" s="765"/>
      <c r="K114" s="442"/>
      <c r="L114" s="442"/>
      <c r="M114" s="522"/>
      <c r="N114" s="522"/>
      <c r="O114" s="684">
        <v>41029</v>
      </c>
      <c r="P114" s="569"/>
      <c r="Q114" s="684">
        <v>41075</v>
      </c>
      <c r="R114" s="684">
        <v>41115</v>
      </c>
      <c r="S114" s="684">
        <v>41115</v>
      </c>
      <c r="T114" s="684">
        <v>41091</v>
      </c>
      <c r="U114" s="569"/>
      <c r="V114" s="684">
        <v>41100</v>
      </c>
      <c r="W114" s="446"/>
      <c r="X114" s="827"/>
      <c r="Y114" s="701"/>
      <c r="Z114" s="827"/>
      <c r="AA114" s="766">
        <v>41197</v>
      </c>
      <c r="AB114" s="766"/>
      <c r="AC114" s="1197"/>
    </row>
    <row r="115" spans="1:31" ht="15" customHeight="1" thickBot="1">
      <c r="A115" s="2275"/>
      <c r="B115" s="2278"/>
      <c r="C115" s="2269"/>
      <c r="D115" s="2271"/>
      <c r="E115" s="972" t="s">
        <v>72</v>
      </c>
      <c r="F115" s="576"/>
      <c r="G115" s="2072"/>
      <c r="H115" s="1922"/>
      <c r="I115" s="523"/>
      <c r="J115" s="523"/>
      <c r="K115" s="448"/>
      <c r="L115" s="448"/>
      <c r="M115" s="524"/>
      <c r="N115" s="524"/>
      <c r="O115" s="702">
        <v>41075</v>
      </c>
      <c r="P115" s="521" t="s">
        <v>108</v>
      </c>
      <c r="Q115" s="702">
        <v>41083</v>
      </c>
      <c r="R115" s="702">
        <v>41111</v>
      </c>
      <c r="S115" s="702">
        <v>41111</v>
      </c>
      <c r="T115" s="702">
        <v>41189</v>
      </c>
      <c r="U115" s="521" t="s">
        <v>108</v>
      </c>
      <c r="V115" s="702">
        <v>41195</v>
      </c>
      <c r="W115" s="828">
        <v>102074.37</v>
      </c>
      <c r="X115" s="521" t="s">
        <v>100</v>
      </c>
      <c r="Y115" s="703"/>
      <c r="Z115" s="521" t="s">
        <v>311</v>
      </c>
      <c r="AA115" s="793">
        <v>41336</v>
      </c>
      <c r="AB115" s="785"/>
      <c r="AC115" s="704"/>
      <c r="AD115" s="9" t="s">
        <v>374</v>
      </c>
    </row>
    <row r="116" spans="1:31" ht="19.5" customHeight="1">
      <c r="A116" s="2273">
        <v>3</v>
      </c>
      <c r="B116" s="2279">
        <v>29</v>
      </c>
      <c r="C116" s="1957" t="s">
        <v>622</v>
      </c>
      <c r="D116" s="1902" t="s">
        <v>600</v>
      </c>
      <c r="E116" s="988" t="s">
        <v>70</v>
      </c>
      <c r="F116" s="713"/>
      <c r="G116" s="705"/>
      <c r="H116" s="1902" t="s">
        <v>16</v>
      </c>
      <c r="I116" s="218" t="s">
        <v>169</v>
      </c>
      <c r="J116" s="156" t="s">
        <v>105</v>
      </c>
      <c r="K116" s="156"/>
      <c r="L116" s="156"/>
      <c r="M116" s="707"/>
      <c r="N116" s="707"/>
      <c r="O116" s="708">
        <v>41029</v>
      </c>
      <c r="P116" s="652" t="s">
        <v>108</v>
      </c>
      <c r="Q116" s="708">
        <v>41354</v>
      </c>
      <c r="R116" s="708">
        <v>41361</v>
      </c>
      <c r="S116" s="708">
        <v>41361</v>
      </c>
      <c r="T116" s="708">
        <v>41369</v>
      </c>
      <c r="U116" s="652" t="s">
        <v>108</v>
      </c>
      <c r="V116" s="708">
        <v>41379</v>
      </c>
      <c r="W116" s="709"/>
      <c r="X116" s="829"/>
      <c r="Y116" s="694"/>
      <c r="Z116" s="829"/>
      <c r="AA116" s="788">
        <v>41426</v>
      </c>
      <c r="AB116" s="788"/>
      <c r="AC116" s="714"/>
      <c r="AD116" s="9" t="s">
        <v>375</v>
      </c>
    </row>
    <row r="117" spans="1:31" ht="27" customHeight="1">
      <c r="A117" s="2274"/>
      <c r="B117" s="2280"/>
      <c r="C117" s="1958"/>
      <c r="D117" s="1903"/>
      <c r="E117" s="1360" t="s">
        <v>71</v>
      </c>
      <c r="F117" s="554"/>
      <c r="G117" s="710" t="s">
        <v>305</v>
      </c>
      <c r="H117" s="1903"/>
      <c r="I117" s="1505" t="s">
        <v>169</v>
      </c>
      <c r="J117" s="1361" t="s">
        <v>104</v>
      </c>
      <c r="K117" s="106"/>
      <c r="L117" s="106"/>
      <c r="M117" s="511"/>
      <c r="N117" s="511"/>
      <c r="O117" s="1362">
        <v>41807</v>
      </c>
      <c r="P117" s="1363"/>
      <c r="Q117" s="112">
        <v>41821</v>
      </c>
      <c r="R117" s="1362">
        <v>41851</v>
      </c>
      <c r="S117" s="1362">
        <v>41851</v>
      </c>
      <c r="T117" s="1362">
        <v>41868</v>
      </c>
      <c r="U117" s="1363"/>
      <c r="V117" s="1362">
        <v>41879</v>
      </c>
      <c r="W117" s="683"/>
      <c r="X117" s="830"/>
      <c r="Y117" s="695"/>
      <c r="Z117" s="830"/>
      <c r="AA117" s="1562">
        <v>41924</v>
      </c>
      <c r="AB117" s="171"/>
      <c r="AC117" s="715"/>
    </row>
    <row r="118" spans="1:31" ht="19.5" customHeight="1" thickBot="1">
      <c r="A118" s="2275"/>
      <c r="B118" s="2281"/>
      <c r="C118" s="1959"/>
      <c r="D118" s="956" t="s">
        <v>294</v>
      </c>
      <c r="E118" s="989" t="s">
        <v>72</v>
      </c>
      <c r="F118" s="555"/>
      <c r="G118" s="711"/>
      <c r="H118" s="1904"/>
      <c r="I118" s="258"/>
      <c r="J118" s="107"/>
      <c r="K118" s="107"/>
      <c r="L118" s="107"/>
      <c r="M118" s="208"/>
      <c r="N118" s="208"/>
      <c r="O118" s="1362"/>
      <c r="P118" s="1363"/>
      <c r="Q118" s="112"/>
      <c r="R118" s="1362"/>
      <c r="S118" s="1362"/>
      <c r="T118" s="1362"/>
      <c r="U118" s="1363"/>
      <c r="V118" s="1362"/>
      <c r="W118" s="712"/>
      <c r="X118" s="831"/>
      <c r="Y118" s="696"/>
      <c r="Z118" s="831"/>
      <c r="AA118" s="111"/>
      <c r="AB118" s="793"/>
      <c r="AC118" s="716"/>
    </row>
    <row r="119" spans="1:31" s="151" customFormat="1" ht="19.5" customHeight="1">
      <c r="A119" s="1894">
        <v>1</v>
      </c>
      <c r="B119" s="1946">
        <v>30</v>
      </c>
      <c r="C119" s="1914" t="s">
        <v>623</v>
      </c>
      <c r="D119" s="1932" t="s">
        <v>112</v>
      </c>
      <c r="E119" s="992" t="s">
        <v>70</v>
      </c>
      <c r="F119" s="2218"/>
      <c r="G119" s="1952" t="s">
        <v>110</v>
      </c>
      <c r="H119" s="1932" t="s">
        <v>109</v>
      </c>
      <c r="I119" s="832" t="s">
        <v>101</v>
      </c>
      <c r="J119" s="832" t="s">
        <v>105</v>
      </c>
      <c r="K119" s="221" t="s">
        <v>106</v>
      </c>
      <c r="L119" s="221" t="s">
        <v>106</v>
      </c>
      <c r="M119" s="833" t="s">
        <v>108</v>
      </c>
      <c r="N119" s="833" t="s">
        <v>108</v>
      </c>
      <c r="O119" s="751">
        <v>40544</v>
      </c>
      <c r="P119" s="751" t="s">
        <v>108</v>
      </c>
      <c r="Q119" s="751">
        <v>40558</v>
      </c>
      <c r="R119" s="751">
        <f>Q119+7</f>
        <v>40565</v>
      </c>
      <c r="S119" s="751">
        <f>R119</f>
        <v>40565</v>
      </c>
      <c r="T119" s="751">
        <f>S119+7</f>
        <v>40572</v>
      </c>
      <c r="U119" s="751" t="s">
        <v>108</v>
      </c>
      <c r="V119" s="751">
        <f>T119+5</f>
        <v>40577</v>
      </c>
      <c r="W119" s="2036"/>
      <c r="X119" s="2036"/>
      <c r="Y119" s="2064"/>
      <c r="Z119" s="2064"/>
      <c r="AA119" s="751">
        <f>V119+28</f>
        <v>40605</v>
      </c>
      <c r="AB119" s="834"/>
      <c r="AC119" s="2195"/>
      <c r="AD119" s="150"/>
      <c r="AE119" s="150"/>
    </row>
    <row r="120" spans="1:31" s="135" customFormat="1" ht="19.5" customHeight="1">
      <c r="A120" s="1891"/>
      <c r="B120" s="1946"/>
      <c r="C120" s="1914"/>
      <c r="D120" s="1932"/>
      <c r="E120" s="641" t="s">
        <v>232</v>
      </c>
      <c r="F120" s="2218"/>
      <c r="G120" s="1952"/>
      <c r="H120" s="1932"/>
      <c r="I120" s="721"/>
      <c r="J120" s="721"/>
      <c r="K120" s="295"/>
      <c r="L120" s="295"/>
      <c r="M120" s="718"/>
      <c r="N120" s="718"/>
      <c r="O120" s="722">
        <v>41035</v>
      </c>
      <c r="P120" s="722" t="s">
        <v>108</v>
      </c>
      <c r="Q120" s="722">
        <f>O120+15</f>
        <v>41050</v>
      </c>
      <c r="R120" s="722">
        <f>Q120+7</f>
        <v>41057</v>
      </c>
      <c r="S120" s="722">
        <f>R120</f>
        <v>41057</v>
      </c>
      <c r="T120" s="722">
        <f>S120+7</f>
        <v>41064</v>
      </c>
      <c r="U120" s="170" t="s">
        <v>108</v>
      </c>
      <c r="V120" s="170">
        <f>T120+5</f>
        <v>41069</v>
      </c>
      <c r="W120" s="2036"/>
      <c r="X120" s="2036"/>
      <c r="Y120" s="2064"/>
      <c r="Z120" s="2064"/>
      <c r="AA120" s="170">
        <f>V120+28</f>
        <v>41097</v>
      </c>
      <c r="AB120" s="723"/>
      <c r="AC120" s="2195"/>
      <c r="AD120" s="134"/>
      <c r="AE120" s="134"/>
    </row>
    <row r="121" spans="1:31" s="135" customFormat="1" ht="15" customHeight="1">
      <c r="A121" s="1891"/>
      <c r="B121" s="1946"/>
      <c r="C121" s="1914"/>
      <c r="D121" s="1932"/>
      <c r="E121" s="993" t="s">
        <v>327</v>
      </c>
      <c r="F121" s="2218"/>
      <c r="G121" s="1952"/>
      <c r="H121" s="1932"/>
      <c r="I121" s="835" t="s">
        <v>101</v>
      </c>
      <c r="J121" s="835" t="s">
        <v>105</v>
      </c>
      <c r="K121" s="491" t="s">
        <v>106</v>
      </c>
      <c r="L121" s="491" t="s">
        <v>106</v>
      </c>
      <c r="M121" s="723" t="s">
        <v>108</v>
      </c>
      <c r="N121" s="723" t="s">
        <v>108</v>
      </c>
      <c r="O121" s="723">
        <v>41351</v>
      </c>
      <c r="P121" s="723" t="s">
        <v>108</v>
      </c>
      <c r="Q121" s="723">
        <f>O121+7</f>
        <v>41358</v>
      </c>
      <c r="R121" s="723">
        <f>Q121+7</f>
        <v>41365</v>
      </c>
      <c r="S121" s="723">
        <f>R121</f>
        <v>41365</v>
      </c>
      <c r="T121" s="723">
        <f>S121+7</f>
        <v>41372</v>
      </c>
      <c r="U121" s="751" t="s">
        <v>108</v>
      </c>
      <c r="V121" s="751">
        <f>T121+5</f>
        <v>41377</v>
      </c>
      <c r="W121" s="2036"/>
      <c r="X121" s="2036"/>
      <c r="Y121" s="2064"/>
      <c r="Z121" s="2064"/>
      <c r="AA121" s="816">
        <v>41366</v>
      </c>
      <c r="AB121" s="723"/>
      <c r="AC121" s="2195"/>
      <c r="AD121" s="134"/>
      <c r="AE121" s="134"/>
    </row>
    <row r="122" spans="1:31" s="135" customFormat="1" ht="15" customHeight="1">
      <c r="A122" s="1891"/>
      <c r="B122" s="1946"/>
      <c r="C122" s="1914"/>
      <c r="D122" s="1932"/>
      <c r="E122" s="1349" t="s">
        <v>606</v>
      </c>
      <c r="F122" s="2218"/>
      <c r="G122" s="1952"/>
      <c r="H122" s="1932"/>
      <c r="I122" s="1783"/>
      <c r="J122" s="1783"/>
      <c r="K122" s="1704"/>
      <c r="L122" s="1704"/>
      <c r="M122" s="1706"/>
      <c r="N122" s="1706"/>
      <c r="O122" s="1760">
        <v>41699</v>
      </c>
      <c r="P122" s="1706"/>
      <c r="Q122" s="1760">
        <v>41682</v>
      </c>
      <c r="R122" s="1760">
        <v>41692</v>
      </c>
      <c r="S122" s="1760">
        <v>41692</v>
      </c>
      <c r="T122" s="1760">
        <v>41700</v>
      </c>
      <c r="U122" s="1163"/>
      <c r="V122" s="1784">
        <v>41707</v>
      </c>
      <c r="W122" s="2036"/>
      <c r="X122" s="2036"/>
      <c r="Y122" s="2064"/>
      <c r="Z122" s="2064"/>
      <c r="AA122" s="1202">
        <v>41735</v>
      </c>
      <c r="AB122" s="1706"/>
      <c r="AC122" s="2195"/>
      <c r="AD122" s="134"/>
      <c r="AE122" s="134"/>
    </row>
    <row r="123" spans="1:31" s="135" customFormat="1" ht="17.25" customHeight="1" thickBot="1">
      <c r="A123" s="1891"/>
      <c r="B123" s="1967"/>
      <c r="C123" s="1915"/>
      <c r="D123" s="1971"/>
      <c r="E123" s="989" t="s">
        <v>72</v>
      </c>
      <c r="F123" s="2219"/>
      <c r="G123" s="1953"/>
      <c r="H123" s="1971"/>
      <c r="I123" s="382"/>
      <c r="J123" s="382"/>
      <c r="K123" s="670"/>
      <c r="L123" s="670"/>
      <c r="M123" s="676"/>
      <c r="N123" s="676"/>
      <c r="O123" s="676"/>
      <c r="P123" s="676"/>
      <c r="Q123" s="676"/>
      <c r="R123" s="676"/>
      <c r="S123" s="676"/>
      <c r="T123" s="676"/>
      <c r="U123" s="793"/>
      <c r="V123" s="208"/>
      <c r="W123" s="2037"/>
      <c r="X123" s="2037"/>
      <c r="Y123" s="2065"/>
      <c r="Z123" s="2065"/>
      <c r="AA123" s="793"/>
      <c r="AB123" s="803"/>
      <c r="AC123" s="2196"/>
      <c r="AD123" s="134"/>
      <c r="AE123" s="134"/>
    </row>
    <row r="124" spans="1:31" ht="14.25">
      <c r="A124" s="1891">
        <v>2.1</v>
      </c>
      <c r="B124" s="1939">
        <v>31</v>
      </c>
      <c r="C124" s="1910" t="s">
        <v>624</v>
      </c>
      <c r="D124" s="1920" t="s">
        <v>113</v>
      </c>
      <c r="E124" s="1312" t="s">
        <v>70</v>
      </c>
      <c r="F124" s="1954"/>
      <c r="G124" s="1942" t="s">
        <v>393</v>
      </c>
      <c r="H124" s="1920" t="s">
        <v>109</v>
      </c>
      <c r="I124" s="1317" t="s">
        <v>102</v>
      </c>
      <c r="J124" s="1317" t="s">
        <v>118</v>
      </c>
      <c r="K124" s="1311" t="s">
        <v>106</v>
      </c>
      <c r="L124" s="1311" t="s">
        <v>106</v>
      </c>
      <c r="M124" s="1327" t="s">
        <v>108</v>
      </c>
      <c r="N124" s="1327" t="s">
        <v>108</v>
      </c>
      <c r="O124" s="1327">
        <v>40527</v>
      </c>
      <c r="P124" s="1327">
        <f>O85+7</f>
        <v>7</v>
      </c>
      <c r="Q124" s="1327" t="s">
        <v>108</v>
      </c>
      <c r="R124" s="1327" t="s">
        <v>108</v>
      </c>
      <c r="S124" s="1327" t="s">
        <v>108</v>
      </c>
      <c r="T124" s="1327">
        <f>P85+3</f>
        <v>3</v>
      </c>
      <c r="U124" s="1327" t="s">
        <v>108</v>
      </c>
      <c r="V124" s="1327">
        <v>40544</v>
      </c>
      <c r="W124" s="2061"/>
      <c r="X124" s="2013"/>
      <c r="Y124" s="2041"/>
      <c r="Z124" s="2305" t="s">
        <v>676</v>
      </c>
      <c r="AA124" s="1327">
        <f>V85+546</f>
        <v>546</v>
      </c>
      <c r="AB124" s="1365"/>
      <c r="AC124" s="2295" t="s">
        <v>712</v>
      </c>
    </row>
    <row r="125" spans="1:31" ht="14.25">
      <c r="A125" s="1891"/>
      <c r="B125" s="1940"/>
      <c r="C125" s="1911"/>
      <c r="D125" s="1921"/>
      <c r="E125" s="1313" t="s">
        <v>71</v>
      </c>
      <c r="F125" s="1955"/>
      <c r="G125" s="1943"/>
      <c r="H125" s="1921"/>
      <c r="I125" s="765" t="s">
        <v>102</v>
      </c>
      <c r="J125" s="765" t="s">
        <v>118</v>
      </c>
      <c r="K125" s="442" t="s">
        <v>106</v>
      </c>
      <c r="L125" s="442" t="s">
        <v>106</v>
      </c>
      <c r="M125" s="522" t="s">
        <v>108</v>
      </c>
      <c r="N125" s="522" t="s">
        <v>108</v>
      </c>
      <c r="O125" s="522"/>
      <c r="P125" s="522"/>
      <c r="Q125" s="522"/>
      <c r="R125" s="522"/>
      <c r="S125" s="522"/>
      <c r="T125" s="522"/>
      <c r="U125" s="1366">
        <v>41379</v>
      </c>
      <c r="V125" s="1367">
        <f>U125+14</f>
        <v>41393</v>
      </c>
      <c r="W125" s="2062"/>
      <c r="X125" s="2014"/>
      <c r="Y125" s="2042"/>
      <c r="Z125" s="2306"/>
      <c r="AA125" s="522">
        <v>41639</v>
      </c>
      <c r="AB125" s="1368"/>
      <c r="AC125" s="2296"/>
    </row>
    <row r="126" spans="1:31" thickBot="1">
      <c r="A126" s="1891"/>
      <c r="B126" s="1941"/>
      <c r="C126" s="1912"/>
      <c r="D126" s="1922"/>
      <c r="E126" s="1395" t="s">
        <v>72</v>
      </c>
      <c r="F126" s="1956"/>
      <c r="G126" s="1944"/>
      <c r="H126" s="1922"/>
      <c r="I126" s="1318"/>
      <c r="J126" s="1318"/>
      <c r="K126" s="448"/>
      <c r="L126" s="448"/>
      <c r="M126" s="524"/>
      <c r="N126" s="524"/>
      <c r="O126" s="522"/>
      <c r="P126" s="524"/>
      <c r="Q126" s="524"/>
      <c r="R126" s="524"/>
      <c r="S126" s="524"/>
      <c r="T126" s="524"/>
      <c r="U126" s="1369">
        <v>41509</v>
      </c>
      <c r="V126" s="1370"/>
      <c r="W126" s="2063"/>
      <c r="X126" s="2015"/>
      <c r="Y126" s="2059"/>
      <c r="Z126" s="2307"/>
      <c r="AA126" s="1230">
        <v>41881</v>
      </c>
      <c r="AB126" s="770"/>
      <c r="AC126" s="2297"/>
      <c r="AD126" s="13" t="s">
        <v>387</v>
      </c>
    </row>
    <row r="127" spans="1:31" ht="15" customHeight="1">
      <c r="A127" s="1891">
        <v>2.2000000000000002</v>
      </c>
      <c r="B127" s="1968">
        <v>32</v>
      </c>
      <c r="C127" s="1910" t="s">
        <v>625</v>
      </c>
      <c r="D127" s="1920" t="s">
        <v>114</v>
      </c>
      <c r="E127" s="1312" t="s">
        <v>70</v>
      </c>
      <c r="F127" s="1954"/>
      <c r="G127" s="1942" t="s">
        <v>289</v>
      </c>
      <c r="H127" s="1920" t="s">
        <v>109</v>
      </c>
      <c r="I127" s="1371" t="s">
        <v>102</v>
      </c>
      <c r="J127" s="1371" t="s">
        <v>118</v>
      </c>
      <c r="K127" s="1311" t="s">
        <v>106</v>
      </c>
      <c r="L127" s="1311" t="s">
        <v>106</v>
      </c>
      <c r="M127" s="763" t="s">
        <v>108</v>
      </c>
      <c r="N127" s="763" t="s">
        <v>108</v>
      </c>
      <c r="O127" s="763">
        <f>O124</f>
        <v>40527</v>
      </c>
      <c r="P127" s="763">
        <f>O127+5</f>
        <v>40532</v>
      </c>
      <c r="Q127" s="763" t="s">
        <v>108</v>
      </c>
      <c r="R127" s="763" t="s">
        <v>108</v>
      </c>
      <c r="S127" s="763" t="s">
        <v>108</v>
      </c>
      <c r="T127" s="763">
        <f>P127+3</f>
        <v>40535</v>
      </c>
      <c r="U127" s="763" t="s">
        <v>108</v>
      </c>
      <c r="V127" s="763">
        <v>40544</v>
      </c>
      <c r="W127" s="2013"/>
      <c r="X127" s="2013"/>
      <c r="Y127" s="2041"/>
      <c r="Z127" s="2305" t="s">
        <v>676</v>
      </c>
      <c r="AA127" s="735">
        <f>V127+546</f>
        <v>41090</v>
      </c>
      <c r="AB127" s="736"/>
      <c r="AC127" s="2197"/>
    </row>
    <row r="128" spans="1:31" ht="15.75" customHeight="1">
      <c r="A128" s="1891"/>
      <c r="B128" s="1969"/>
      <c r="C128" s="1911"/>
      <c r="D128" s="1921"/>
      <c r="E128" s="1313" t="s">
        <v>232</v>
      </c>
      <c r="F128" s="1955"/>
      <c r="G128" s="1943"/>
      <c r="H128" s="1921"/>
      <c r="I128" s="737" t="s">
        <v>102</v>
      </c>
      <c r="J128" s="737" t="s">
        <v>118</v>
      </c>
      <c r="K128" s="442" t="s">
        <v>106</v>
      </c>
      <c r="L128" s="442" t="s">
        <v>106</v>
      </c>
      <c r="M128" s="766" t="s">
        <v>108</v>
      </c>
      <c r="N128" s="766" t="s">
        <v>108</v>
      </c>
      <c r="O128" s="522">
        <f>O125</f>
        <v>0</v>
      </c>
      <c r="P128" s="522">
        <f>O128+5</f>
        <v>5</v>
      </c>
      <c r="Q128" s="522" t="s">
        <v>108</v>
      </c>
      <c r="R128" s="522" t="s">
        <v>108</v>
      </c>
      <c r="S128" s="522" t="s">
        <v>108</v>
      </c>
      <c r="T128" s="522">
        <f>P128+3</f>
        <v>8</v>
      </c>
      <c r="U128" s="522" t="s">
        <v>108</v>
      </c>
      <c r="V128" s="522">
        <v>41031</v>
      </c>
      <c r="W128" s="2014"/>
      <c r="X128" s="2014"/>
      <c r="Y128" s="2042"/>
      <c r="Z128" s="2306"/>
      <c r="AA128" s="766">
        <f>V128+1095</f>
        <v>42126</v>
      </c>
      <c r="AB128" s="767"/>
      <c r="AC128" s="2198"/>
    </row>
    <row r="129" spans="1:31" ht="16.5" customHeight="1" thickBot="1">
      <c r="A129" s="1891"/>
      <c r="B129" s="1972"/>
      <c r="C129" s="1911"/>
      <c r="D129" s="1983"/>
      <c r="E129" s="1319" t="s">
        <v>327</v>
      </c>
      <c r="F129" s="2110"/>
      <c r="G129" s="2012"/>
      <c r="H129" s="1983"/>
      <c r="I129" s="737" t="s">
        <v>102</v>
      </c>
      <c r="J129" s="737" t="s">
        <v>118</v>
      </c>
      <c r="K129" s="442" t="s">
        <v>106</v>
      </c>
      <c r="L129" s="442" t="s">
        <v>106</v>
      </c>
      <c r="M129" s="766" t="s">
        <v>108</v>
      </c>
      <c r="N129" s="766" t="s">
        <v>108</v>
      </c>
      <c r="O129" s="522"/>
      <c r="P129" s="522"/>
      <c r="Q129" s="522"/>
      <c r="R129" s="522"/>
      <c r="S129" s="522"/>
      <c r="T129" s="522"/>
      <c r="U129" s="785">
        <v>41593</v>
      </c>
      <c r="V129" s="524">
        <f>U129+14</f>
        <v>41607</v>
      </c>
      <c r="W129" s="2015"/>
      <c r="X129" s="2015"/>
      <c r="Y129" s="2059"/>
      <c r="Z129" s="2306"/>
      <c r="AA129" s="769">
        <v>42323</v>
      </c>
      <c r="AB129" s="770"/>
      <c r="AC129" s="2199"/>
    </row>
    <row r="130" spans="1:31" ht="15.75" customHeight="1" thickBot="1">
      <c r="A130" s="1891"/>
      <c r="B130" s="1970"/>
      <c r="C130" s="1912"/>
      <c r="D130" s="1922"/>
      <c r="E130" s="1395" t="s">
        <v>72</v>
      </c>
      <c r="F130" s="1956"/>
      <c r="G130" s="1944"/>
      <c r="H130" s="1922"/>
      <c r="I130" s="1318"/>
      <c r="J130" s="1318"/>
      <c r="K130" s="448"/>
      <c r="L130" s="448"/>
      <c r="M130" s="524"/>
      <c r="N130" s="524"/>
      <c r="O130" s="524"/>
      <c r="P130" s="524"/>
      <c r="Q130" s="524"/>
      <c r="R130" s="524"/>
      <c r="S130" s="524"/>
      <c r="T130" s="524"/>
      <c r="U130" s="1369">
        <v>41509</v>
      </c>
      <c r="V130" s="524"/>
      <c r="W130" s="2060"/>
      <c r="X130" s="2060"/>
      <c r="Y130" s="2043"/>
      <c r="Z130" s="2307"/>
      <c r="AA130" s="1230">
        <v>41881</v>
      </c>
      <c r="AB130" s="786"/>
      <c r="AC130" s="2200"/>
    </row>
    <row r="131" spans="1:31" ht="14.25" customHeight="1">
      <c r="A131" s="1891">
        <v>2.2000000000000002</v>
      </c>
      <c r="B131" s="2264">
        <v>33</v>
      </c>
      <c r="C131" s="1913" t="s">
        <v>626</v>
      </c>
      <c r="D131" s="1902" t="s">
        <v>115</v>
      </c>
      <c r="E131" s="988" t="s">
        <v>70</v>
      </c>
      <c r="F131" s="1947"/>
      <c r="G131" s="2018" t="s">
        <v>670</v>
      </c>
      <c r="H131" s="1902" t="s">
        <v>109</v>
      </c>
      <c r="I131" s="837" t="s">
        <v>102</v>
      </c>
      <c r="J131" s="837" t="s">
        <v>118</v>
      </c>
      <c r="K131" s="157" t="s">
        <v>106</v>
      </c>
      <c r="L131" s="157" t="s">
        <v>106</v>
      </c>
      <c r="M131" s="772" t="s">
        <v>108</v>
      </c>
      <c r="N131" s="772" t="s">
        <v>108</v>
      </c>
      <c r="O131" s="772">
        <f>O127</f>
        <v>40527</v>
      </c>
      <c r="P131" s="772">
        <f>O131+7</f>
        <v>40534</v>
      </c>
      <c r="Q131" s="772" t="s">
        <v>108</v>
      </c>
      <c r="R131" s="772" t="s">
        <v>108</v>
      </c>
      <c r="S131" s="772" t="s">
        <v>108</v>
      </c>
      <c r="T131" s="772">
        <f>P131+5</f>
        <v>40539</v>
      </c>
      <c r="U131" s="772" t="s">
        <v>108</v>
      </c>
      <c r="V131" s="772">
        <v>40544</v>
      </c>
      <c r="W131" s="2046"/>
      <c r="X131" s="2046"/>
      <c r="Y131" s="2055"/>
      <c r="Z131" s="2055"/>
      <c r="AA131" s="788">
        <f>V131+546</f>
        <v>41090</v>
      </c>
      <c r="AB131" s="789"/>
      <c r="AC131" s="2292" t="s">
        <v>671</v>
      </c>
    </row>
    <row r="132" spans="1:31" ht="13.5" customHeight="1">
      <c r="A132" s="1891"/>
      <c r="B132" s="2265"/>
      <c r="C132" s="1914"/>
      <c r="D132" s="1903"/>
      <c r="E132" s="641" t="s">
        <v>232</v>
      </c>
      <c r="F132" s="1948"/>
      <c r="G132" s="2019"/>
      <c r="H132" s="1903"/>
      <c r="I132" s="757" t="s">
        <v>102</v>
      </c>
      <c r="J132" s="757" t="s">
        <v>118</v>
      </c>
      <c r="K132" s="106" t="s">
        <v>106</v>
      </c>
      <c r="L132" s="106" t="s">
        <v>106</v>
      </c>
      <c r="M132" s="171" t="s">
        <v>108</v>
      </c>
      <c r="N132" s="171" t="s">
        <v>108</v>
      </c>
      <c r="O132" s="171">
        <f>O128</f>
        <v>0</v>
      </c>
      <c r="P132" s="171">
        <f>O132+7</f>
        <v>7</v>
      </c>
      <c r="Q132" s="171" t="s">
        <v>108</v>
      </c>
      <c r="R132" s="171" t="s">
        <v>108</v>
      </c>
      <c r="S132" s="171" t="s">
        <v>108</v>
      </c>
      <c r="T132" s="171">
        <f>P132+5</f>
        <v>12</v>
      </c>
      <c r="U132" s="171" t="s">
        <v>108</v>
      </c>
      <c r="V132" s="171">
        <v>41077</v>
      </c>
      <c r="W132" s="2047"/>
      <c r="X132" s="2047"/>
      <c r="Y132" s="2056"/>
      <c r="Z132" s="2056"/>
      <c r="AA132" s="171">
        <f>V132+1095</f>
        <v>42172</v>
      </c>
      <c r="AB132" s="200"/>
      <c r="AC132" s="2293"/>
    </row>
    <row r="133" spans="1:31" ht="13.5" customHeight="1">
      <c r="A133" s="1891"/>
      <c r="B133" s="2266"/>
      <c r="C133" s="1914"/>
      <c r="D133" s="1919"/>
      <c r="E133" s="993" t="s">
        <v>327</v>
      </c>
      <c r="F133" s="1949"/>
      <c r="G133" s="2020"/>
      <c r="H133" s="1919"/>
      <c r="I133" s="757" t="s">
        <v>102</v>
      </c>
      <c r="J133" s="1337" t="s">
        <v>118</v>
      </c>
      <c r="K133" s="106" t="s">
        <v>106</v>
      </c>
      <c r="L133" s="106" t="s">
        <v>106</v>
      </c>
      <c r="M133" s="171" t="s">
        <v>108</v>
      </c>
      <c r="N133" s="171" t="s">
        <v>108</v>
      </c>
      <c r="O133" s="171"/>
      <c r="P133" s="171"/>
      <c r="Q133" s="171"/>
      <c r="R133" s="171"/>
      <c r="S133" s="171"/>
      <c r="T133" s="171"/>
      <c r="U133" s="171" t="s">
        <v>108</v>
      </c>
      <c r="V133" s="171">
        <v>41442</v>
      </c>
      <c r="W133" s="2053"/>
      <c r="X133" s="2053"/>
      <c r="Y133" s="2057"/>
      <c r="Z133" s="2057"/>
      <c r="AA133" s="719">
        <v>42369</v>
      </c>
      <c r="AB133" s="720"/>
      <c r="AC133" s="2293"/>
    </row>
    <row r="134" spans="1:31" s="1700" customFormat="1" ht="13.5" customHeight="1">
      <c r="A134" s="1891"/>
      <c r="B134" s="2266"/>
      <c r="C134" s="1914"/>
      <c r="D134" s="1919"/>
      <c r="E134" s="1349" t="s">
        <v>606</v>
      </c>
      <c r="F134" s="1949"/>
      <c r="G134" s="2020"/>
      <c r="H134" s="1919"/>
      <c r="I134" s="1656" t="s">
        <v>645</v>
      </c>
      <c r="J134" s="1656" t="s">
        <v>645</v>
      </c>
      <c r="K134" s="1659"/>
      <c r="L134" s="1659"/>
      <c r="M134" s="1660"/>
      <c r="N134" s="1660"/>
      <c r="O134" s="1619">
        <v>41791</v>
      </c>
      <c r="P134" s="1660">
        <f>O134+7</f>
        <v>41798</v>
      </c>
      <c r="Q134" s="1660">
        <f>P134+5</f>
        <v>41803</v>
      </c>
      <c r="R134" s="1660">
        <f>Q134+30</f>
        <v>41833</v>
      </c>
      <c r="S134" s="1660">
        <f>Q134+30</f>
        <v>41833</v>
      </c>
      <c r="T134" s="1660">
        <f>S134+21</f>
        <v>41854</v>
      </c>
      <c r="U134" s="1660"/>
      <c r="V134" s="1660">
        <f>T134+10</f>
        <v>41864</v>
      </c>
      <c r="W134" s="2053"/>
      <c r="X134" s="2053"/>
      <c r="Y134" s="2057"/>
      <c r="Z134" s="2057"/>
      <c r="AA134" s="1660">
        <v>42369</v>
      </c>
      <c r="AB134" s="1785"/>
      <c r="AC134" s="2293"/>
      <c r="AD134" s="1699"/>
      <c r="AE134" s="1699"/>
    </row>
    <row r="135" spans="1:31" ht="15.75" customHeight="1" thickBot="1">
      <c r="A135" s="1891"/>
      <c r="B135" s="2267"/>
      <c r="C135" s="1915"/>
      <c r="D135" s="1904"/>
      <c r="E135" s="989" t="s">
        <v>72</v>
      </c>
      <c r="F135" s="1950"/>
      <c r="G135" s="2021"/>
      <c r="H135" s="1904"/>
      <c r="I135" s="258"/>
      <c r="J135" s="258"/>
      <c r="K135" s="258"/>
      <c r="L135" s="258"/>
      <c r="M135" s="206"/>
      <c r="N135" s="631"/>
      <c r="O135" s="171"/>
      <c r="P135" s="208"/>
      <c r="Q135" s="208"/>
      <c r="R135" s="208"/>
      <c r="S135" s="208"/>
      <c r="T135" s="208"/>
      <c r="U135" s="793"/>
      <c r="V135" s="208"/>
      <c r="W135" s="2054"/>
      <c r="X135" s="2054"/>
      <c r="Y135" s="2058"/>
      <c r="Z135" s="2058"/>
      <c r="AA135" s="793"/>
      <c r="AB135" s="794"/>
      <c r="AC135" s="2294"/>
    </row>
    <row r="136" spans="1:31" ht="18.75" customHeight="1">
      <c r="A136" s="1891">
        <v>2.2000000000000002</v>
      </c>
      <c r="B136" s="1968">
        <v>34</v>
      </c>
      <c r="C136" s="1910" t="s">
        <v>627</v>
      </c>
      <c r="D136" s="1920" t="s">
        <v>116</v>
      </c>
      <c r="E136" s="558" t="s">
        <v>70</v>
      </c>
      <c r="F136" s="1954"/>
      <c r="G136" s="1942" t="s">
        <v>250</v>
      </c>
      <c r="H136" s="1920" t="s">
        <v>109</v>
      </c>
      <c r="I136" s="734" t="s">
        <v>102</v>
      </c>
      <c r="J136" s="734" t="s">
        <v>118</v>
      </c>
      <c r="K136" s="585" t="s">
        <v>106</v>
      </c>
      <c r="L136" s="585" t="s">
        <v>106</v>
      </c>
      <c r="M136" s="735" t="s">
        <v>108</v>
      </c>
      <c r="N136" s="735" t="s">
        <v>108</v>
      </c>
      <c r="O136" s="735">
        <f>O131</f>
        <v>40527</v>
      </c>
      <c r="P136" s="735">
        <f>O136+7</f>
        <v>40534</v>
      </c>
      <c r="Q136" s="735" t="s">
        <v>108</v>
      </c>
      <c r="R136" s="735" t="s">
        <v>108</v>
      </c>
      <c r="S136" s="735" t="s">
        <v>108</v>
      </c>
      <c r="T136" s="735">
        <f>P136+5</f>
        <v>40539</v>
      </c>
      <c r="U136" s="735" t="s">
        <v>108</v>
      </c>
      <c r="V136" s="735">
        <v>40544</v>
      </c>
      <c r="W136" s="2050">
        <v>18000</v>
      </c>
      <c r="X136" s="2066" t="s">
        <v>100</v>
      </c>
      <c r="Y136" s="2041"/>
      <c r="Z136" s="2028" t="s">
        <v>230</v>
      </c>
      <c r="AA136" s="735">
        <f>AD136</f>
        <v>0</v>
      </c>
      <c r="AB136" s="736"/>
      <c r="AC136" s="2342"/>
    </row>
    <row r="137" spans="1:31" ht="16.5" customHeight="1">
      <c r="A137" s="1891"/>
      <c r="B137" s="1969"/>
      <c r="C137" s="1911"/>
      <c r="D137" s="1921"/>
      <c r="E137" s="971" t="s">
        <v>71</v>
      </c>
      <c r="F137" s="1955"/>
      <c r="G137" s="1943"/>
      <c r="H137" s="1921"/>
      <c r="I137" s="518"/>
      <c r="J137" s="518"/>
      <c r="K137" s="442"/>
      <c r="L137" s="442"/>
      <c r="M137" s="569"/>
      <c r="N137" s="561"/>
      <c r="O137" s="561"/>
      <c r="P137" s="561"/>
      <c r="Q137" s="561"/>
      <c r="R137" s="561"/>
      <c r="S137" s="561"/>
      <c r="T137" s="561"/>
      <c r="U137" s="766"/>
      <c r="V137" s="561"/>
      <c r="W137" s="2051"/>
      <c r="X137" s="2067"/>
      <c r="Y137" s="2042"/>
      <c r="Z137" s="2029"/>
      <c r="AA137" s="766"/>
      <c r="AB137" s="767"/>
      <c r="AC137" s="2343"/>
    </row>
    <row r="138" spans="1:31" ht="14.25" customHeight="1" thickBot="1">
      <c r="A138" s="1891"/>
      <c r="B138" s="1970"/>
      <c r="C138" s="1912"/>
      <c r="D138" s="1922"/>
      <c r="E138" s="972" t="s">
        <v>72</v>
      </c>
      <c r="F138" s="1956"/>
      <c r="G138" s="1944"/>
      <c r="H138" s="1922"/>
      <c r="I138" s="523"/>
      <c r="J138" s="523"/>
      <c r="K138" s="448"/>
      <c r="L138" s="448"/>
      <c r="M138" s="521" t="s">
        <v>108</v>
      </c>
      <c r="N138" s="521" t="s">
        <v>108</v>
      </c>
      <c r="O138" s="521" t="s">
        <v>108</v>
      </c>
      <c r="P138" s="521" t="s">
        <v>108</v>
      </c>
      <c r="Q138" s="521" t="s">
        <v>108</v>
      </c>
      <c r="R138" s="521" t="s">
        <v>108</v>
      </c>
      <c r="S138" s="521" t="s">
        <v>108</v>
      </c>
      <c r="T138" s="521" t="s">
        <v>108</v>
      </c>
      <c r="U138" s="520">
        <v>40598</v>
      </c>
      <c r="V138" s="520">
        <v>40597</v>
      </c>
      <c r="W138" s="2052"/>
      <c r="X138" s="2068"/>
      <c r="Y138" s="2043"/>
      <c r="Z138" s="2030"/>
      <c r="AA138" s="785"/>
      <c r="AB138" s="786"/>
      <c r="AC138" s="2344"/>
    </row>
    <row r="139" spans="1:31" s="153" customFormat="1" ht="18" customHeight="1">
      <c r="A139" s="1891">
        <v>2.2000000000000002</v>
      </c>
      <c r="B139" s="1968">
        <v>35</v>
      </c>
      <c r="C139" s="1910" t="s">
        <v>628</v>
      </c>
      <c r="D139" s="1920" t="s">
        <v>246</v>
      </c>
      <c r="E139" s="558" t="s">
        <v>70</v>
      </c>
      <c r="F139" s="474"/>
      <c r="G139" s="1942" t="s">
        <v>251</v>
      </c>
      <c r="H139" s="1920" t="s">
        <v>109</v>
      </c>
      <c r="I139" s="740" t="s">
        <v>102</v>
      </c>
      <c r="J139" s="740" t="s">
        <v>118</v>
      </c>
      <c r="K139" s="585" t="s">
        <v>106</v>
      </c>
      <c r="L139" s="585" t="s">
        <v>106</v>
      </c>
      <c r="M139" s="449" t="s">
        <v>108</v>
      </c>
      <c r="N139" s="449" t="s">
        <v>108</v>
      </c>
      <c r="O139" s="724" t="s">
        <v>108</v>
      </c>
      <c r="P139" s="724" t="s">
        <v>108</v>
      </c>
      <c r="Q139" s="724" t="s">
        <v>108</v>
      </c>
      <c r="R139" s="724" t="s">
        <v>108</v>
      </c>
      <c r="S139" s="724" t="s">
        <v>108</v>
      </c>
      <c r="T139" s="724" t="s">
        <v>108</v>
      </c>
      <c r="U139" s="449">
        <v>41348</v>
      </c>
      <c r="V139" s="822">
        <v>41353</v>
      </c>
      <c r="W139" s="998"/>
      <c r="X139" s="687"/>
      <c r="Y139" s="595"/>
      <c r="Z139" s="595"/>
      <c r="AA139" s="741">
        <v>42368</v>
      </c>
      <c r="AB139" s="741"/>
      <c r="AC139" s="729"/>
      <c r="AD139" s="152"/>
      <c r="AE139" s="152"/>
    </row>
    <row r="140" spans="1:31" ht="15.75" customHeight="1">
      <c r="A140" s="1891"/>
      <c r="B140" s="1969"/>
      <c r="C140" s="1911"/>
      <c r="D140" s="1921"/>
      <c r="E140" s="971" t="s">
        <v>71</v>
      </c>
      <c r="F140" s="601"/>
      <c r="G140" s="1943"/>
      <c r="H140" s="1921"/>
      <c r="I140" s="999"/>
      <c r="J140" s="999"/>
      <c r="K140" s="1000"/>
      <c r="L140" s="1000"/>
      <c r="M140" s="1001"/>
      <c r="N140" s="1001"/>
      <c r="O140" s="1001"/>
      <c r="P140" s="1001"/>
      <c r="Q140" s="1001"/>
      <c r="R140" s="1001"/>
      <c r="S140" s="1001"/>
      <c r="T140" s="1001"/>
      <c r="U140" s="1002"/>
      <c r="V140" s="1002"/>
      <c r="W140" s="998"/>
      <c r="X140" s="687"/>
      <c r="Y140" s="440"/>
      <c r="Z140" s="595"/>
      <c r="AA140" s="776"/>
      <c r="AB140" s="776"/>
      <c r="AC140" s="629"/>
    </row>
    <row r="141" spans="1:31" ht="17.25" customHeight="1" thickBot="1">
      <c r="A141" s="1891"/>
      <c r="B141" s="1970"/>
      <c r="C141" s="1912"/>
      <c r="D141" s="1922"/>
      <c r="E141" s="972" t="s">
        <v>72</v>
      </c>
      <c r="F141" s="601"/>
      <c r="G141" s="1944"/>
      <c r="H141" s="1922"/>
      <c r="I141" s="621"/>
      <c r="J141" s="621"/>
      <c r="K141" s="1003"/>
      <c r="L141" s="1003"/>
      <c r="M141" s="954"/>
      <c r="N141" s="954"/>
      <c r="O141" s="954"/>
      <c r="P141" s="954"/>
      <c r="Q141" s="954"/>
      <c r="R141" s="954"/>
      <c r="S141" s="954"/>
      <c r="T141" s="954"/>
      <c r="U141" s="743"/>
      <c r="V141" s="743"/>
      <c r="W141" s="998">
        <v>80000</v>
      </c>
      <c r="X141" s="687" t="s">
        <v>100</v>
      </c>
      <c r="Y141" s="440"/>
      <c r="Z141" s="595" t="s">
        <v>598</v>
      </c>
      <c r="AA141" s="779"/>
      <c r="AB141" s="779"/>
      <c r="AC141" s="629"/>
    </row>
    <row r="142" spans="1:31" s="96" customFormat="1" ht="16.5" customHeight="1">
      <c r="A142" s="1891">
        <v>5</v>
      </c>
      <c r="B142" s="1898">
        <v>36</v>
      </c>
      <c r="C142" s="1913" t="s">
        <v>629</v>
      </c>
      <c r="D142" s="1902" t="s">
        <v>117</v>
      </c>
      <c r="E142" s="988" t="s">
        <v>70</v>
      </c>
      <c r="F142" s="1947"/>
      <c r="G142" s="1951" t="s">
        <v>198</v>
      </c>
      <c r="H142" s="1902" t="s">
        <v>109</v>
      </c>
      <c r="I142" s="771" t="s">
        <v>102</v>
      </c>
      <c r="J142" s="771" t="s">
        <v>118</v>
      </c>
      <c r="K142" s="156" t="s">
        <v>106</v>
      </c>
      <c r="L142" s="156" t="s">
        <v>106</v>
      </c>
      <c r="M142" s="748" t="s">
        <v>108</v>
      </c>
      <c r="N142" s="748" t="s">
        <v>108</v>
      </c>
      <c r="O142" s="748">
        <v>40552</v>
      </c>
      <c r="P142" s="748" t="s">
        <v>108</v>
      </c>
      <c r="Q142" s="748">
        <f>O142+5</f>
        <v>40557</v>
      </c>
      <c r="R142" s="748">
        <f>Q142+7</f>
        <v>40564</v>
      </c>
      <c r="S142" s="748">
        <f>R142</f>
        <v>40564</v>
      </c>
      <c r="T142" s="748">
        <f>S142+7</f>
        <v>40571</v>
      </c>
      <c r="U142" s="748" t="s">
        <v>108</v>
      </c>
      <c r="V142" s="748">
        <f>T142+5</f>
        <v>40576</v>
      </c>
      <c r="W142" s="2046"/>
      <c r="X142" s="2046"/>
      <c r="Y142" s="2055"/>
      <c r="Z142" s="2055"/>
      <c r="AA142" s="748">
        <f>V142+546</f>
        <v>41122</v>
      </c>
      <c r="AB142" s="836"/>
      <c r="AC142" s="2298"/>
      <c r="AD142" s="149"/>
      <c r="AE142" s="149"/>
    </row>
    <row r="143" spans="1:31" ht="15.75" customHeight="1">
      <c r="A143" s="1891"/>
      <c r="B143" s="1899"/>
      <c r="C143" s="1914"/>
      <c r="D143" s="1903"/>
      <c r="E143" s="641" t="s">
        <v>232</v>
      </c>
      <c r="F143" s="1948"/>
      <c r="G143" s="1952"/>
      <c r="H143" s="1903"/>
      <c r="I143" s="397"/>
      <c r="J143" s="397"/>
      <c r="K143" s="106"/>
      <c r="L143" s="106"/>
      <c r="M143" s="171" t="s">
        <v>108</v>
      </c>
      <c r="N143" s="171" t="s">
        <v>108</v>
      </c>
      <c r="O143" s="171">
        <v>41038</v>
      </c>
      <c r="P143" s="171" t="s">
        <v>108</v>
      </c>
      <c r="Q143" s="171">
        <f>O143+5</f>
        <v>41043</v>
      </c>
      <c r="R143" s="171">
        <f>Q143+7</f>
        <v>41050</v>
      </c>
      <c r="S143" s="171">
        <f>R143</f>
        <v>41050</v>
      </c>
      <c r="T143" s="171">
        <f>S143+7</f>
        <v>41057</v>
      </c>
      <c r="U143" s="171" t="s">
        <v>108</v>
      </c>
      <c r="V143" s="171">
        <f>T143+5</f>
        <v>41062</v>
      </c>
      <c r="W143" s="2047"/>
      <c r="X143" s="2047"/>
      <c r="Y143" s="2056"/>
      <c r="Z143" s="2056"/>
      <c r="AA143" s="171">
        <f>V143+546</f>
        <v>41608</v>
      </c>
      <c r="AB143" s="200"/>
      <c r="AC143" s="2299"/>
    </row>
    <row r="144" spans="1:31" ht="15.75" customHeight="1">
      <c r="A144" s="1891"/>
      <c r="B144" s="1900"/>
      <c r="C144" s="1914"/>
      <c r="D144" s="1919"/>
      <c r="E144" s="1113" t="s">
        <v>327</v>
      </c>
      <c r="F144" s="1949"/>
      <c r="G144" s="1952"/>
      <c r="H144" s="1919"/>
      <c r="I144" s="398"/>
      <c r="J144" s="398"/>
      <c r="K144" s="110"/>
      <c r="L144" s="110"/>
      <c r="M144" s="719"/>
      <c r="N144" s="719"/>
      <c r="O144" s="719">
        <v>41315</v>
      </c>
      <c r="P144" s="719"/>
      <c r="Q144" s="719">
        <v>41325</v>
      </c>
      <c r="R144" s="719">
        <v>41341</v>
      </c>
      <c r="S144" s="719">
        <v>41341</v>
      </c>
      <c r="T144" s="719">
        <v>41349</v>
      </c>
      <c r="U144" s="719"/>
      <c r="V144" s="719">
        <v>41353</v>
      </c>
      <c r="W144" s="2053"/>
      <c r="X144" s="2053"/>
      <c r="Y144" s="2057"/>
      <c r="Z144" s="2057"/>
      <c r="AA144" s="719"/>
      <c r="AB144" s="720"/>
      <c r="AC144" s="2300"/>
    </row>
    <row r="145" spans="1:31" ht="14.25" customHeight="1" thickBot="1">
      <c r="A145" s="1891"/>
      <c r="B145" s="1901"/>
      <c r="C145" s="1915"/>
      <c r="D145" s="1904"/>
      <c r="E145" s="989" t="s">
        <v>72</v>
      </c>
      <c r="F145" s="1950"/>
      <c r="G145" s="1953"/>
      <c r="H145" s="1904"/>
      <c r="I145" s="258"/>
      <c r="J145" s="258"/>
      <c r="K145" s="258"/>
      <c r="L145" s="258"/>
      <c r="M145" s="206"/>
      <c r="N145" s="206"/>
      <c r="O145" s="206"/>
      <c r="P145" s="206" t="s">
        <v>108</v>
      </c>
      <c r="Q145" s="206" t="s">
        <v>108</v>
      </c>
      <c r="R145" s="206" t="s">
        <v>108</v>
      </c>
      <c r="S145" s="206" t="s">
        <v>108</v>
      </c>
      <c r="T145" s="206"/>
      <c r="U145" s="515"/>
      <c r="V145" s="208"/>
      <c r="W145" s="2054"/>
      <c r="X145" s="2054"/>
      <c r="Y145" s="2058"/>
      <c r="Z145" s="2058"/>
      <c r="AA145" s="793"/>
      <c r="AB145" s="794"/>
      <c r="AC145" s="2301"/>
    </row>
    <row r="146" spans="1:31" s="151" customFormat="1" ht="19.5" customHeight="1">
      <c r="A146" s="1891">
        <v>1</v>
      </c>
      <c r="B146" s="2121">
        <v>37</v>
      </c>
      <c r="C146" s="1913" t="s">
        <v>630</v>
      </c>
      <c r="D146" s="1931" t="s">
        <v>320</v>
      </c>
      <c r="E146" s="992" t="s">
        <v>70</v>
      </c>
      <c r="F146" s="2217"/>
      <c r="G146" s="1951" t="s">
        <v>364</v>
      </c>
      <c r="H146" s="1931" t="s">
        <v>109</v>
      </c>
      <c r="I146" s="820" t="s">
        <v>102</v>
      </c>
      <c r="J146" s="820" t="s">
        <v>105</v>
      </c>
      <c r="K146" s="218" t="s">
        <v>106</v>
      </c>
      <c r="L146" s="218" t="s">
        <v>106</v>
      </c>
      <c r="M146" s="727">
        <v>41219</v>
      </c>
      <c r="N146" s="727" t="s">
        <v>108</v>
      </c>
      <c r="O146" s="727">
        <f>M146+30</f>
        <v>41249</v>
      </c>
      <c r="P146" s="727" t="s">
        <v>108</v>
      </c>
      <c r="Q146" s="727">
        <v>40558</v>
      </c>
      <c r="R146" s="727">
        <f>Q146+7</f>
        <v>40565</v>
      </c>
      <c r="S146" s="727">
        <f>R146</f>
        <v>40565</v>
      </c>
      <c r="T146" s="727">
        <f>S146+7</f>
        <v>40572</v>
      </c>
      <c r="U146" s="727" t="s">
        <v>108</v>
      </c>
      <c r="V146" s="727">
        <f>T146+5</f>
        <v>40577</v>
      </c>
      <c r="W146" s="2212"/>
      <c r="X146" s="2212"/>
      <c r="Y146" s="2213"/>
      <c r="Z146" s="2213"/>
      <c r="AA146" s="748">
        <f>V146+28</f>
        <v>40605</v>
      </c>
      <c r="AB146" s="836"/>
      <c r="AC146" s="2292" t="s">
        <v>645</v>
      </c>
      <c r="AD146" s="150"/>
      <c r="AE146" s="150"/>
    </row>
    <row r="147" spans="1:31" s="135" customFormat="1" ht="19.5" customHeight="1">
      <c r="A147" s="1891"/>
      <c r="B147" s="2122"/>
      <c r="C147" s="1914"/>
      <c r="D147" s="1932"/>
      <c r="E147" s="1628" t="s">
        <v>71</v>
      </c>
      <c r="F147" s="2218"/>
      <c r="G147" s="1952"/>
      <c r="H147" s="1932"/>
      <c r="I147" s="838" t="s">
        <v>102</v>
      </c>
      <c r="J147" s="838" t="s">
        <v>105</v>
      </c>
      <c r="K147" s="296"/>
      <c r="L147" s="296"/>
      <c r="M147" s="728"/>
      <c r="N147" s="728"/>
      <c r="O147" s="726">
        <v>41366</v>
      </c>
      <c r="P147" s="726" t="s">
        <v>108</v>
      </c>
      <c r="Q147" s="726">
        <f>O147+14</f>
        <v>41380</v>
      </c>
      <c r="R147" s="726">
        <f>Q147+7</f>
        <v>41387</v>
      </c>
      <c r="S147" s="726">
        <f>R147</f>
        <v>41387</v>
      </c>
      <c r="T147" s="726">
        <f>S147+7</f>
        <v>41394</v>
      </c>
      <c r="U147" s="726" t="s">
        <v>108</v>
      </c>
      <c r="V147" s="726">
        <f>T147+5</f>
        <v>41399</v>
      </c>
      <c r="W147" s="2036"/>
      <c r="X147" s="2036"/>
      <c r="Y147" s="2064"/>
      <c r="Z147" s="2064"/>
      <c r="AA147" s="170">
        <f>V147+28</f>
        <v>41427</v>
      </c>
      <c r="AB147" s="839"/>
      <c r="AC147" s="2293"/>
      <c r="AD147" s="134"/>
      <c r="AE147" s="134"/>
    </row>
    <row r="148" spans="1:31" s="1700" customFormat="1" ht="19.5" customHeight="1">
      <c r="A148" s="1891"/>
      <c r="B148" s="2122"/>
      <c r="C148" s="1914"/>
      <c r="D148" s="1932"/>
      <c r="E148" s="1349" t="s">
        <v>724</v>
      </c>
      <c r="F148" s="2218"/>
      <c r="G148" s="1952"/>
      <c r="H148" s="1932"/>
      <c r="I148" s="1724" t="s">
        <v>169</v>
      </c>
      <c r="J148" s="1724"/>
      <c r="K148" s="1725"/>
      <c r="L148" s="1725"/>
      <c r="M148" s="1726"/>
      <c r="N148" s="1726"/>
      <c r="O148" s="1727">
        <v>41760</v>
      </c>
      <c r="P148" s="1727" t="s">
        <v>108</v>
      </c>
      <c r="Q148" s="1727">
        <f>O148+14</f>
        <v>41774</v>
      </c>
      <c r="R148" s="1727">
        <f>Q148+7</f>
        <v>41781</v>
      </c>
      <c r="S148" s="1727">
        <f>R148</f>
        <v>41781</v>
      </c>
      <c r="T148" s="1727">
        <f>S148+7</f>
        <v>41788</v>
      </c>
      <c r="U148" s="1727" t="s">
        <v>108</v>
      </c>
      <c r="V148" s="1727">
        <f>T148+5</f>
        <v>41793</v>
      </c>
      <c r="W148" s="2036"/>
      <c r="X148" s="2036"/>
      <c r="Y148" s="2064"/>
      <c r="Z148" s="2064"/>
      <c r="AA148" s="1134"/>
      <c r="AB148" s="1728"/>
      <c r="AC148" s="2293"/>
      <c r="AD148" s="1699"/>
      <c r="AE148" s="1699"/>
    </row>
    <row r="149" spans="1:31" s="135" customFormat="1" ht="49.5" customHeight="1" thickBot="1">
      <c r="A149" s="1891"/>
      <c r="B149" s="2123"/>
      <c r="C149" s="1915"/>
      <c r="D149" s="1971"/>
      <c r="E149" s="1348" t="s">
        <v>72</v>
      </c>
      <c r="F149" s="2219"/>
      <c r="G149" s="1953"/>
      <c r="H149" s="1971"/>
      <c r="I149" s="258"/>
      <c r="J149" s="258"/>
      <c r="K149" s="107"/>
      <c r="L149" s="107"/>
      <c r="M149" s="208"/>
      <c r="N149" s="208"/>
      <c r="O149" s="208"/>
      <c r="P149" s="208"/>
      <c r="Q149" s="208"/>
      <c r="R149" s="208"/>
      <c r="S149" s="208"/>
      <c r="T149" s="208"/>
      <c r="U149" s="793"/>
      <c r="V149" s="208"/>
      <c r="W149" s="2037"/>
      <c r="X149" s="2037"/>
      <c r="Y149" s="2065"/>
      <c r="Z149" s="2065"/>
      <c r="AA149" s="793"/>
      <c r="AB149" s="840"/>
      <c r="AC149" s="2294"/>
      <c r="AD149" s="134"/>
      <c r="AE149" s="134"/>
    </row>
    <row r="150" spans="1:31" s="220" customFormat="1" ht="18" customHeight="1">
      <c r="A150" s="1891">
        <v>2.2000000000000002</v>
      </c>
      <c r="B150" s="2220">
        <v>38</v>
      </c>
      <c r="C150" s="2233" t="s">
        <v>631</v>
      </c>
      <c r="D150" s="2236" t="s">
        <v>424</v>
      </c>
      <c r="E150" s="1042" t="s">
        <v>70</v>
      </c>
      <c r="F150" s="1043"/>
      <c r="G150" s="2088" t="s">
        <v>371</v>
      </c>
      <c r="H150" s="2236" t="s">
        <v>99</v>
      </c>
      <c r="I150" s="1044" t="s">
        <v>101</v>
      </c>
      <c r="J150" s="1044" t="s">
        <v>105</v>
      </c>
      <c r="K150" s="1045" t="s">
        <v>106</v>
      </c>
      <c r="L150" s="1045" t="s">
        <v>106</v>
      </c>
      <c r="M150" s="1046" t="s">
        <v>108</v>
      </c>
      <c r="N150" s="1046" t="s">
        <v>108</v>
      </c>
      <c r="O150" s="1047">
        <v>41395</v>
      </c>
      <c r="P150" s="1046" t="s">
        <v>108</v>
      </c>
      <c r="Q150" s="1046">
        <f>O150+14</f>
        <v>41409</v>
      </c>
      <c r="R150" s="1046">
        <f>Q150+14</f>
        <v>41423</v>
      </c>
      <c r="S150" s="1046">
        <f>R150</f>
        <v>41423</v>
      </c>
      <c r="T150" s="1046">
        <f>S150+7</f>
        <v>41430</v>
      </c>
      <c r="U150" s="1046" t="s">
        <v>108</v>
      </c>
      <c r="V150" s="1046">
        <f>T150+7</f>
        <v>41437</v>
      </c>
      <c r="W150" s="1048"/>
      <c r="X150" s="1049"/>
      <c r="Y150" s="1050"/>
      <c r="Z150" s="2302"/>
      <c r="AA150" s="1046">
        <f>V150+30</f>
        <v>41467</v>
      </c>
      <c r="AB150" s="1051"/>
      <c r="AC150" s="1052"/>
      <c r="AD150" s="183"/>
      <c r="AE150" s="183"/>
    </row>
    <row r="151" spans="1:31" s="220" customFormat="1" ht="18" customHeight="1">
      <c r="A151" s="1891"/>
      <c r="B151" s="2221"/>
      <c r="C151" s="2234"/>
      <c r="D151" s="2237"/>
      <c r="E151" s="1053" t="s">
        <v>71</v>
      </c>
      <c r="F151" s="1054"/>
      <c r="G151" s="2089"/>
      <c r="H151" s="2237"/>
      <c r="I151" s="1055"/>
      <c r="J151" s="1055"/>
      <c r="K151" s="1056"/>
      <c r="L151" s="1056"/>
      <c r="M151" s="1057"/>
      <c r="N151" s="1057"/>
      <c r="O151" s="1058"/>
      <c r="P151" s="1057"/>
      <c r="Q151" s="1057"/>
      <c r="R151" s="1057"/>
      <c r="S151" s="1057"/>
      <c r="T151" s="1057"/>
      <c r="U151" s="1057"/>
      <c r="V151" s="1057"/>
      <c r="W151" s="1059"/>
      <c r="X151" s="1060"/>
      <c r="Y151" s="1061"/>
      <c r="Z151" s="2303"/>
      <c r="AA151" s="1062"/>
      <c r="AB151" s="1063"/>
      <c r="AC151" s="1064"/>
      <c r="AD151" s="183"/>
      <c r="AE151" s="183"/>
    </row>
    <row r="152" spans="1:31" s="220" customFormat="1" ht="13.5" customHeight="1" thickBot="1">
      <c r="A152" s="1891"/>
      <c r="B152" s="2222"/>
      <c r="C152" s="2235"/>
      <c r="D152" s="2238"/>
      <c r="E152" s="1065" t="s">
        <v>72</v>
      </c>
      <c r="F152" s="1066"/>
      <c r="G152" s="2090"/>
      <c r="H152" s="2238"/>
      <c r="I152" s="1067"/>
      <c r="J152" s="1068"/>
      <c r="K152" s="1067"/>
      <c r="L152" s="1067"/>
      <c r="M152" s="2214" t="s">
        <v>602</v>
      </c>
      <c r="N152" s="2215"/>
      <c r="O152" s="2215"/>
      <c r="P152" s="2215"/>
      <c r="Q152" s="2215"/>
      <c r="R152" s="2215"/>
      <c r="S152" s="2215"/>
      <c r="T152" s="2216"/>
      <c r="U152" s="1069"/>
      <c r="V152" s="1070"/>
      <c r="W152" s="1071"/>
      <c r="X152" s="1072"/>
      <c r="Y152" s="1073"/>
      <c r="Z152" s="2304"/>
      <c r="AA152" s="1074"/>
      <c r="AB152" s="1075"/>
      <c r="AC152" s="1076"/>
      <c r="AD152" s="183"/>
      <c r="AE152" s="183"/>
    </row>
    <row r="153" spans="1:31" s="220" customFormat="1" ht="18" customHeight="1" thickBot="1">
      <c r="A153" s="1891">
        <v>2.2000000000000002</v>
      </c>
      <c r="B153" s="1898">
        <v>39</v>
      </c>
      <c r="C153" s="1913" t="s">
        <v>632</v>
      </c>
      <c r="D153" s="1902" t="s">
        <v>601</v>
      </c>
      <c r="E153" s="988" t="s">
        <v>70</v>
      </c>
      <c r="F153" s="640"/>
      <c r="G153" s="1931" t="s">
        <v>474</v>
      </c>
      <c r="H153" s="1902" t="s">
        <v>99</v>
      </c>
      <c r="I153" s="796" t="s">
        <v>101</v>
      </c>
      <c r="J153" s="796" t="s">
        <v>104</v>
      </c>
      <c r="K153" s="218" t="s">
        <v>106</v>
      </c>
      <c r="L153" s="218" t="s">
        <v>106</v>
      </c>
      <c r="M153" s="797" t="s">
        <v>108</v>
      </c>
      <c r="N153" s="797" t="s">
        <v>108</v>
      </c>
      <c r="O153" s="727">
        <v>41426</v>
      </c>
      <c r="P153" s="797" t="s">
        <v>108</v>
      </c>
      <c r="Q153" s="797">
        <f>O153+7</f>
        <v>41433</v>
      </c>
      <c r="R153" s="797">
        <f>Q153+30</f>
        <v>41463</v>
      </c>
      <c r="S153" s="797">
        <f>R153</f>
        <v>41463</v>
      </c>
      <c r="T153" s="797">
        <f>S153+14</f>
        <v>41477</v>
      </c>
      <c r="U153" s="797" t="s">
        <v>108</v>
      </c>
      <c r="V153" s="797">
        <f>T153+14</f>
        <v>41491</v>
      </c>
      <c r="W153" s="642"/>
      <c r="X153" s="643"/>
      <c r="Y153" s="383"/>
      <c r="Z153" s="2330"/>
      <c r="AA153" s="797">
        <f>V152+60</f>
        <v>60</v>
      </c>
      <c r="AB153" s="798"/>
      <c r="AC153" s="2290" t="s">
        <v>645</v>
      </c>
      <c r="AD153" s="183"/>
      <c r="AE153" s="183"/>
    </row>
    <row r="154" spans="1:31" s="220" customFormat="1" ht="18" customHeight="1">
      <c r="A154" s="1891"/>
      <c r="B154" s="1899"/>
      <c r="C154" s="1914"/>
      <c r="D154" s="1903"/>
      <c r="E154" s="1256" t="s">
        <v>71</v>
      </c>
      <c r="F154" s="1461"/>
      <c r="G154" s="1932"/>
      <c r="H154" s="1903"/>
      <c r="I154" s="1377" t="s">
        <v>101</v>
      </c>
      <c r="J154" s="1377" t="s">
        <v>104</v>
      </c>
      <c r="K154" s="1527"/>
      <c r="L154" s="1527"/>
      <c r="M154" s="1280"/>
      <c r="N154" s="1280"/>
      <c r="O154" s="1399">
        <v>41625</v>
      </c>
      <c r="P154" s="1528" t="s">
        <v>108</v>
      </c>
      <c r="Q154" s="1528">
        <f>O154+16</f>
        <v>41641</v>
      </c>
      <c r="R154" s="1528">
        <f>Q154+32</f>
        <v>41673</v>
      </c>
      <c r="S154" s="1528">
        <f>R154</f>
        <v>41673</v>
      </c>
      <c r="T154" s="1528">
        <f>S154+22</f>
        <v>41695</v>
      </c>
      <c r="U154" s="1528" t="s">
        <v>108</v>
      </c>
      <c r="V154" s="1528">
        <f>T154+12</f>
        <v>41707</v>
      </c>
      <c r="W154" s="1529"/>
      <c r="X154" s="1240"/>
      <c r="Y154" s="1462"/>
      <c r="Z154" s="2331"/>
      <c r="AA154" s="1359">
        <v>41771</v>
      </c>
      <c r="AB154" s="1530"/>
      <c r="AC154" s="2291"/>
      <c r="AD154" s="183"/>
      <c r="AE154" s="183"/>
    </row>
    <row r="155" spans="1:31" s="220" customFormat="1" ht="13.5" customHeight="1" thickBot="1">
      <c r="A155" s="1891"/>
      <c r="B155" s="1901"/>
      <c r="C155" s="1915"/>
      <c r="D155" s="1904"/>
      <c r="E155" s="989" t="s">
        <v>72</v>
      </c>
      <c r="F155" s="611"/>
      <c r="G155" s="1971"/>
      <c r="H155" s="1904"/>
      <c r="I155" s="612"/>
      <c r="J155" s="807"/>
      <c r="K155" s="612"/>
      <c r="L155" s="612"/>
      <c r="M155" s="648"/>
      <c r="N155" s="648"/>
      <c r="O155" s="1278"/>
      <c r="P155" s="841"/>
      <c r="Q155" s="1280"/>
      <c r="R155" s="1280"/>
      <c r="S155" s="1280"/>
      <c r="T155" s="1280"/>
      <c r="U155" s="1280"/>
      <c r="V155" s="1280"/>
      <c r="W155" s="650"/>
      <c r="X155" s="651"/>
      <c r="Y155" s="382"/>
      <c r="Z155" s="2332"/>
      <c r="AA155" s="803"/>
      <c r="AB155" s="804"/>
      <c r="AC155" s="610"/>
      <c r="AD155" s="183"/>
      <c r="AE155" s="183"/>
    </row>
    <row r="156" spans="1:31" s="202" customFormat="1" ht="18" customHeight="1">
      <c r="A156" s="1891">
        <v>1</v>
      </c>
      <c r="B156" s="1898">
        <v>40</v>
      </c>
      <c r="C156" s="2004" t="s">
        <v>633</v>
      </c>
      <c r="D156" s="1902" t="s">
        <v>425</v>
      </c>
      <c r="E156" s="988" t="s">
        <v>70</v>
      </c>
      <c r="F156" s="640"/>
      <c r="G156" s="1931" t="s">
        <v>723</v>
      </c>
      <c r="H156" s="1902" t="s">
        <v>99</v>
      </c>
      <c r="I156" s="796" t="s">
        <v>397</v>
      </c>
      <c r="J156" s="796" t="s">
        <v>105</v>
      </c>
      <c r="K156" s="218" t="s">
        <v>106</v>
      </c>
      <c r="L156" s="218" t="s">
        <v>106</v>
      </c>
      <c r="M156" s="797" t="s">
        <v>108</v>
      </c>
      <c r="N156" s="797" t="s">
        <v>108</v>
      </c>
      <c r="O156" s="727">
        <v>41399</v>
      </c>
      <c r="P156" s="797" t="s">
        <v>108</v>
      </c>
      <c r="Q156" s="797">
        <f>O156+14</f>
        <v>41413</v>
      </c>
      <c r="R156" s="797">
        <f>Q156+21</f>
        <v>41434</v>
      </c>
      <c r="S156" s="797">
        <f>R156</f>
        <v>41434</v>
      </c>
      <c r="T156" s="797">
        <f>S156+10</f>
        <v>41444</v>
      </c>
      <c r="U156" s="797" t="s">
        <v>108</v>
      </c>
      <c r="V156" s="797">
        <f>T156+14</f>
        <v>41458</v>
      </c>
      <c r="W156" s="642"/>
      <c r="X156" s="643"/>
      <c r="Y156" s="383"/>
      <c r="Z156" s="2330" t="s">
        <v>679</v>
      </c>
      <c r="AA156" s="797">
        <f>V156+60</f>
        <v>41518</v>
      </c>
      <c r="AB156" s="798"/>
      <c r="AC156" s="644"/>
      <c r="AD156" s="201"/>
      <c r="AE156" s="201"/>
    </row>
    <row r="157" spans="1:31" s="202" customFormat="1" ht="18" customHeight="1">
      <c r="A157" s="1891"/>
      <c r="B157" s="1899"/>
      <c r="C157" s="2005"/>
      <c r="D157" s="1903"/>
      <c r="E157" s="1113" t="s">
        <v>71</v>
      </c>
      <c r="F157" s="557"/>
      <c r="G157" s="1932"/>
      <c r="H157" s="1903"/>
      <c r="I157" s="799"/>
      <c r="J157" s="799"/>
      <c r="K157" s="491"/>
      <c r="L157" s="491"/>
      <c r="M157" s="800"/>
      <c r="N157" s="800"/>
      <c r="O157" s="723"/>
      <c r="P157" s="841"/>
      <c r="Q157" s="841"/>
      <c r="R157" s="841"/>
      <c r="S157" s="841"/>
      <c r="T157" s="841"/>
      <c r="U157" s="841"/>
      <c r="V157" s="841"/>
      <c r="W157" s="645"/>
      <c r="X157" s="646"/>
      <c r="Y157" s="384"/>
      <c r="Z157" s="2331"/>
      <c r="AA157" s="800"/>
      <c r="AB157" s="801"/>
      <c r="AC157" s="647"/>
      <c r="AD157" s="201"/>
      <c r="AE157" s="201"/>
    </row>
    <row r="158" spans="1:31" s="202" customFormat="1" ht="13.5" customHeight="1" thickBot="1">
      <c r="A158" s="1891"/>
      <c r="B158" s="1901"/>
      <c r="C158" s="2006"/>
      <c r="D158" s="1904"/>
      <c r="E158" s="1723" t="s">
        <v>72</v>
      </c>
      <c r="F158" s="611"/>
      <c r="G158" s="1971"/>
      <c r="H158" s="1904"/>
      <c r="I158" s="382"/>
      <c r="J158" s="802"/>
      <c r="K158" s="382"/>
      <c r="L158" s="382"/>
      <c r="M158" s="676"/>
      <c r="N158" s="676"/>
      <c r="O158" s="651"/>
      <c r="P158" s="649"/>
      <c r="Q158" s="808"/>
      <c r="R158" s="808"/>
      <c r="S158" s="808"/>
      <c r="T158" s="808"/>
      <c r="U158" s="649"/>
      <c r="V158" s="808">
        <v>41189</v>
      </c>
      <c r="W158" s="650"/>
      <c r="X158" s="651"/>
      <c r="Y158" s="382"/>
      <c r="Z158" s="2332"/>
      <c r="AA158" s="803">
        <v>41255</v>
      </c>
      <c r="AB158" s="804"/>
      <c r="AC158" s="610"/>
      <c r="AD158" s="201"/>
      <c r="AE158" s="201"/>
    </row>
    <row r="159" spans="1:31" s="1627" customFormat="1" ht="14.25">
      <c r="A159" s="2263">
        <v>2.1</v>
      </c>
      <c r="B159" s="2244">
        <v>41</v>
      </c>
      <c r="C159" s="2005" t="s">
        <v>634</v>
      </c>
      <c r="D159" s="2255" t="s">
        <v>426</v>
      </c>
      <c r="E159" s="1624" t="s">
        <v>70</v>
      </c>
      <c r="F159" s="2257"/>
      <c r="G159" s="2259" t="s">
        <v>389</v>
      </c>
      <c r="H159" s="2255" t="s">
        <v>99</v>
      </c>
      <c r="I159" s="1625" t="s">
        <v>169</v>
      </c>
      <c r="J159" s="1625" t="s">
        <v>104</v>
      </c>
      <c r="K159" s="1161" t="s">
        <v>106</v>
      </c>
      <c r="L159" s="1161" t="s">
        <v>106</v>
      </c>
      <c r="M159" s="1163" t="s">
        <v>108</v>
      </c>
      <c r="N159" s="1163" t="s">
        <v>108</v>
      </c>
      <c r="O159" s="1163">
        <v>41723</v>
      </c>
      <c r="P159" s="1163">
        <f>O159+10</f>
        <v>41733</v>
      </c>
      <c r="Q159" s="1163">
        <f>P159+7</f>
        <v>41740</v>
      </c>
      <c r="R159" s="1163">
        <f>Q159+42</f>
        <v>41782</v>
      </c>
      <c r="S159" s="1163">
        <f>R159</f>
        <v>41782</v>
      </c>
      <c r="T159" s="1163">
        <f>S159+21</f>
        <v>41803</v>
      </c>
      <c r="U159" s="1163">
        <f>T159+7</f>
        <v>41810</v>
      </c>
      <c r="V159" s="1163">
        <f>U159+14</f>
        <v>41824</v>
      </c>
      <c r="W159" s="2252"/>
      <c r="X159" s="2252"/>
      <c r="Y159" s="2240"/>
      <c r="Z159" s="2240"/>
      <c r="AA159" s="1626">
        <f>V159+183</f>
        <v>42007</v>
      </c>
      <c r="AB159" s="1626"/>
      <c r="AC159" s="2317" t="s">
        <v>645</v>
      </c>
      <c r="AD159" s="1623"/>
      <c r="AE159" s="1623"/>
    </row>
    <row r="160" spans="1:31" s="1700" customFormat="1" ht="14.25">
      <c r="A160" s="2263"/>
      <c r="B160" s="2244"/>
      <c r="C160" s="2005"/>
      <c r="D160" s="1917"/>
      <c r="E160" s="1360" t="s">
        <v>71</v>
      </c>
      <c r="F160" s="2247"/>
      <c r="G160" s="2260"/>
      <c r="H160" s="1917"/>
      <c r="I160" s="1853"/>
      <c r="J160" s="1870"/>
      <c r="K160" s="1853"/>
      <c r="L160" s="1853"/>
      <c r="M160" s="1840"/>
      <c r="N160" s="1840"/>
      <c r="O160" s="1784">
        <v>41784</v>
      </c>
      <c r="P160" s="1784" t="s">
        <v>108</v>
      </c>
      <c r="Q160" s="1784">
        <f>O160+10</f>
        <v>41794</v>
      </c>
      <c r="R160" s="1784">
        <f>Q160+32</f>
        <v>41826</v>
      </c>
      <c r="S160" s="1784">
        <f>R160</f>
        <v>41826</v>
      </c>
      <c r="T160" s="1784">
        <f>S160+21</f>
        <v>41847</v>
      </c>
      <c r="U160" s="1784" t="s">
        <v>108</v>
      </c>
      <c r="V160" s="1784">
        <f>T160+14</f>
        <v>41861</v>
      </c>
      <c r="W160" s="2253"/>
      <c r="X160" s="2253"/>
      <c r="Y160" s="2241"/>
      <c r="Z160" s="2241"/>
      <c r="AA160" s="1871">
        <v>42003</v>
      </c>
      <c r="AB160" s="1871"/>
      <c r="AC160" s="2318"/>
      <c r="AD160" s="1699"/>
      <c r="AE160" s="1699"/>
    </row>
    <row r="161" spans="1:31" s="1627" customFormat="1" ht="15" customHeight="1" thickBot="1">
      <c r="A161" s="2263"/>
      <c r="B161" s="2244"/>
      <c r="C161" s="2005"/>
      <c r="D161" s="2256"/>
      <c r="E161" s="1348" t="s">
        <v>72</v>
      </c>
      <c r="F161" s="2258"/>
      <c r="G161" s="2261"/>
      <c r="H161" s="2256"/>
      <c r="I161" s="1613"/>
      <c r="J161" s="1631"/>
      <c r="K161" s="1613"/>
      <c r="L161" s="1613"/>
      <c r="M161" s="1632"/>
      <c r="N161" s="1632"/>
      <c r="O161" s="1632"/>
      <c r="P161" s="1632"/>
      <c r="Q161" s="1632"/>
      <c r="R161" s="1632"/>
      <c r="S161" s="1632"/>
      <c r="T161" s="1632"/>
      <c r="U161" s="1632"/>
      <c r="V161" s="1632"/>
      <c r="W161" s="2254"/>
      <c r="X161" s="2254"/>
      <c r="Y161" s="2242"/>
      <c r="Z161" s="2242"/>
      <c r="AA161" s="1633"/>
      <c r="AB161" s="1633"/>
      <c r="AC161" s="2318"/>
      <c r="AD161" s="1623"/>
      <c r="AE161" s="1623"/>
    </row>
    <row r="162" spans="1:31" s="1627" customFormat="1" ht="14.25" customHeight="1">
      <c r="A162" s="2263">
        <v>2.1</v>
      </c>
      <c r="B162" s="2243">
        <v>42</v>
      </c>
      <c r="C162" s="2004" t="s">
        <v>635</v>
      </c>
      <c r="D162" s="1916" t="s">
        <v>426</v>
      </c>
      <c r="E162" s="1624" t="s">
        <v>70</v>
      </c>
      <c r="F162" s="2246"/>
      <c r="G162" s="2249" t="s">
        <v>390</v>
      </c>
      <c r="H162" s="1916" t="s">
        <v>99</v>
      </c>
      <c r="I162" s="1634" t="s">
        <v>169</v>
      </c>
      <c r="J162" s="1634" t="s">
        <v>104</v>
      </c>
      <c r="K162" s="121" t="s">
        <v>106</v>
      </c>
      <c r="L162" s="121" t="s">
        <v>106</v>
      </c>
      <c r="M162" s="857" t="s">
        <v>108</v>
      </c>
      <c r="N162" s="857" t="s">
        <v>108</v>
      </c>
      <c r="O162" s="857">
        <v>42088</v>
      </c>
      <c r="P162" s="857">
        <f>O162+10</f>
        <v>42098</v>
      </c>
      <c r="Q162" s="857">
        <f>P162+7</f>
        <v>42105</v>
      </c>
      <c r="R162" s="857">
        <f>Q162+42</f>
        <v>42147</v>
      </c>
      <c r="S162" s="857">
        <f>R162</f>
        <v>42147</v>
      </c>
      <c r="T162" s="857">
        <f>S162+21</f>
        <v>42168</v>
      </c>
      <c r="U162" s="857">
        <f>T162+7</f>
        <v>42175</v>
      </c>
      <c r="V162" s="857">
        <f>U162+14</f>
        <v>42189</v>
      </c>
      <c r="W162" s="2252"/>
      <c r="X162" s="2252"/>
      <c r="Y162" s="2240"/>
      <c r="Z162" s="2240"/>
      <c r="AA162" s="1626">
        <f>V162+180</f>
        <v>42369</v>
      </c>
      <c r="AB162" s="1626"/>
      <c r="AC162" s="2318"/>
      <c r="AD162" s="1623"/>
      <c r="AE162" s="1623"/>
    </row>
    <row r="163" spans="1:31" s="1627" customFormat="1" ht="14.25">
      <c r="A163" s="2263"/>
      <c r="B163" s="2244"/>
      <c r="C163" s="2005"/>
      <c r="D163" s="1917"/>
      <c r="E163" s="1628" t="s">
        <v>71</v>
      </c>
      <c r="F163" s="2247"/>
      <c r="G163" s="2250"/>
      <c r="H163" s="1917"/>
      <c r="I163" s="1612"/>
      <c r="J163" s="1629"/>
      <c r="K163" s="1612"/>
      <c r="L163" s="1612"/>
      <c r="M163" s="717"/>
      <c r="N163" s="717"/>
      <c r="O163" s="717"/>
      <c r="P163" s="717"/>
      <c r="Q163" s="717"/>
      <c r="R163" s="717"/>
      <c r="S163" s="717"/>
      <c r="T163" s="717"/>
      <c r="U163" s="717"/>
      <c r="V163" s="717"/>
      <c r="W163" s="2253"/>
      <c r="X163" s="2253"/>
      <c r="Y163" s="2241"/>
      <c r="Z163" s="2241"/>
      <c r="AA163" s="1630"/>
      <c r="AB163" s="1630"/>
      <c r="AC163" s="1635"/>
      <c r="AD163" s="1623"/>
      <c r="AE163" s="1623"/>
    </row>
    <row r="164" spans="1:31" s="1640" customFormat="1" thickBot="1">
      <c r="A164" s="2263"/>
      <c r="B164" s="2245"/>
      <c r="C164" s="2006"/>
      <c r="D164" s="1918"/>
      <c r="E164" s="1348" t="s">
        <v>72</v>
      </c>
      <c r="F164" s="2248"/>
      <c r="G164" s="2251"/>
      <c r="H164" s="1918"/>
      <c r="I164" s="1614"/>
      <c r="J164" s="1636"/>
      <c r="K164" s="1614"/>
      <c r="L164" s="1614"/>
      <c r="M164" s="1637"/>
      <c r="N164" s="1637"/>
      <c r="O164" s="1637"/>
      <c r="P164" s="1637"/>
      <c r="Q164" s="1637"/>
      <c r="R164" s="1637"/>
      <c r="S164" s="1637"/>
      <c r="T164" s="1637"/>
      <c r="U164" s="1637"/>
      <c r="V164" s="1637"/>
      <c r="W164" s="2254"/>
      <c r="X164" s="2254"/>
      <c r="Y164" s="2242"/>
      <c r="Z164" s="2242"/>
      <c r="AA164" s="1633"/>
      <c r="AB164" s="1633"/>
      <c r="AC164" s="1638"/>
      <c r="AD164" s="1639"/>
      <c r="AE164" s="1639"/>
    </row>
    <row r="165" spans="1:31" s="1493" customFormat="1" ht="14.25">
      <c r="A165" s="2272">
        <v>2.1</v>
      </c>
      <c r="B165" s="1940">
        <v>43</v>
      </c>
      <c r="C165" s="1911" t="s">
        <v>636</v>
      </c>
      <c r="D165" s="1961" t="s">
        <v>426</v>
      </c>
      <c r="E165" s="1768" t="s">
        <v>70</v>
      </c>
      <c r="F165" s="601"/>
      <c r="G165" s="2226" t="s">
        <v>391</v>
      </c>
      <c r="H165" s="2228" t="s">
        <v>99</v>
      </c>
      <c r="I165" s="1000" t="s">
        <v>102</v>
      </c>
      <c r="J165" s="1769" t="s">
        <v>118</v>
      </c>
      <c r="K165" s="1000" t="s">
        <v>217</v>
      </c>
      <c r="L165" s="1000" t="s">
        <v>106</v>
      </c>
      <c r="M165" s="1743" t="s">
        <v>108</v>
      </c>
      <c r="N165" s="1743" t="s">
        <v>108</v>
      </c>
      <c r="O165" s="1001" t="s">
        <v>108</v>
      </c>
      <c r="P165" s="1001" t="s">
        <v>108</v>
      </c>
      <c r="Q165" s="1001" t="s">
        <v>108</v>
      </c>
      <c r="R165" s="1001" t="s">
        <v>108</v>
      </c>
      <c r="S165" s="1001" t="s">
        <v>108</v>
      </c>
      <c r="T165" s="1001" t="s">
        <v>108</v>
      </c>
      <c r="U165" s="863">
        <v>41396</v>
      </c>
      <c r="V165" s="863">
        <v>41409</v>
      </c>
      <c r="W165" s="1770"/>
      <c r="X165" s="1770"/>
      <c r="Y165" s="999"/>
      <c r="Z165" s="2327" t="s">
        <v>312</v>
      </c>
      <c r="AA165" s="1771">
        <f>V165+365</f>
        <v>41774</v>
      </c>
      <c r="AB165" s="1772"/>
      <c r="AC165" s="1773"/>
      <c r="AD165" s="1509"/>
      <c r="AE165" s="1509"/>
    </row>
    <row r="166" spans="1:31" s="1493" customFormat="1" ht="14.25">
      <c r="A166" s="2272"/>
      <c r="B166" s="1940"/>
      <c r="C166" s="1911"/>
      <c r="D166" s="1961"/>
      <c r="E166" s="1744" t="s">
        <v>71</v>
      </c>
      <c r="F166" s="601"/>
      <c r="G166" s="2106"/>
      <c r="H166" s="2185"/>
      <c r="I166" s="481"/>
      <c r="J166" s="775"/>
      <c r="K166" s="481"/>
      <c r="L166" s="481"/>
      <c r="M166" s="606"/>
      <c r="N166" s="606"/>
      <c r="O166" s="628"/>
      <c r="P166" s="628"/>
      <c r="Q166" s="628"/>
      <c r="R166" s="628"/>
      <c r="S166" s="628"/>
      <c r="T166" s="628"/>
      <c r="U166" s="606"/>
      <c r="V166" s="606"/>
      <c r="W166" s="480"/>
      <c r="X166" s="480"/>
      <c r="Y166" s="481"/>
      <c r="Z166" s="2328"/>
      <c r="AA166" s="812"/>
      <c r="AB166" s="1774"/>
      <c r="AC166" s="1775"/>
      <c r="AD166" s="1509"/>
      <c r="AE166" s="1509"/>
    </row>
    <row r="167" spans="1:31" s="1493" customFormat="1" thickBot="1">
      <c r="A167" s="2272"/>
      <c r="B167" s="1940"/>
      <c r="C167" s="1911"/>
      <c r="D167" s="1961"/>
      <c r="E167" s="1745" t="s">
        <v>72</v>
      </c>
      <c r="F167" s="601"/>
      <c r="G167" s="2227"/>
      <c r="H167" s="2229"/>
      <c r="I167" s="1776"/>
      <c r="J167" s="1777"/>
      <c r="K167" s="1776"/>
      <c r="L167" s="1776"/>
      <c r="M167" s="628"/>
      <c r="N167" s="628"/>
      <c r="O167" s="1742"/>
      <c r="P167" s="1742"/>
      <c r="Q167" s="1742"/>
      <c r="R167" s="1742"/>
      <c r="S167" s="1742"/>
      <c r="T167" s="1742"/>
      <c r="U167" s="1743" t="s">
        <v>731</v>
      </c>
      <c r="V167" s="1743" t="s">
        <v>730</v>
      </c>
      <c r="W167" s="484"/>
      <c r="X167" s="1778"/>
      <c r="Y167" s="1776"/>
      <c r="Z167" s="2329"/>
      <c r="AA167" s="1779"/>
      <c r="AB167" s="1780"/>
      <c r="AC167" s="1781"/>
      <c r="AD167" s="1509"/>
      <c r="AE167" s="1509"/>
    </row>
    <row r="168" spans="1:31" ht="14.25">
      <c r="A168" s="1891">
        <v>2.1</v>
      </c>
      <c r="B168" s="1945">
        <v>44</v>
      </c>
      <c r="C168" s="1913" t="s">
        <v>637</v>
      </c>
      <c r="D168" s="1931" t="s">
        <v>426</v>
      </c>
      <c r="E168" s="988" t="s">
        <v>70</v>
      </c>
      <c r="F168" s="640"/>
      <c r="G168" s="2230" t="s">
        <v>392</v>
      </c>
      <c r="H168" s="2223" t="s">
        <v>99</v>
      </c>
      <c r="I168" s="172" t="s">
        <v>102</v>
      </c>
      <c r="J168" s="746" t="s">
        <v>118</v>
      </c>
      <c r="K168" s="172" t="s">
        <v>217</v>
      </c>
      <c r="L168" s="172" t="s">
        <v>106</v>
      </c>
      <c r="M168" s="748" t="s">
        <v>108</v>
      </c>
      <c r="N168" s="748" t="s">
        <v>108</v>
      </c>
      <c r="O168" s="174" t="s">
        <v>108</v>
      </c>
      <c r="P168" s="174" t="s">
        <v>108</v>
      </c>
      <c r="Q168" s="174" t="s">
        <v>108</v>
      </c>
      <c r="R168" s="174" t="s">
        <v>108</v>
      </c>
      <c r="S168" s="174" t="s">
        <v>108</v>
      </c>
      <c r="T168" s="174" t="s">
        <v>108</v>
      </c>
      <c r="U168" s="844">
        <v>41761</v>
      </c>
      <c r="V168" s="844">
        <v>41774</v>
      </c>
      <c r="W168" s="391"/>
      <c r="X168" s="391"/>
      <c r="Y168" s="393"/>
      <c r="Z168" s="2213"/>
      <c r="AA168" s="797">
        <f>V168+595</f>
        <v>42369</v>
      </c>
      <c r="AB168" s="798"/>
      <c r="AC168" s="644"/>
    </row>
    <row r="169" spans="1:31" ht="14.25">
      <c r="A169" s="1891"/>
      <c r="B169" s="1946"/>
      <c r="C169" s="1914"/>
      <c r="D169" s="1932"/>
      <c r="E169" s="1113" t="s">
        <v>71</v>
      </c>
      <c r="F169" s="557"/>
      <c r="G169" s="2231"/>
      <c r="H169" s="2224"/>
      <c r="I169" s="394"/>
      <c r="J169" s="783"/>
      <c r="K169" s="394"/>
      <c r="L169" s="394"/>
      <c r="M169" s="177"/>
      <c r="N169" s="177"/>
      <c r="O169" s="205"/>
      <c r="P169" s="205"/>
      <c r="Q169" s="205"/>
      <c r="R169" s="205"/>
      <c r="S169" s="205"/>
      <c r="T169" s="205"/>
      <c r="U169" s="1872">
        <v>41791</v>
      </c>
      <c r="V169" s="1872">
        <v>41801</v>
      </c>
      <c r="W169" s="392"/>
      <c r="X169" s="392"/>
      <c r="Y169" s="394"/>
      <c r="Z169" s="2064"/>
      <c r="AA169" s="1359">
        <v>42161</v>
      </c>
      <c r="AB169" s="801"/>
      <c r="AC169" s="647"/>
    </row>
    <row r="170" spans="1:31" thickBot="1">
      <c r="A170" s="1892"/>
      <c r="B170" s="1946"/>
      <c r="C170" s="1914"/>
      <c r="D170" s="1932"/>
      <c r="E170" s="993" t="s">
        <v>72</v>
      </c>
      <c r="F170" s="1011"/>
      <c r="G170" s="2232"/>
      <c r="H170" s="2225"/>
      <c r="I170" s="223"/>
      <c r="J170" s="843"/>
      <c r="K170" s="223"/>
      <c r="L170" s="223"/>
      <c r="M170" s="205"/>
      <c r="N170" s="205"/>
      <c r="O170" s="224"/>
      <c r="P170" s="224"/>
      <c r="Q170" s="224"/>
      <c r="R170" s="224"/>
      <c r="S170" s="224"/>
      <c r="T170" s="224"/>
      <c r="U170" s="751"/>
      <c r="V170" s="751"/>
      <c r="W170" s="207"/>
      <c r="X170" s="225"/>
      <c r="Y170" s="223"/>
      <c r="Z170" s="2064"/>
      <c r="AA170" s="1099"/>
      <c r="AB170" s="1100"/>
      <c r="AC170" s="1101"/>
    </row>
    <row r="171" spans="1:31" ht="15" customHeight="1" thickBot="1">
      <c r="A171" s="1926">
        <v>2.1</v>
      </c>
      <c r="B171" s="1928">
        <v>45</v>
      </c>
      <c r="C171" s="1913" t="s">
        <v>640</v>
      </c>
      <c r="D171" s="1931" t="s">
        <v>426</v>
      </c>
      <c r="E171" s="988" t="s">
        <v>70</v>
      </c>
      <c r="F171" s="1012"/>
      <c r="G171" s="1933" t="s">
        <v>638</v>
      </c>
      <c r="H171" s="1931" t="s">
        <v>99</v>
      </c>
      <c r="I171" s="1017" t="s">
        <v>101</v>
      </c>
      <c r="J171" s="1102" t="s">
        <v>105</v>
      </c>
      <c r="K171" s="1017" t="s">
        <v>106</v>
      </c>
      <c r="L171" s="1017" t="s">
        <v>106</v>
      </c>
      <c r="M171" s="748" t="s">
        <v>108</v>
      </c>
      <c r="N171" s="748" t="s">
        <v>108</v>
      </c>
      <c r="O171" s="174">
        <v>41409</v>
      </c>
      <c r="P171" s="174" t="s">
        <v>108</v>
      </c>
      <c r="Q171" s="174">
        <f>O171+14</f>
        <v>41423</v>
      </c>
      <c r="R171" s="174">
        <f>Q171+14</f>
        <v>41437</v>
      </c>
      <c r="S171" s="174">
        <f>R171</f>
        <v>41437</v>
      </c>
      <c r="T171" s="174">
        <f>S171+7</f>
        <v>41444</v>
      </c>
      <c r="U171" s="747" t="s">
        <v>108</v>
      </c>
      <c r="V171" s="747">
        <f>T171+10</f>
        <v>41454</v>
      </c>
      <c r="W171" s="1103"/>
      <c r="X171" s="1016"/>
      <c r="Y171" s="1017"/>
      <c r="Z171" s="1017"/>
      <c r="AA171" s="781">
        <f>V171+30</f>
        <v>41484</v>
      </c>
      <c r="AB171" s="1104"/>
      <c r="AC171" s="1105"/>
    </row>
    <row r="172" spans="1:31" ht="14.25">
      <c r="A172" s="1893"/>
      <c r="B172" s="1929"/>
      <c r="C172" s="1914"/>
      <c r="D172" s="1932"/>
      <c r="E172" s="1256" t="s">
        <v>71</v>
      </c>
      <c r="F172" s="1013"/>
      <c r="G172" s="1934"/>
      <c r="H172" s="1932"/>
      <c r="I172" s="1384" t="s">
        <v>101</v>
      </c>
      <c r="J172" s="1385" t="s">
        <v>105</v>
      </c>
      <c r="K172" s="1018"/>
      <c r="L172" s="1018"/>
      <c r="M172" s="177"/>
      <c r="N172" s="177"/>
      <c r="O172" s="1383">
        <v>41659</v>
      </c>
      <c r="P172" s="1106"/>
      <c r="Q172" s="1383">
        <v>41667</v>
      </c>
      <c r="R172" s="1383">
        <v>41681</v>
      </c>
      <c r="S172" s="1383">
        <v>41681</v>
      </c>
      <c r="T172" s="1383">
        <v>41688</v>
      </c>
      <c r="U172" s="750"/>
      <c r="V172" s="1378">
        <v>41700</v>
      </c>
      <c r="W172" s="1379"/>
      <c r="X172" s="1380"/>
      <c r="Y172" s="1381"/>
      <c r="Z172" s="1381"/>
      <c r="AA172" s="1382">
        <v>41731</v>
      </c>
      <c r="AB172" s="1107"/>
      <c r="AC172" s="1108"/>
    </row>
    <row r="173" spans="1:31" thickBot="1">
      <c r="A173" s="1927"/>
      <c r="B173" s="1930"/>
      <c r="C173" s="1915"/>
      <c r="D173" s="1932"/>
      <c r="E173" s="993" t="s">
        <v>72</v>
      </c>
      <c r="F173" s="556"/>
      <c r="G173" s="1935"/>
      <c r="H173" s="1971"/>
      <c r="I173" s="178"/>
      <c r="J173" s="784"/>
      <c r="K173" s="178"/>
      <c r="L173" s="178"/>
      <c r="M173" s="179"/>
      <c r="N173" s="179"/>
      <c r="O173" s="1109"/>
      <c r="P173" s="1109"/>
      <c r="Q173" s="1109"/>
      <c r="R173" s="1109"/>
      <c r="S173" s="1109"/>
      <c r="T173" s="1109"/>
      <c r="U173" s="755"/>
      <c r="V173" s="755"/>
      <c r="W173" s="1110"/>
      <c r="X173" s="180"/>
      <c r="Y173" s="178"/>
      <c r="Z173" s="178"/>
      <c r="AA173" s="756"/>
      <c r="AB173" s="1111"/>
      <c r="AC173" s="1112"/>
    </row>
    <row r="174" spans="1:31" s="1493" customFormat="1" ht="15" customHeight="1">
      <c r="A174" s="1993">
        <v>2.1</v>
      </c>
      <c r="B174" s="1995">
        <v>46</v>
      </c>
      <c r="C174" s="1910" t="s">
        <v>641</v>
      </c>
      <c r="D174" s="1960" t="s">
        <v>426</v>
      </c>
      <c r="E174" s="1503" t="s">
        <v>70</v>
      </c>
      <c r="F174" s="613"/>
      <c r="G174" s="1999" t="s">
        <v>639</v>
      </c>
      <c r="H174" s="1960" t="s">
        <v>99</v>
      </c>
      <c r="I174" s="592" t="s">
        <v>101</v>
      </c>
      <c r="J174" s="953" t="s">
        <v>105</v>
      </c>
      <c r="K174" s="592" t="s">
        <v>106</v>
      </c>
      <c r="L174" s="592" t="s">
        <v>106</v>
      </c>
      <c r="M174" s="1504" t="s">
        <v>108</v>
      </c>
      <c r="N174" s="627"/>
      <c r="O174" s="587">
        <v>41414</v>
      </c>
      <c r="P174" s="587" t="s">
        <v>108</v>
      </c>
      <c r="Q174" s="587">
        <f>O174+14</f>
        <v>41428</v>
      </c>
      <c r="R174" s="587">
        <f>Q174+14</f>
        <v>41442</v>
      </c>
      <c r="S174" s="587">
        <f>R174</f>
        <v>41442</v>
      </c>
      <c r="T174" s="587">
        <f>S174+7</f>
        <v>41449</v>
      </c>
      <c r="U174" s="741" t="s">
        <v>108</v>
      </c>
      <c r="V174" s="741">
        <f>T174+10</f>
        <v>41459</v>
      </c>
      <c r="W174" s="1507"/>
      <c r="X174" s="591"/>
      <c r="Y174" s="592"/>
      <c r="Z174" s="2319" t="s">
        <v>649</v>
      </c>
      <c r="AA174" s="774">
        <f>V174+30</f>
        <v>41489</v>
      </c>
      <c r="AB174" s="1508"/>
      <c r="AC174" s="2295" t="s">
        <v>645</v>
      </c>
      <c r="AD174" s="1509"/>
      <c r="AE174" s="1509"/>
    </row>
    <row r="175" spans="1:31" s="1493" customFormat="1" ht="14.25">
      <c r="A175" s="1924"/>
      <c r="B175" s="1996"/>
      <c r="C175" s="1911"/>
      <c r="D175" s="1961"/>
      <c r="E175" s="1796" t="s">
        <v>71</v>
      </c>
      <c r="F175" s="1822"/>
      <c r="G175" s="2000"/>
      <c r="H175" s="1961"/>
      <c r="I175" s="1776"/>
      <c r="J175" s="1777"/>
      <c r="K175" s="1776"/>
      <c r="L175" s="1776"/>
      <c r="M175" s="628"/>
      <c r="N175" s="628"/>
      <c r="O175" s="1823"/>
      <c r="P175" s="1823"/>
      <c r="Q175" s="1823"/>
      <c r="R175" s="1823"/>
      <c r="S175" s="1823"/>
      <c r="T175" s="1823"/>
      <c r="U175" s="1824"/>
      <c r="V175" s="1824"/>
      <c r="W175" s="1825"/>
      <c r="X175" s="1778"/>
      <c r="Y175" s="1776"/>
      <c r="Z175" s="2320"/>
      <c r="AA175" s="1826"/>
      <c r="AB175" s="1827"/>
      <c r="AC175" s="2296"/>
      <c r="AD175" s="1509"/>
      <c r="AE175" s="1509"/>
    </row>
    <row r="176" spans="1:31" s="1838" customFormat="1" thickBot="1">
      <c r="A176" s="1994"/>
      <c r="B176" s="1997"/>
      <c r="C176" s="1912"/>
      <c r="D176" s="1998"/>
      <c r="E176" s="1828" t="s">
        <v>72</v>
      </c>
      <c r="F176" s="1829"/>
      <c r="G176" s="2001"/>
      <c r="H176" s="1998"/>
      <c r="I176" s="1830" t="s">
        <v>101</v>
      </c>
      <c r="J176" s="1831" t="s">
        <v>105</v>
      </c>
      <c r="K176" s="1830"/>
      <c r="L176" s="1830"/>
      <c r="M176" s="1832"/>
      <c r="N176" s="1832"/>
      <c r="O176" s="1833">
        <v>41570</v>
      </c>
      <c r="P176" s="1833"/>
      <c r="Q176" s="1833">
        <v>41582</v>
      </c>
      <c r="R176" s="1833">
        <v>41598</v>
      </c>
      <c r="S176" s="1833">
        <v>41598</v>
      </c>
      <c r="T176" s="1833">
        <v>41610</v>
      </c>
      <c r="U176" s="1834" t="s">
        <v>108</v>
      </c>
      <c r="V176" s="1834">
        <v>41612</v>
      </c>
      <c r="W176" s="1835">
        <v>29849</v>
      </c>
      <c r="X176" s="1836" t="s">
        <v>100</v>
      </c>
      <c r="Y176" s="1830"/>
      <c r="Z176" s="2321"/>
      <c r="AA176" s="1369">
        <v>41633</v>
      </c>
      <c r="AB176" s="1369"/>
      <c r="AC176" s="2297"/>
      <c r="AD176" s="1837"/>
      <c r="AE176" s="1837"/>
    </row>
    <row r="177" spans="1:31" ht="20.25" customHeight="1">
      <c r="A177" s="1800"/>
      <c r="B177" s="1801"/>
      <c r="C177" s="1797"/>
      <c r="D177" s="1792"/>
      <c r="E177" s="1819"/>
      <c r="F177" s="168"/>
      <c r="G177" s="1795"/>
      <c r="H177" s="1794"/>
      <c r="I177" s="1788"/>
      <c r="J177" s="1685"/>
      <c r="K177" s="1788"/>
      <c r="L177" s="1788"/>
      <c r="M177" s="1820"/>
      <c r="N177" s="1820"/>
      <c r="O177" s="1821"/>
      <c r="P177" s="1726"/>
      <c r="Q177" s="1726"/>
      <c r="R177" s="1726"/>
      <c r="S177" s="1726"/>
      <c r="T177" s="1726"/>
      <c r="U177" s="1726"/>
      <c r="V177" s="1726"/>
      <c r="W177" s="1793"/>
      <c r="X177" s="1793"/>
      <c r="Y177" s="1788"/>
      <c r="Z177" s="1788"/>
      <c r="AA177" s="1236"/>
      <c r="AB177" s="782"/>
      <c r="AC177" s="175"/>
    </row>
    <row r="178" spans="1:31" ht="20.25" customHeight="1" thickBot="1">
      <c r="A178" s="1800"/>
      <c r="B178" s="1801"/>
      <c r="C178" s="1797"/>
      <c r="D178" s="1792"/>
      <c r="E178" s="1819"/>
      <c r="F178" s="168"/>
      <c r="G178" s="1795"/>
      <c r="H178" s="1794"/>
      <c r="I178" s="1788"/>
      <c r="J178" s="1685"/>
      <c r="K178" s="1788"/>
      <c r="L178" s="1788"/>
      <c r="M178" s="1820"/>
      <c r="N178" s="1820"/>
      <c r="O178" s="1821"/>
      <c r="P178" s="1726"/>
      <c r="Q178" s="1726"/>
      <c r="R178" s="1726"/>
      <c r="S178" s="1726"/>
      <c r="T178" s="1726"/>
      <c r="U178" s="1726"/>
      <c r="V178" s="1726"/>
      <c r="W178" s="1793"/>
      <c r="X178" s="1793"/>
      <c r="Y178" s="1788"/>
      <c r="Z178" s="1788"/>
      <c r="AA178" s="1236"/>
      <c r="AB178" s="782"/>
      <c r="AC178" s="175"/>
    </row>
    <row r="179" spans="1:31" s="1502" customFormat="1" ht="25.5" thickBot="1">
      <c r="A179" s="1798"/>
      <c r="B179" s="1789"/>
      <c r="C179" s="1790"/>
      <c r="D179" s="1791"/>
      <c r="E179" s="1807"/>
      <c r="F179" s="1808"/>
      <c r="G179" s="1799"/>
      <c r="H179" s="1791"/>
      <c r="I179" s="1809"/>
      <c r="J179" s="1810"/>
      <c r="K179" s="1811"/>
      <c r="L179" s="1811"/>
      <c r="M179" s="1812"/>
      <c r="N179" s="1812"/>
      <c r="O179" s="1813"/>
      <c r="P179" s="1813"/>
      <c r="Q179" s="1813"/>
      <c r="R179" s="1813"/>
      <c r="S179" s="1813"/>
      <c r="T179" s="1813"/>
      <c r="U179" s="1814"/>
      <c r="V179" s="1814"/>
      <c r="W179" s="1815"/>
      <c r="X179" s="1816"/>
      <c r="Y179" s="1811"/>
      <c r="Z179" s="1786"/>
      <c r="AA179" s="1817"/>
      <c r="AB179" s="1818"/>
      <c r="AC179" s="1787"/>
      <c r="AD179" s="1510"/>
      <c r="AE179" s="1510"/>
    </row>
    <row r="180" spans="1:31">
      <c r="A180" s="731"/>
      <c r="B180" s="845"/>
      <c r="C180" s="268" t="s">
        <v>131</v>
      </c>
      <c r="D180" s="846"/>
      <c r="E180" s="994"/>
      <c r="F180" s="846"/>
      <c r="G180" s="846" t="s">
        <v>73</v>
      </c>
      <c r="H180" s="847"/>
      <c r="I180" s="238"/>
      <c r="J180" s="238"/>
      <c r="K180" s="238"/>
      <c r="L180" s="238"/>
      <c r="M180" s="209"/>
      <c r="N180" s="209"/>
      <c r="O180" s="209"/>
      <c r="P180" s="209"/>
      <c r="Q180" s="209"/>
      <c r="R180" s="209"/>
      <c r="S180" s="209"/>
      <c r="T180" s="209"/>
      <c r="U180" s="209"/>
      <c r="V180" s="209"/>
      <c r="W180" s="245">
        <f>W8+W14+W17+W28+W31+W40+W48+W51+W62+W74+W92+W102+W115+W136+W141</f>
        <v>1175266.08</v>
      </c>
      <c r="X180" s="209"/>
      <c r="Y180" s="210"/>
      <c r="Z180" s="210"/>
      <c r="AA180" s="209"/>
      <c r="AB180" s="209"/>
      <c r="AC180" s="211"/>
    </row>
    <row r="181" spans="1:31">
      <c r="A181" s="731"/>
      <c r="B181" s="848"/>
      <c r="C181" s="269"/>
      <c r="D181" s="849"/>
      <c r="E181" s="995"/>
      <c r="F181" s="849"/>
      <c r="G181" s="849" t="s">
        <v>398</v>
      </c>
      <c r="H181" s="850"/>
      <c r="I181" s="272"/>
      <c r="J181" s="272"/>
      <c r="K181" s="272"/>
      <c r="L181" s="272"/>
      <c r="M181" s="212"/>
      <c r="N181" s="212"/>
      <c r="O181" s="212"/>
      <c r="P181" s="212"/>
      <c r="Q181" s="212"/>
      <c r="R181" s="212"/>
      <c r="S181" s="212"/>
      <c r="T181" s="212"/>
      <c r="U181" s="212"/>
      <c r="V181" s="212"/>
      <c r="W181" s="212"/>
      <c r="X181" s="212"/>
      <c r="Y181" s="213"/>
      <c r="Z181" s="213"/>
      <c r="AA181" s="212"/>
      <c r="AB181" s="212"/>
      <c r="AC181" s="214"/>
    </row>
    <row r="182" spans="1:31" ht="15.75" thickBot="1">
      <c r="A182" s="732"/>
      <c r="B182" s="851"/>
      <c r="C182" s="270"/>
      <c r="D182" s="852"/>
      <c r="E182" s="996"/>
      <c r="F182" s="852"/>
      <c r="G182" s="852" t="s">
        <v>336</v>
      </c>
      <c r="H182" s="853"/>
      <c r="I182" s="273"/>
      <c r="J182" s="273"/>
      <c r="K182" s="273"/>
      <c r="L182" s="273"/>
      <c r="M182" s="215"/>
      <c r="N182" s="215"/>
      <c r="O182" s="215"/>
      <c r="P182" s="215"/>
      <c r="Q182" s="215"/>
      <c r="R182" s="215"/>
      <c r="S182" s="215"/>
      <c r="T182" s="215"/>
      <c r="U182" s="215"/>
      <c r="V182" s="215"/>
      <c r="W182" s="215"/>
      <c r="X182" s="215"/>
      <c r="Y182" s="216"/>
      <c r="Z182" s="216"/>
      <c r="AA182" s="215"/>
      <c r="AB182" s="215"/>
      <c r="AC182" s="217"/>
    </row>
    <row r="183" spans="1:31">
      <c r="B183" s="854"/>
      <c r="D183" s="309"/>
      <c r="F183" s="309"/>
      <c r="G183" s="309"/>
      <c r="H183" s="855"/>
    </row>
    <row r="184" spans="1:31">
      <c r="B184" s="854"/>
      <c r="D184" s="309"/>
      <c r="F184" s="309"/>
      <c r="G184" s="309"/>
      <c r="H184" s="855"/>
    </row>
    <row r="185" spans="1:31">
      <c r="B185" s="854"/>
      <c r="D185" s="309"/>
      <c r="F185" s="309"/>
      <c r="G185" s="309"/>
      <c r="H185" s="855"/>
    </row>
    <row r="188" spans="1:31">
      <c r="C188" s="1655"/>
    </row>
    <row r="189" spans="1:31" ht="15" customHeight="1">
      <c r="H189" s="1646"/>
    </row>
    <row r="190" spans="1:31" ht="15" customHeight="1"/>
    <row r="191" spans="1:31" ht="15" customHeight="1">
      <c r="C191" s="1654"/>
    </row>
    <row r="192" spans="1:31" ht="15" customHeight="1"/>
    <row r="193" spans="3:15" ht="15" customHeight="1"/>
    <row r="194" spans="3:15" ht="15" customHeight="1"/>
    <row r="195" spans="3:15" ht="15" customHeight="1">
      <c r="C195" s="1655"/>
    </row>
    <row r="196" spans="3:15" ht="15" customHeight="1"/>
    <row r="197" spans="3:15" ht="15" customHeight="1"/>
    <row r="198" spans="3:15" ht="15" customHeight="1"/>
    <row r="199" spans="3:15" ht="15" customHeight="1">
      <c r="C199" s="1655"/>
    </row>
    <row r="200" spans="3:15" ht="15" customHeight="1"/>
    <row r="201" spans="3:15" ht="15" customHeight="1">
      <c r="C201" s="1655"/>
    </row>
    <row r="202" spans="3:15" ht="15" customHeight="1"/>
    <row r="204" spans="3:15" ht="18">
      <c r="D204" s="1008"/>
      <c r="G204" s="184"/>
      <c r="M204" s="1078"/>
      <c r="N204" s="1079"/>
      <c r="O204" s="1079"/>
    </row>
    <row r="205" spans="3:15" ht="17.25" thickBot="1">
      <c r="D205" s="598"/>
      <c r="G205" s="184"/>
      <c r="M205" s="1081"/>
      <c r="N205" s="1080"/>
    </row>
    <row r="206" spans="3:15" ht="16.5">
      <c r="D206" s="609"/>
      <c r="G206" s="184"/>
      <c r="M206" s="1081"/>
      <c r="N206" s="1080"/>
    </row>
    <row r="207" spans="3:15" ht="18">
      <c r="D207" s="806"/>
      <c r="M207" s="1078"/>
      <c r="N207" s="1079"/>
    </row>
    <row r="208" spans="3:15" ht="18.75" thickBot="1">
      <c r="D208" s="83"/>
      <c r="M208" s="1078"/>
      <c r="N208" s="1079"/>
      <c r="O208" s="1022"/>
    </row>
    <row r="209" spans="4:15" ht="18">
      <c r="D209" s="805"/>
      <c r="M209" s="1078"/>
      <c r="N209" s="1079"/>
      <c r="O209" s="1022"/>
    </row>
    <row r="210" spans="4:15" ht="18">
      <c r="D210" s="1205"/>
      <c r="G210" s="184"/>
      <c r="M210" s="1078"/>
      <c r="N210" s="1079"/>
      <c r="O210" s="1022"/>
    </row>
    <row r="211" spans="4:15" ht="18.75" thickBot="1">
      <c r="D211" s="679"/>
      <c r="E211" s="96"/>
      <c r="M211" s="1078"/>
      <c r="N211" s="1079"/>
    </row>
    <row r="212" spans="4:15" ht="18">
      <c r="D212" s="1203"/>
      <c r="M212" s="1078"/>
      <c r="N212" s="1079"/>
      <c r="O212" s="1079"/>
    </row>
    <row r="213" spans="4:15" ht="16.5">
      <c r="D213" s="1195"/>
      <c r="M213" s="1081"/>
      <c r="N213" s="1080"/>
    </row>
    <row r="214" spans="4:15" ht="16.5">
      <c r="M214" s="1081"/>
      <c r="N214" s="1080"/>
    </row>
    <row r="215" spans="4:15" ht="16.5">
      <c r="M215" s="1081"/>
      <c r="N215" s="1080"/>
    </row>
    <row r="216" spans="4:15" ht="18">
      <c r="D216" s="790"/>
      <c r="E216" s="96"/>
      <c r="G216" s="790"/>
      <c r="M216" s="1078"/>
      <c r="N216" s="1079"/>
    </row>
    <row r="217" spans="4:15" ht="16.5">
      <c r="M217" s="1081"/>
      <c r="N217" s="1080"/>
    </row>
    <row r="218" spans="4:15" ht="16.5">
      <c r="M218" s="1081"/>
      <c r="N218" s="1080"/>
    </row>
    <row r="219" spans="4:15" ht="16.5">
      <c r="M219" s="1081"/>
      <c r="N219" s="1080"/>
    </row>
    <row r="220" spans="4:15" ht="18.75" thickBot="1">
      <c r="D220" s="1194"/>
      <c r="E220" s="96"/>
      <c r="G220" s="1204"/>
      <c r="M220" s="1078"/>
      <c r="N220" s="1079"/>
    </row>
    <row r="221" spans="4:15" ht="17.25" thickBot="1">
      <c r="D221" s="828"/>
      <c r="M221" s="1081"/>
      <c r="N221" s="1080"/>
    </row>
    <row r="222" spans="4:15" ht="16.5">
      <c r="D222" s="706"/>
      <c r="M222" s="1081"/>
      <c r="N222" s="1080"/>
    </row>
    <row r="223" spans="4:15" ht="22.5">
      <c r="G223" s="1204"/>
      <c r="M223" s="1077"/>
      <c r="N223" s="1024"/>
    </row>
    <row r="224" spans="4:15">
      <c r="D224" s="1204"/>
      <c r="E224" s="96"/>
    </row>
    <row r="225" spans="4:7">
      <c r="D225" s="83"/>
    </row>
    <row r="228" spans="4:7" ht="15.75" thickBot="1"/>
    <row r="229" spans="4:7">
      <c r="D229" s="805"/>
      <c r="E229" s="96"/>
      <c r="G229" s="1206"/>
    </row>
    <row r="232" spans="4:7">
      <c r="G232" s="184"/>
    </row>
  </sheetData>
  <autoFilter ref="A4:A182"/>
  <mergeCells count="450">
    <mergeCell ref="H12:H14"/>
    <mergeCell ref="AC159:AC162"/>
    <mergeCell ref="Z174:Z176"/>
    <mergeCell ref="AC174:AC176"/>
    <mergeCell ref="AC26:AC28"/>
    <mergeCell ref="AC22:AC25"/>
    <mergeCell ref="AC12:AC14"/>
    <mergeCell ref="Z165:Z167"/>
    <mergeCell ref="Z168:Z170"/>
    <mergeCell ref="Z153:Z155"/>
    <mergeCell ref="Z156:Z158"/>
    <mergeCell ref="AC102:AC107"/>
    <mergeCell ref="AC79:AC81"/>
    <mergeCell ref="AC69:AC71"/>
    <mergeCell ref="AC66:AC68"/>
    <mergeCell ref="AC131:AC135"/>
    <mergeCell ref="Z131:Z135"/>
    <mergeCell ref="AC108:AC109"/>
    <mergeCell ref="AC86:AC89"/>
    <mergeCell ref="Z73:Z74"/>
    <mergeCell ref="Z146:Z149"/>
    <mergeCell ref="AC136:AC138"/>
    <mergeCell ref="X22:X24"/>
    <mergeCell ref="Y22:Y24"/>
    <mergeCell ref="W5:W7"/>
    <mergeCell ref="AC29:AC31"/>
    <mergeCell ref="Z5:Z7"/>
    <mergeCell ref="Z12:Z14"/>
    <mergeCell ref="Z22:Z24"/>
    <mergeCell ref="AC20:AC21"/>
    <mergeCell ref="Z29:Z31"/>
    <mergeCell ref="Y18:Y20"/>
    <mergeCell ref="AC5:AC11"/>
    <mergeCell ref="X5:X7"/>
    <mergeCell ref="W18:W20"/>
    <mergeCell ref="X18:X20"/>
    <mergeCell ref="Z102:Z103"/>
    <mergeCell ref="AC153:AC154"/>
    <mergeCell ref="AC146:AC149"/>
    <mergeCell ref="Z136:Z138"/>
    <mergeCell ref="AC124:AC126"/>
    <mergeCell ref="AC142:AC145"/>
    <mergeCell ref="Z150:Z152"/>
    <mergeCell ref="Z142:Z145"/>
    <mergeCell ref="AC127:AC130"/>
    <mergeCell ref="Z127:Z130"/>
    <mergeCell ref="AC112:AC113"/>
    <mergeCell ref="Z124:Z126"/>
    <mergeCell ref="A156:A158"/>
    <mergeCell ref="A159:A161"/>
    <mergeCell ref="A162:A164"/>
    <mergeCell ref="A165:A167"/>
    <mergeCell ref="A168:A170"/>
    <mergeCell ref="H112:H115"/>
    <mergeCell ref="H116:H118"/>
    <mergeCell ref="A112:A115"/>
    <mergeCell ref="A116:A118"/>
    <mergeCell ref="B112:B115"/>
    <mergeCell ref="B116:B118"/>
    <mergeCell ref="A124:A126"/>
    <mergeCell ref="A127:A130"/>
    <mergeCell ref="A131:A135"/>
    <mergeCell ref="A136:A138"/>
    <mergeCell ref="A139:A141"/>
    <mergeCell ref="A142:A145"/>
    <mergeCell ref="A146:A149"/>
    <mergeCell ref="A150:A152"/>
    <mergeCell ref="A153:A155"/>
    <mergeCell ref="B165:B167"/>
    <mergeCell ref="C165:C167"/>
    <mergeCell ref="D165:D167"/>
    <mergeCell ref="B127:B130"/>
    <mergeCell ref="B131:B135"/>
    <mergeCell ref="D131:D135"/>
    <mergeCell ref="F131:F135"/>
    <mergeCell ref="B108:B111"/>
    <mergeCell ref="C114:C115"/>
    <mergeCell ref="D114:D115"/>
    <mergeCell ref="C119:C123"/>
    <mergeCell ref="C124:C126"/>
    <mergeCell ref="D119:D123"/>
    <mergeCell ref="D127:D130"/>
    <mergeCell ref="F127:F130"/>
    <mergeCell ref="F119:F123"/>
    <mergeCell ref="D116:D117"/>
    <mergeCell ref="W159:W161"/>
    <mergeCell ref="X159:X161"/>
    <mergeCell ref="Y159:Y161"/>
    <mergeCell ref="A5:A11"/>
    <mergeCell ref="A12:A14"/>
    <mergeCell ref="A15:A17"/>
    <mergeCell ref="A18:A21"/>
    <mergeCell ref="A22:A25"/>
    <mergeCell ref="A26:A28"/>
    <mergeCell ref="A29:A31"/>
    <mergeCell ref="A32:A37"/>
    <mergeCell ref="A38:A40"/>
    <mergeCell ref="A41:A44"/>
    <mergeCell ref="A45:A48"/>
    <mergeCell ref="A49:A51"/>
    <mergeCell ref="A52:A55"/>
    <mergeCell ref="A59:A61"/>
    <mergeCell ref="A62:A65"/>
    <mergeCell ref="A66:A68"/>
    <mergeCell ref="A69:A71"/>
    <mergeCell ref="A72:A78"/>
    <mergeCell ref="B136:B138"/>
    <mergeCell ref="C139:C141"/>
    <mergeCell ref="B139:B141"/>
    <mergeCell ref="D136:D138"/>
    <mergeCell ref="C127:C130"/>
    <mergeCell ref="C131:C135"/>
    <mergeCell ref="C136:C138"/>
    <mergeCell ref="D112:D113"/>
    <mergeCell ref="E112:E113"/>
    <mergeCell ref="F124:F126"/>
    <mergeCell ref="Z159:Z161"/>
    <mergeCell ref="B162:B164"/>
    <mergeCell ref="C162:C164"/>
    <mergeCell ref="D162:D164"/>
    <mergeCell ref="F162:F164"/>
    <mergeCell ref="G162:G164"/>
    <mergeCell ref="H162:H164"/>
    <mergeCell ref="W162:W164"/>
    <mergeCell ref="X162:X164"/>
    <mergeCell ref="Y162:Y164"/>
    <mergeCell ref="Z162:Z164"/>
    <mergeCell ref="B159:B161"/>
    <mergeCell ref="C159:C161"/>
    <mergeCell ref="D159:D161"/>
    <mergeCell ref="F159:F161"/>
    <mergeCell ref="G159:G161"/>
    <mergeCell ref="H159:H161"/>
    <mergeCell ref="H168:H170"/>
    <mergeCell ref="G165:G167"/>
    <mergeCell ref="H165:H167"/>
    <mergeCell ref="G168:G170"/>
    <mergeCell ref="C150:C152"/>
    <mergeCell ref="D150:D152"/>
    <mergeCell ref="G150:G152"/>
    <mergeCell ref="H150:H152"/>
    <mergeCell ref="H139:H141"/>
    <mergeCell ref="X146:X149"/>
    <mergeCell ref="Y146:Y149"/>
    <mergeCell ref="B146:B149"/>
    <mergeCell ref="W146:W149"/>
    <mergeCell ref="W142:W145"/>
    <mergeCell ref="X142:X145"/>
    <mergeCell ref="M152:T152"/>
    <mergeCell ref="C142:C145"/>
    <mergeCell ref="C146:C149"/>
    <mergeCell ref="D146:D149"/>
    <mergeCell ref="F146:F149"/>
    <mergeCell ref="G146:G149"/>
    <mergeCell ref="H146:H149"/>
    <mergeCell ref="B150:B152"/>
    <mergeCell ref="Y142:Y145"/>
    <mergeCell ref="H142:H145"/>
    <mergeCell ref="B142:B145"/>
    <mergeCell ref="D142:D145"/>
    <mergeCell ref="H32:H37"/>
    <mergeCell ref="X32:X37"/>
    <mergeCell ref="Y32:Y37"/>
    <mergeCell ref="H38:H40"/>
    <mergeCell ref="AC62:AC65"/>
    <mergeCell ref="Z86:Z89"/>
    <mergeCell ref="Z39:Z40"/>
    <mergeCell ref="AC59:AC61"/>
    <mergeCell ref="AC49:AC51"/>
    <mergeCell ref="H45:H48"/>
    <mergeCell ref="AC41:AC44"/>
    <mergeCell ref="AC45:AC48"/>
    <mergeCell ref="AC52:AC55"/>
    <mergeCell ref="AC32:AC37"/>
    <mergeCell ref="Y72:Y78"/>
    <mergeCell ref="Y62:Y63"/>
    <mergeCell ref="Z62:Z63"/>
    <mergeCell ref="AC82:AC85"/>
    <mergeCell ref="AC72:AC78"/>
    <mergeCell ref="I108:I110"/>
    <mergeCell ref="W52:W55"/>
    <mergeCell ref="H119:H123"/>
    <mergeCell ref="Y108:Y109"/>
    <mergeCell ref="AC38:AC40"/>
    <mergeCell ref="Y102:Y103"/>
    <mergeCell ref="Y45:Y48"/>
    <mergeCell ref="Z45:Z48"/>
    <mergeCell ref="H59:H61"/>
    <mergeCell ref="H49:H51"/>
    <mergeCell ref="H52:H55"/>
    <mergeCell ref="Z52:Z55"/>
    <mergeCell ref="X52:X55"/>
    <mergeCell ref="Z49:Z51"/>
    <mergeCell ref="H99:H101"/>
    <mergeCell ref="Y86:Y89"/>
    <mergeCell ref="I102:I107"/>
    <mergeCell ref="J102:J107"/>
    <mergeCell ref="H86:H89"/>
    <mergeCell ref="X45:X48"/>
    <mergeCell ref="AC119:AC123"/>
    <mergeCell ref="AC90:AC92"/>
    <mergeCell ref="Z119:Z123"/>
    <mergeCell ref="Z108:Z109"/>
    <mergeCell ref="G99:G101"/>
    <mergeCell ref="G82:G85"/>
    <mergeCell ref="G69:G71"/>
    <mergeCell ref="G79:G80"/>
    <mergeCell ref="W62:W63"/>
    <mergeCell ref="X62:X63"/>
    <mergeCell ref="H69:H71"/>
    <mergeCell ref="X82:X85"/>
    <mergeCell ref="W82:W85"/>
    <mergeCell ref="H79:H81"/>
    <mergeCell ref="H82:H85"/>
    <mergeCell ref="G96:G98"/>
    <mergeCell ref="W86:W89"/>
    <mergeCell ref="X86:X89"/>
    <mergeCell ref="H93:H95"/>
    <mergeCell ref="H96:H98"/>
    <mergeCell ref="G93:G95"/>
    <mergeCell ref="G86:G89"/>
    <mergeCell ref="G90:G92"/>
    <mergeCell ref="H90:H92"/>
    <mergeCell ref="H62:H65"/>
    <mergeCell ref="H72:H78"/>
    <mergeCell ref="H66:H68"/>
    <mergeCell ref="F72:F78"/>
    <mergeCell ref="C79:C81"/>
    <mergeCell ref="C86:C89"/>
    <mergeCell ref="E64:E65"/>
    <mergeCell ref="D62:D63"/>
    <mergeCell ref="E1:V1"/>
    <mergeCell ref="E2:V2"/>
    <mergeCell ref="H29:H31"/>
    <mergeCell ref="H18:H21"/>
    <mergeCell ref="G26:G28"/>
    <mergeCell ref="G29:G31"/>
    <mergeCell ref="H26:H28"/>
    <mergeCell ref="G5:G7"/>
    <mergeCell ref="H5:H11"/>
    <mergeCell ref="I8:V8"/>
    <mergeCell ref="G15:G17"/>
    <mergeCell ref="G18:G21"/>
    <mergeCell ref="F22:F24"/>
    <mergeCell ref="Q25:AA25"/>
    <mergeCell ref="Y5:Y7"/>
    <mergeCell ref="G22:G25"/>
    <mergeCell ref="Z82:Z85"/>
    <mergeCell ref="Y52:Y55"/>
    <mergeCell ref="Y82:Y85"/>
    <mergeCell ref="H22:H25"/>
    <mergeCell ref="H15:H17"/>
    <mergeCell ref="X29:X31"/>
    <mergeCell ref="Y29:Y31"/>
    <mergeCell ref="W22:W24"/>
    <mergeCell ref="G12:G14"/>
    <mergeCell ref="Z18:Z20"/>
    <mergeCell ref="B12:B14"/>
    <mergeCell ref="B5:B11"/>
    <mergeCell ref="E7:E11"/>
    <mergeCell ref="B29:B31"/>
    <mergeCell ref="D29:D31"/>
    <mergeCell ref="F29:F31"/>
    <mergeCell ref="F5:F7"/>
    <mergeCell ref="B18:B21"/>
    <mergeCell ref="D18:D21"/>
    <mergeCell ref="B15:B17"/>
    <mergeCell ref="D15:D17"/>
    <mergeCell ref="D5:D7"/>
    <mergeCell ref="D12:D14"/>
    <mergeCell ref="D26:D28"/>
    <mergeCell ref="B26:B28"/>
    <mergeCell ref="F18:F20"/>
    <mergeCell ref="B22:B25"/>
    <mergeCell ref="D22:D25"/>
    <mergeCell ref="C5:C7"/>
    <mergeCell ref="C12:C14"/>
    <mergeCell ref="C15:C17"/>
    <mergeCell ref="C18:C21"/>
    <mergeCell ref="C22:C25"/>
    <mergeCell ref="C26:C28"/>
    <mergeCell ref="H41:H44"/>
    <mergeCell ref="C93:C95"/>
    <mergeCell ref="G72:G78"/>
    <mergeCell ref="G45:G48"/>
    <mergeCell ref="G66:G68"/>
    <mergeCell ref="C41:C44"/>
    <mergeCell ref="C38:C40"/>
    <mergeCell ref="C29:C31"/>
    <mergeCell ref="D41:D44"/>
    <mergeCell ref="F32:F37"/>
    <mergeCell ref="G38:G40"/>
    <mergeCell ref="D38:D40"/>
    <mergeCell ref="C66:C68"/>
    <mergeCell ref="D45:D48"/>
    <mergeCell ref="F45:F48"/>
    <mergeCell ref="D72:D73"/>
    <mergeCell ref="D75:D78"/>
    <mergeCell ref="F52:F55"/>
    <mergeCell ref="D52:D55"/>
    <mergeCell ref="C35:C37"/>
    <mergeCell ref="G41:G42"/>
    <mergeCell ref="G62:G63"/>
    <mergeCell ref="G59:G61"/>
    <mergeCell ref="G49:G51"/>
    <mergeCell ref="G52:G55"/>
    <mergeCell ref="C45:C48"/>
    <mergeCell ref="F62:F63"/>
    <mergeCell ref="C62:C63"/>
    <mergeCell ref="G32:G34"/>
    <mergeCell ref="Y136:Y138"/>
    <mergeCell ref="K108:K110"/>
    <mergeCell ref="L108:L110"/>
    <mergeCell ref="W108:W109"/>
    <mergeCell ref="X108:X109"/>
    <mergeCell ref="N108:N110"/>
    <mergeCell ref="W136:W138"/>
    <mergeCell ref="W131:W135"/>
    <mergeCell ref="X131:X135"/>
    <mergeCell ref="Y131:Y135"/>
    <mergeCell ref="Y127:Y130"/>
    <mergeCell ref="M108:M110"/>
    <mergeCell ref="W127:W130"/>
    <mergeCell ref="X127:X130"/>
    <mergeCell ref="Y124:Y126"/>
    <mergeCell ref="W124:W126"/>
    <mergeCell ref="Y119:Y123"/>
    <mergeCell ref="H124:H126"/>
    <mergeCell ref="X136:X138"/>
    <mergeCell ref="G108:G111"/>
    <mergeCell ref="G119:G123"/>
    <mergeCell ref="G114:G115"/>
    <mergeCell ref="G124:G126"/>
    <mergeCell ref="H136:H138"/>
    <mergeCell ref="G127:G130"/>
    <mergeCell ref="H127:H130"/>
    <mergeCell ref="X124:X126"/>
    <mergeCell ref="J108:J110"/>
    <mergeCell ref="G131:G135"/>
    <mergeCell ref="H131:H135"/>
    <mergeCell ref="H108:H110"/>
    <mergeCell ref="X102:X103"/>
    <mergeCell ref="R104:R107"/>
    <mergeCell ref="S104:S107"/>
    <mergeCell ref="U104:U107"/>
    <mergeCell ref="K102:K107"/>
    <mergeCell ref="L102:L107"/>
    <mergeCell ref="M102:M107"/>
    <mergeCell ref="N102:N107"/>
    <mergeCell ref="O104:O107"/>
    <mergeCell ref="P104:P107"/>
    <mergeCell ref="Q104:Q107"/>
    <mergeCell ref="W102:W103"/>
    <mergeCell ref="H102:H107"/>
    <mergeCell ref="X119:X123"/>
    <mergeCell ref="W119:W123"/>
    <mergeCell ref="G102:G103"/>
    <mergeCell ref="A174:A176"/>
    <mergeCell ref="B174:B176"/>
    <mergeCell ref="C174:C176"/>
    <mergeCell ref="D174:D176"/>
    <mergeCell ref="G174:G176"/>
    <mergeCell ref="H174:H176"/>
    <mergeCell ref="B119:B123"/>
    <mergeCell ref="B59:B61"/>
    <mergeCell ref="B156:B158"/>
    <mergeCell ref="C156:C158"/>
    <mergeCell ref="D156:D158"/>
    <mergeCell ref="G156:G158"/>
    <mergeCell ref="H156:H158"/>
    <mergeCell ref="B153:B155"/>
    <mergeCell ref="C153:C155"/>
    <mergeCell ref="D153:D155"/>
    <mergeCell ref="G153:G155"/>
    <mergeCell ref="H153:H155"/>
    <mergeCell ref="B93:B95"/>
    <mergeCell ref="D96:D98"/>
    <mergeCell ref="C102:C103"/>
    <mergeCell ref="C108:C111"/>
    <mergeCell ref="B102:B107"/>
    <mergeCell ref="D102:D103"/>
    <mergeCell ref="B32:B37"/>
    <mergeCell ref="B38:B40"/>
    <mergeCell ref="B41:B44"/>
    <mergeCell ref="B96:B98"/>
    <mergeCell ref="B82:B85"/>
    <mergeCell ref="H171:H173"/>
    <mergeCell ref="F82:F85"/>
    <mergeCell ref="B45:B48"/>
    <mergeCell ref="B79:B81"/>
    <mergeCell ref="B90:B92"/>
    <mergeCell ref="B66:B68"/>
    <mergeCell ref="B69:B71"/>
    <mergeCell ref="B72:B78"/>
    <mergeCell ref="F102:F103"/>
    <mergeCell ref="C99:C101"/>
    <mergeCell ref="B49:B51"/>
    <mergeCell ref="B62:B65"/>
    <mergeCell ref="C49:C51"/>
    <mergeCell ref="C52:C55"/>
    <mergeCell ref="D49:D51"/>
    <mergeCell ref="C59:C61"/>
    <mergeCell ref="B52:B58"/>
    <mergeCell ref="G56:G58"/>
    <mergeCell ref="F86:F89"/>
    <mergeCell ref="A119:A123"/>
    <mergeCell ref="A93:A95"/>
    <mergeCell ref="A96:A98"/>
    <mergeCell ref="A171:A173"/>
    <mergeCell ref="B171:B173"/>
    <mergeCell ref="C171:C173"/>
    <mergeCell ref="D171:D173"/>
    <mergeCell ref="G171:G173"/>
    <mergeCell ref="B99:B101"/>
    <mergeCell ref="B124:B126"/>
    <mergeCell ref="D124:D126"/>
    <mergeCell ref="D139:D141"/>
    <mergeCell ref="G139:G141"/>
    <mergeCell ref="G112:G113"/>
    <mergeCell ref="B168:B170"/>
    <mergeCell ref="C168:C170"/>
    <mergeCell ref="D168:D170"/>
    <mergeCell ref="F142:F145"/>
    <mergeCell ref="G142:G145"/>
    <mergeCell ref="F136:F138"/>
    <mergeCell ref="C116:C118"/>
    <mergeCell ref="D108:D110"/>
    <mergeCell ref="G136:G138"/>
    <mergeCell ref="E104:E107"/>
    <mergeCell ref="A79:A81"/>
    <mergeCell ref="A82:A85"/>
    <mergeCell ref="A86:A89"/>
    <mergeCell ref="A90:A92"/>
    <mergeCell ref="A99:A101"/>
    <mergeCell ref="A102:A107"/>
    <mergeCell ref="A108:A111"/>
    <mergeCell ref="D59:D61"/>
    <mergeCell ref="B86:B89"/>
    <mergeCell ref="D93:D95"/>
    <mergeCell ref="C72:C73"/>
    <mergeCell ref="C75:C78"/>
    <mergeCell ref="C90:C92"/>
    <mergeCell ref="C82:C85"/>
    <mergeCell ref="D69:D71"/>
    <mergeCell ref="C69:C71"/>
    <mergeCell ref="D66:D68"/>
    <mergeCell ref="C96:C98"/>
    <mergeCell ref="D86:D89"/>
    <mergeCell ref="D82:D85"/>
    <mergeCell ref="D90:D92"/>
  </mergeCells>
  <phoneticPr fontId="10" type="noConversion"/>
  <conditionalFormatting sqref="O5:Q5 M52:Q52 M62:Q62 M82:Q82 M86:Q86 M112:Q112 M72:Q72 M119:Q119 M131:S131 M127:S127 M124:S124 M136:S136 M50:Q50 M48:N48 M46:Q46 M5:N7 M51:N52 M31:N31 M75:N75 M130:N131 M135:N138 M112:N113 M142:Q142 M140:S141 V138:V141 M85:N101 M115:N120 O121:P122 P108 M37:N44 Q156:V158 M68:N73 M78:N82 M55:N66 M26:N29 M29:P30 M123:N127 N145:N151 M217:N219 M221:N222 V152:V153 Q68:Q71 T68:T71 R68:S69 R71:S71 U119:U138 M67:T67 O87:Q87 O78:T79 Q153:T153 P20 P22:P26 U140:U153 Q70:T70 V67:V71 S75:S77 M9:N20 M20:O26 N153:N59942 M145:M59942 M165:N179 V78:V80 Q94:T94">
    <cfRule type="expression" dxfId="224" priority="274" stopIfTrue="1">
      <formula>$L5="No"</formula>
    </cfRule>
  </conditionalFormatting>
  <conditionalFormatting sqref="M45:Q45">
    <cfRule type="expression" dxfId="223" priority="269" stopIfTrue="1">
      <formula>$L45="No"</formula>
    </cfRule>
  </conditionalFormatting>
  <conditionalFormatting sqref="M49:Q49">
    <cfRule type="expression" dxfId="222" priority="268" stopIfTrue="1">
      <formula>$L49="No"</formula>
    </cfRule>
  </conditionalFormatting>
  <conditionalFormatting sqref="O51">
    <cfRule type="expression" dxfId="221" priority="266" stopIfTrue="1">
      <formula>$L51="No"</formula>
    </cfRule>
  </conditionalFormatting>
  <conditionalFormatting sqref="P51">
    <cfRule type="expression" dxfId="220" priority="265" stopIfTrue="1">
      <formula>$L51="No"</formula>
    </cfRule>
  </conditionalFormatting>
  <conditionalFormatting sqref="Q51">
    <cfRule type="expression" dxfId="219" priority="264" stopIfTrue="1">
      <formula>$L51="No"</formula>
    </cfRule>
  </conditionalFormatting>
  <conditionalFormatting sqref="R51">
    <cfRule type="expression" dxfId="218" priority="263" stopIfTrue="1">
      <formula>$L51="No"</formula>
    </cfRule>
  </conditionalFormatting>
  <conditionalFormatting sqref="S51">
    <cfRule type="expression" dxfId="217" priority="262" stopIfTrue="1">
      <formula>$L51="No"</formula>
    </cfRule>
  </conditionalFormatting>
  <conditionalFormatting sqref="U51">
    <cfRule type="expression" dxfId="216" priority="261" stopIfTrue="1">
      <formula>$L51="No"</formula>
    </cfRule>
  </conditionalFormatting>
  <conditionalFormatting sqref="T51">
    <cfRule type="expression" dxfId="215" priority="260" stopIfTrue="1">
      <formula>$L51="No"</formula>
    </cfRule>
  </conditionalFormatting>
  <conditionalFormatting sqref="V51">
    <cfRule type="expression" dxfId="214" priority="259" stopIfTrue="1">
      <formula>$L51="No"</formula>
    </cfRule>
  </conditionalFormatting>
  <conditionalFormatting sqref="O138">
    <cfRule type="expression" dxfId="213" priority="258" stopIfTrue="1">
      <formula>$L138="No"</formula>
    </cfRule>
  </conditionalFormatting>
  <conditionalFormatting sqref="P138">
    <cfRule type="expression" dxfId="212" priority="257" stopIfTrue="1">
      <formula>$L138="No"</formula>
    </cfRule>
  </conditionalFormatting>
  <conditionalFormatting sqref="Q138">
    <cfRule type="expression" dxfId="211" priority="256" stopIfTrue="1">
      <formula>$L138="No"</formula>
    </cfRule>
  </conditionalFormatting>
  <conditionalFormatting sqref="R138">
    <cfRule type="expression" dxfId="210" priority="255" stopIfTrue="1">
      <formula>$L138="No"</formula>
    </cfRule>
  </conditionalFormatting>
  <conditionalFormatting sqref="S138">
    <cfRule type="expression" dxfId="209" priority="254" stopIfTrue="1">
      <formula>$L138="No"</formula>
    </cfRule>
  </conditionalFormatting>
  <conditionalFormatting sqref="S138">
    <cfRule type="expression" dxfId="208" priority="253" stopIfTrue="1">
      <formula>$L138="No"</formula>
    </cfRule>
  </conditionalFormatting>
  <conditionalFormatting sqref="Q64">
    <cfRule type="expression" dxfId="207" priority="251" stopIfTrue="1">
      <formula>$L64="No"</formula>
    </cfRule>
  </conditionalFormatting>
  <conditionalFormatting sqref="R64">
    <cfRule type="expression" dxfId="206" priority="250" stopIfTrue="1">
      <formula>$L64="No"</formula>
    </cfRule>
  </conditionalFormatting>
  <conditionalFormatting sqref="S64">
    <cfRule type="expression" dxfId="205" priority="249" stopIfTrue="1">
      <formula>$L64="No"</formula>
    </cfRule>
  </conditionalFormatting>
  <conditionalFormatting sqref="T64">
    <cfRule type="expression" dxfId="204" priority="248" stopIfTrue="1">
      <formula>$L64="No"</formula>
    </cfRule>
  </conditionalFormatting>
  <conditionalFormatting sqref="Q65">
    <cfRule type="expression" dxfId="203" priority="247" stopIfTrue="1">
      <formula>$L65="No"</formula>
    </cfRule>
  </conditionalFormatting>
  <conditionalFormatting sqref="R65">
    <cfRule type="expression" dxfId="202" priority="246" stopIfTrue="1">
      <formula>$L65="No"</formula>
    </cfRule>
  </conditionalFormatting>
  <conditionalFormatting sqref="S65">
    <cfRule type="expression" dxfId="201" priority="245" stopIfTrue="1">
      <formula>$L65="No"</formula>
    </cfRule>
  </conditionalFormatting>
  <conditionalFormatting sqref="T65">
    <cfRule type="expression" dxfId="200" priority="244" stopIfTrue="1">
      <formula>$L65="No"</formula>
    </cfRule>
  </conditionalFormatting>
  <conditionalFormatting sqref="V65">
    <cfRule type="expression" dxfId="199" priority="243" stopIfTrue="1">
      <formula>$L65="No"</formula>
    </cfRule>
  </conditionalFormatting>
  <conditionalFormatting sqref="V64">
    <cfRule type="expression" dxfId="198" priority="242" stopIfTrue="1">
      <formula>$L64="No"</formula>
    </cfRule>
  </conditionalFormatting>
  <conditionalFormatting sqref="O120:Q120">
    <cfRule type="expression" dxfId="197" priority="231" stopIfTrue="1">
      <formula>$L120="No"</formula>
    </cfRule>
  </conditionalFormatting>
  <conditionalFormatting sqref="O128:S128">
    <cfRule type="expression" dxfId="196" priority="229" stopIfTrue="1">
      <formula>$L128="No"</formula>
    </cfRule>
  </conditionalFormatting>
  <conditionalFormatting sqref="O132:S132">
    <cfRule type="expression" dxfId="195" priority="228" stopIfTrue="1">
      <formula>$L132="No"</formula>
    </cfRule>
  </conditionalFormatting>
  <conditionalFormatting sqref="M143:Q144">
    <cfRule type="expression" dxfId="194" priority="227" stopIfTrue="1">
      <formula>$L143="No"</formula>
    </cfRule>
  </conditionalFormatting>
  <conditionalFormatting sqref="P9:P11">
    <cfRule type="expression" dxfId="193" priority="226" stopIfTrue="1">
      <formula>$L9="No"</formula>
    </cfRule>
  </conditionalFormatting>
  <conditionalFormatting sqref="O12">
    <cfRule type="expression" dxfId="192" priority="225" stopIfTrue="1">
      <formula>$L14="No"</formula>
    </cfRule>
  </conditionalFormatting>
  <conditionalFormatting sqref="Q12">
    <cfRule type="expression" dxfId="191" priority="224" stopIfTrue="1">
      <formula>$L14="No"</formula>
    </cfRule>
  </conditionalFormatting>
  <conditionalFormatting sqref="M83:Q84">
    <cfRule type="expression" dxfId="190" priority="222" stopIfTrue="1">
      <formula>$L83="No"</formula>
    </cfRule>
  </conditionalFormatting>
  <conditionalFormatting sqref="M53:Q54">
    <cfRule type="expression" dxfId="189" priority="223" stopIfTrue="1">
      <formula>$L53="No"</formula>
    </cfRule>
  </conditionalFormatting>
  <conditionalFormatting sqref="U139">
    <cfRule type="expression" dxfId="188" priority="214" stopIfTrue="1">
      <formula>$L139="No"</formula>
    </cfRule>
  </conditionalFormatting>
  <conditionalFormatting sqref="M139:N139">
    <cfRule type="expression" dxfId="187" priority="221" stopIfTrue="1">
      <formula>$L139="No"</formula>
    </cfRule>
  </conditionalFormatting>
  <conditionalFormatting sqref="O139">
    <cfRule type="expression" dxfId="186" priority="220" stopIfTrue="1">
      <formula>$L139="No"</formula>
    </cfRule>
  </conditionalFormatting>
  <conditionalFormatting sqref="P139">
    <cfRule type="expression" dxfId="185" priority="219" stopIfTrue="1">
      <formula>$L139="No"</formula>
    </cfRule>
  </conditionalFormatting>
  <conditionalFormatting sqref="Q139">
    <cfRule type="expression" dxfId="184" priority="218" stopIfTrue="1">
      <formula>$L139="No"</formula>
    </cfRule>
  </conditionalFormatting>
  <conditionalFormatting sqref="R139">
    <cfRule type="expression" dxfId="183" priority="217" stopIfTrue="1">
      <formula>$L139="No"</formula>
    </cfRule>
  </conditionalFormatting>
  <conditionalFormatting sqref="S139:T139">
    <cfRule type="expression" dxfId="182" priority="216" stopIfTrue="1">
      <formula>$L139="No"</formula>
    </cfRule>
  </conditionalFormatting>
  <conditionalFormatting sqref="S139:T139">
    <cfRule type="expression" dxfId="181" priority="215" stopIfTrue="1">
      <formula>$L139="No"</formula>
    </cfRule>
  </conditionalFormatting>
  <conditionalFormatting sqref="O66">
    <cfRule type="expression" dxfId="180" priority="213" stopIfTrue="1">
      <formula>$L66="No"</formula>
    </cfRule>
  </conditionalFormatting>
  <conditionalFormatting sqref="P66">
    <cfRule type="expression" dxfId="179" priority="212" stopIfTrue="1">
      <formula>$L66="No"</formula>
    </cfRule>
  </conditionalFormatting>
  <conditionalFormatting sqref="Q66">
    <cfRule type="expression" dxfId="178" priority="211" stopIfTrue="1">
      <formula>$L66="No"</formula>
    </cfRule>
  </conditionalFormatting>
  <conditionalFormatting sqref="M74:N74">
    <cfRule type="expression" dxfId="177" priority="208" stopIfTrue="1">
      <formula>$L74="No"</formula>
    </cfRule>
  </conditionalFormatting>
  <conditionalFormatting sqref="O125:S125">
    <cfRule type="expression" dxfId="176" priority="209" stopIfTrue="1">
      <formula>$L125="No"</formula>
    </cfRule>
  </conditionalFormatting>
  <conditionalFormatting sqref="P74:P75">
    <cfRule type="expression" dxfId="175" priority="206" stopIfTrue="1">
      <formula>$L74="No"</formula>
    </cfRule>
  </conditionalFormatting>
  <conditionalFormatting sqref="O74:O75">
    <cfRule type="expression" dxfId="174" priority="207" stopIfTrue="1">
      <formula>$L74="No"</formula>
    </cfRule>
  </conditionalFormatting>
  <conditionalFormatting sqref="Q74">
    <cfRule type="expression" dxfId="173" priority="205" stopIfTrue="1">
      <formula>$L74="No"</formula>
    </cfRule>
  </conditionalFormatting>
  <conditionalFormatting sqref="R74:R77">
    <cfRule type="expression" dxfId="172" priority="204" stopIfTrue="1">
      <formula>$L74="No"</formula>
    </cfRule>
  </conditionalFormatting>
  <conditionalFormatting sqref="S74">
    <cfRule type="expression" dxfId="171" priority="203" stopIfTrue="1">
      <formula>$L74="No"</formula>
    </cfRule>
  </conditionalFormatting>
  <conditionalFormatting sqref="T74:T77">
    <cfRule type="expression" dxfId="170" priority="202" stopIfTrue="1">
      <formula>$L74="No"</formula>
    </cfRule>
  </conditionalFormatting>
  <conditionalFormatting sqref="V74:V77">
    <cfRule type="expression" dxfId="169" priority="201" stopIfTrue="1">
      <formula>$L74="No"</formula>
    </cfRule>
  </conditionalFormatting>
  <conditionalFormatting sqref="Q75">
    <cfRule type="expression" dxfId="168" priority="200" stopIfTrue="1">
      <formula>$L75="No"</formula>
    </cfRule>
  </conditionalFormatting>
  <conditionalFormatting sqref="M128:N128">
    <cfRule type="expression" dxfId="167" priority="199" stopIfTrue="1">
      <formula>$L128="No"</formula>
    </cfRule>
  </conditionalFormatting>
  <conditionalFormatting sqref="M132:N132">
    <cfRule type="expression" dxfId="166" priority="198" stopIfTrue="1">
      <formula>$L132="No"</formula>
    </cfRule>
  </conditionalFormatting>
  <conditionalFormatting sqref="M102:Q102">
    <cfRule type="expression" dxfId="165" priority="197" stopIfTrue="1">
      <formula>$L102="No"</formula>
    </cfRule>
  </conditionalFormatting>
  <conditionalFormatting sqref="O15">
    <cfRule type="expression" dxfId="164" priority="196" stopIfTrue="1">
      <formula>$L17="No"</formula>
    </cfRule>
  </conditionalFormatting>
  <conditionalFormatting sqref="Q15">
    <cfRule type="expression" dxfId="163" priority="195" stopIfTrue="1">
      <formula>$L17="No"</formula>
    </cfRule>
  </conditionalFormatting>
  <conditionalFormatting sqref="R15">
    <cfRule type="expression" dxfId="162" priority="194" stopIfTrue="1">
      <formula>$L17="No"</formula>
    </cfRule>
  </conditionalFormatting>
  <conditionalFormatting sqref="S15">
    <cfRule type="expression" dxfId="161" priority="193" stopIfTrue="1">
      <formula>$L17="No"</formula>
    </cfRule>
  </conditionalFormatting>
  <conditionalFormatting sqref="T15">
    <cfRule type="expression" dxfId="160" priority="192" stopIfTrue="1">
      <formula>$L17="No"</formula>
    </cfRule>
  </conditionalFormatting>
  <conditionalFormatting sqref="V15">
    <cfRule type="expression" dxfId="159" priority="191" stopIfTrue="1">
      <formula>$L17="No"</formula>
    </cfRule>
  </conditionalFormatting>
  <conditionalFormatting sqref="AA15:AB15">
    <cfRule type="expression" dxfId="158" priority="190" stopIfTrue="1">
      <formula>$L17="No"</formula>
    </cfRule>
  </conditionalFormatting>
  <conditionalFormatting sqref="M114:N114">
    <cfRule type="expression" dxfId="157" priority="188" stopIfTrue="1">
      <formula>$L114="No"</formula>
    </cfRule>
  </conditionalFormatting>
  <conditionalFormatting sqref="O14">
    <cfRule type="expression" dxfId="156" priority="187" stopIfTrue="1">
      <formula>$L16="No"</formula>
    </cfRule>
  </conditionalFormatting>
  <conditionalFormatting sqref="Q14">
    <cfRule type="expression" dxfId="155" priority="186" stopIfTrue="1">
      <formula>$L16="No"</formula>
    </cfRule>
  </conditionalFormatting>
  <conditionalFormatting sqref="R14">
    <cfRule type="expression" dxfId="154" priority="185" stopIfTrue="1">
      <formula>$L16="No"</formula>
    </cfRule>
  </conditionalFormatting>
  <conditionalFormatting sqref="S14">
    <cfRule type="expression" dxfId="153" priority="183" stopIfTrue="1">
      <formula>$L16="No"</formula>
    </cfRule>
  </conditionalFormatting>
  <conditionalFormatting sqref="O17">
    <cfRule type="expression" dxfId="152" priority="182" stopIfTrue="1">
      <formula>$L19="No"</formula>
    </cfRule>
  </conditionalFormatting>
  <conditionalFormatting sqref="Q17">
    <cfRule type="expression" dxfId="151" priority="181" stopIfTrue="1">
      <formula>$L19="No"</formula>
    </cfRule>
  </conditionalFormatting>
  <conditionalFormatting sqref="R17">
    <cfRule type="expression" dxfId="150" priority="180" stopIfTrue="1">
      <formula>$L19="No"</formula>
    </cfRule>
  </conditionalFormatting>
  <conditionalFormatting sqref="S17">
    <cfRule type="expression" dxfId="149" priority="179" stopIfTrue="1">
      <formula>$L19="No"</formula>
    </cfRule>
  </conditionalFormatting>
  <conditionalFormatting sqref="T17">
    <cfRule type="expression" dxfId="148" priority="178" stopIfTrue="1">
      <formula>$L19="No"</formula>
    </cfRule>
  </conditionalFormatting>
  <conditionalFormatting sqref="V17">
    <cfRule type="expression" dxfId="147" priority="177" stopIfTrue="1">
      <formula>$L19="No"</formula>
    </cfRule>
  </conditionalFormatting>
  <conditionalFormatting sqref="O92">
    <cfRule type="expression" dxfId="146" priority="176" stopIfTrue="1">
      <formula>$L94="No"</formula>
    </cfRule>
  </conditionalFormatting>
  <conditionalFormatting sqref="Q92">
    <cfRule type="expression" dxfId="145" priority="175" stopIfTrue="1">
      <formula>$L94="No"</formula>
    </cfRule>
  </conditionalFormatting>
  <conditionalFormatting sqref="R92">
    <cfRule type="expression" dxfId="144" priority="174" stopIfTrue="1">
      <formula>$L94="No"</formula>
    </cfRule>
  </conditionalFormatting>
  <conditionalFormatting sqref="S92">
    <cfRule type="expression" dxfId="143" priority="173" stopIfTrue="1">
      <formula>$L94="No"</formula>
    </cfRule>
  </conditionalFormatting>
  <conditionalFormatting sqref="T92">
    <cfRule type="expression" dxfId="142" priority="172" stopIfTrue="1">
      <formula>$L94="No"</formula>
    </cfRule>
  </conditionalFormatting>
  <conditionalFormatting sqref="V92">
    <cfRule type="expression" dxfId="141" priority="171" stopIfTrue="1">
      <formula>$L94="No"</formula>
    </cfRule>
  </conditionalFormatting>
  <conditionalFormatting sqref="O31">
    <cfRule type="expression" dxfId="140" priority="170" stopIfTrue="1">
      <formula>$L31="No"</formula>
    </cfRule>
  </conditionalFormatting>
  <conditionalFormatting sqref="P31">
    <cfRule type="expression" dxfId="139" priority="168" stopIfTrue="1">
      <formula>$L31="No"</formula>
    </cfRule>
  </conditionalFormatting>
  <conditionalFormatting sqref="O135">
    <cfRule type="expression" dxfId="138" priority="167" stopIfTrue="1">
      <formula>$L135="No"</formula>
    </cfRule>
  </conditionalFormatting>
  <conditionalFormatting sqref="O126">
    <cfRule type="expression" dxfId="137" priority="166" stopIfTrue="1">
      <formula>$L126="No"</formula>
    </cfRule>
  </conditionalFormatting>
  <conditionalFormatting sqref="T14">
    <cfRule type="expression" dxfId="136" priority="165" stopIfTrue="1">
      <formula>$L16="No"</formula>
    </cfRule>
  </conditionalFormatting>
  <conditionalFormatting sqref="V14">
    <cfRule type="expression" dxfId="135" priority="164" stopIfTrue="1">
      <formula>$L16="No"</formula>
    </cfRule>
  </conditionalFormatting>
  <conditionalFormatting sqref="M108:N108">
    <cfRule type="expression" dxfId="134" priority="163" stopIfTrue="1">
      <formula>$L108="No"</formula>
    </cfRule>
  </conditionalFormatting>
  <conditionalFormatting sqref="Q121:Q122">
    <cfRule type="expression" dxfId="133" priority="162" stopIfTrue="1">
      <formula>$L121="No"</formula>
    </cfRule>
  </conditionalFormatting>
  <conditionalFormatting sqref="Q121:Q122">
    <cfRule type="expression" dxfId="132" priority="161" stopIfTrue="1">
      <formula>$L121="No"</formula>
    </cfRule>
  </conditionalFormatting>
  <conditionalFormatting sqref="M121:N122">
    <cfRule type="expression" dxfId="131" priority="160" stopIfTrue="1">
      <formula>$L121="No"</formula>
    </cfRule>
  </conditionalFormatting>
  <conditionalFormatting sqref="M47:Q47">
    <cfRule type="expression" dxfId="130" priority="159" stopIfTrue="1">
      <formula>$L47="No"</formula>
    </cfRule>
  </conditionalFormatting>
  <conditionalFormatting sqref="Q76:Q77">
    <cfRule type="expression" dxfId="129" priority="146" stopIfTrue="1">
      <formula>$L76="No"</formula>
    </cfRule>
  </conditionalFormatting>
  <conditionalFormatting sqref="O129:S129">
    <cfRule type="expression" dxfId="128" priority="144" stopIfTrue="1">
      <formula>$L129="No"</formula>
    </cfRule>
  </conditionalFormatting>
  <conditionalFormatting sqref="M133:N134">
    <cfRule type="expression" dxfId="127" priority="142" stopIfTrue="1">
      <formula>$L133="No"</formula>
    </cfRule>
  </conditionalFormatting>
  <conditionalFormatting sqref="M76:N77">
    <cfRule type="expression" dxfId="126" priority="149" stopIfTrue="1">
      <formula>$L76="No"</formula>
    </cfRule>
  </conditionalFormatting>
  <conditionalFormatting sqref="O76:O77">
    <cfRule type="expression" dxfId="125" priority="148" stopIfTrue="1">
      <formula>$L76="No"</formula>
    </cfRule>
  </conditionalFormatting>
  <conditionalFormatting sqref="P76:P77">
    <cfRule type="expression" dxfId="124" priority="147" stopIfTrue="1">
      <formula>$L76="No"</formula>
    </cfRule>
  </conditionalFormatting>
  <conditionalFormatting sqref="M129:N129">
    <cfRule type="expression" dxfId="123" priority="145" stopIfTrue="1">
      <formula>$L129="No"</formula>
    </cfRule>
  </conditionalFormatting>
  <conditionalFormatting sqref="O133:S134">
    <cfRule type="expression" dxfId="122" priority="143" stopIfTrue="1">
      <formula>$L133="No"</formula>
    </cfRule>
  </conditionalFormatting>
  <conditionalFormatting sqref="M146:Q146">
    <cfRule type="expression" dxfId="121" priority="141" stopIfTrue="1">
      <formula>$L146="No"</formula>
    </cfRule>
  </conditionalFormatting>
  <conditionalFormatting sqref="O147:Q148">
    <cfRule type="expression" dxfId="120" priority="140" stopIfTrue="1">
      <formula>$L147="No"</formula>
    </cfRule>
  </conditionalFormatting>
  <conditionalFormatting sqref="Q147:Q148">
    <cfRule type="expression" dxfId="119" priority="139" stopIfTrue="1">
      <formula>$L147="No"</formula>
    </cfRule>
  </conditionalFormatting>
  <conditionalFormatting sqref="M146">
    <cfRule type="expression" dxfId="118" priority="138" stopIfTrue="1">
      <formula>$L146="No"</formula>
    </cfRule>
  </conditionalFormatting>
  <conditionalFormatting sqref="M19:P19">
    <cfRule type="expression" dxfId="117" priority="136" stopIfTrue="1">
      <formula>$L19="No"</formula>
    </cfRule>
  </conditionalFormatting>
  <conditionalFormatting sqref="M23:P23">
    <cfRule type="expression" dxfId="116" priority="134" stopIfTrue="1">
      <formula>$L23="No"</formula>
    </cfRule>
  </conditionalFormatting>
  <conditionalFormatting sqref="M32:P36">
    <cfRule type="expression" dxfId="115" priority="133" stopIfTrue="1">
      <formula>$L32="No"</formula>
    </cfRule>
  </conditionalFormatting>
  <conditionalFormatting sqref="M18:P18">
    <cfRule type="expression" dxfId="114" priority="137" stopIfTrue="1">
      <formula>$L18="No"</formula>
    </cfRule>
  </conditionalFormatting>
  <conditionalFormatting sqref="O150">
    <cfRule type="expression" dxfId="113" priority="132" stopIfTrue="1">
      <formula>$L150="No"</formula>
    </cfRule>
  </conditionalFormatting>
  <conditionalFormatting sqref="P150">
    <cfRule type="expression" dxfId="112" priority="131" stopIfTrue="1">
      <formula>$L150="No"</formula>
    </cfRule>
  </conditionalFormatting>
  <conditionalFormatting sqref="Q150">
    <cfRule type="expression" dxfId="111" priority="130" stopIfTrue="1">
      <formula>$L150="No"</formula>
    </cfRule>
  </conditionalFormatting>
  <conditionalFormatting sqref="Q151">
    <cfRule type="expression" dxfId="110" priority="129" stopIfTrue="1">
      <formula>$L151="No"</formula>
    </cfRule>
  </conditionalFormatting>
  <conditionalFormatting sqref="M151:N151">
    <cfRule type="expression" dxfId="109" priority="128" stopIfTrue="1">
      <formula>$L151="No"</formula>
    </cfRule>
  </conditionalFormatting>
  <conditionalFormatting sqref="Q151">
    <cfRule type="expression" dxfId="108" priority="127" stopIfTrue="1">
      <formula>$L151="No"</formula>
    </cfRule>
  </conditionalFormatting>
  <conditionalFormatting sqref="R151">
    <cfRule type="expression" dxfId="107" priority="126" stopIfTrue="1">
      <formula>$L151="No"</formula>
    </cfRule>
  </conditionalFormatting>
  <conditionalFormatting sqref="S151">
    <cfRule type="expression" dxfId="106" priority="125" stopIfTrue="1">
      <formula>$L151="No"</formula>
    </cfRule>
  </conditionalFormatting>
  <conditionalFormatting sqref="T151">
    <cfRule type="expression" dxfId="105" priority="124" stopIfTrue="1">
      <formula>$L151="No"</formula>
    </cfRule>
  </conditionalFormatting>
  <conditionalFormatting sqref="V151">
    <cfRule type="expression" dxfId="104" priority="123" stopIfTrue="1">
      <formula>$L151="No"</formula>
    </cfRule>
  </conditionalFormatting>
  <conditionalFormatting sqref="O151">
    <cfRule type="expression" dxfId="103" priority="122" stopIfTrue="1">
      <formula>$L151="No"</formula>
    </cfRule>
  </conditionalFormatting>
  <conditionalFormatting sqref="P151">
    <cfRule type="expression" dxfId="102" priority="121" stopIfTrue="1">
      <formula>$L151="No"</formula>
    </cfRule>
  </conditionalFormatting>
  <conditionalFormatting sqref="O153">
    <cfRule type="expression" dxfId="101" priority="120" stopIfTrue="1">
      <formula>$L153="No"</formula>
    </cfRule>
  </conditionalFormatting>
  <conditionalFormatting sqref="P153">
    <cfRule type="expression" dxfId="100" priority="119" stopIfTrue="1">
      <formula>$L153="No"</formula>
    </cfRule>
  </conditionalFormatting>
  <conditionalFormatting sqref="Q153">
    <cfRule type="expression" dxfId="99" priority="118" stopIfTrue="1">
      <formula>$L153="No"</formula>
    </cfRule>
  </conditionalFormatting>
  <conditionalFormatting sqref="Q155:V155 V81">
    <cfRule type="expression" dxfId="98" priority="117" stopIfTrue="1">
      <formula>$L80="No"</formula>
    </cfRule>
  </conditionalFormatting>
  <conditionalFormatting sqref="M154:N154">
    <cfRule type="expression" dxfId="97" priority="116" stopIfTrue="1">
      <formula>$L154="No"</formula>
    </cfRule>
  </conditionalFormatting>
  <conditionalFormatting sqref="Q155">
    <cfRule type="expression" dxfId="96" priority="115" stopIfTrue="1">
      <formula>$L154="No"</formula>
    </cfRule>
  </conditionalFormatting>
  <conditionalFormatting sqref="R155">
    <cfRule type="expression" dxfId="95" priority="114" stopIfTrue="1">
      <formula>$L154="No"</formula>
    </cfRule>
  </conditionalFormatting>
  <conditionalFormatting sqref="S155">
    <cfRule type="expression" dxfId="94" priority="113" stopIfTrue="1">
      <formula>$L154="No"</formula>
    </cfRule>
  </conditionalFormatting>
  <conditionalFormatting sqref="T155">
    <cfRule type="expression" dxfId="93" priority="112" stopIfTrue="1">
      <formula>$L154="No"</formula>
    </cfRule>
  </conditionalFormatting>
  <conditionalFormatting sqref="V155">
    <cfRule type="expression" dxfId="92" priority="111" stopIfTrue="1">
      <formula>$L154="No"</formula>
    </cfRule>
  </conditionalFormatting>
  <conditionalFormatting sqref="O155">
    <cfRule type="expression" dxfId="91" priority="110" stopIfTrue="1">
      <formula>$L154="No"</formula>
    </cfRule>
  </conditionalFormatting>
  <conditionalFormatting sqref="P155">
    <cfRule type="expression" dxfId="90" priority="109" stopIfTrue="1">
      <formula>$L154="No"</formula>
    </cfRule>
  </conditionalFormatting>
  <conditionalFormatting sqref="O156">
    <cfRule type="expression" dxfId="89" priority="108" stopIfTrue="1">
      <formula>$L156="No"</formula>
    </cfRule>
  </conditionalFormatting>
  <conditionalFormatting sqref="P156">
    <cfRule type="expression" dxfId="88" priority="107" stopIfTrue="1">
      <formula>$L156="No"</formula>
    </cfRule>
  </conditionalFormatting>
  <conditionalFormatting sqref="Q156">
    <cfRule type="expression" dxfId="87" priority="106" stopIfTrue="1">
      <formula>$L156="No"</formula>
    </cfRule>
  </conditionalFormatting>
  <conditionalFormatting sqref="Q157">
    <cfRule type="expression" dxfId="86" priority="105" stopIfTrue="1">
      <formula>$L157="No"</formula>
    </cfRule>
  </conditionalFormatting>
  <conditionalFormatting sqref="M157:N157">
    <cfRule type="expression" dxfId="85" priority="104" stopIfTrue="1">
      <formula>$L157="No"</formula>
    </cfRule>
  </conditionalFormatting>
  <conditionalFormatting sqref="Q157">
    <cfRule type="expression" dxfId="84" priority="103" stopIfTrue="1">
      <formula>$L157="No"</formula>
    </cfRule>
  </conditionalFormatting>
  <conditionalFormatting sqref="R157">
    <cfRule type="expression" dxfId="83" priority="102" stopIfTrue="1">
      <formula>$L157="No"</formula>
    </cfRule>
  </conditionalFormatting>
  <conditionalFormatting sqref="S157">
    <cfRule type="expression" dxfId="82" priority="101" stopIfTrue="1">
      <formula>$L157="No"</formula>
    </cfRule>
  </conditionalFormatting>
  <conditionalFormatting sqref="T157">
    <cfRule type="expression" dxfId="81" priority="100" stopIfTrue="1">
      <formula>$L157="No"</formula>
    </cfRule>
  </conditionalFormatting>
  <conditionalFormatting sqref="V157">
    <cfRule type="expression" dxfId="80" priority="99" stopIfTrue="1">
      <formula>$L157="No"</formula>
    </cfRule>
  </conditionalFormatting>
  <conditionalFormatting sqref="O157">
    <cfRule type="expression" dxfId="79" priority="98" stopIfTrue="1">
      <formula>$L157="No"</formula>
    </cfRule>
  </conditionalFormatting>
  <conditionalFormatting sqref="P157">
    <cfRule type="expression" dxfId="78" priority="97" stopIfTrue="1">
      <formula>$L157="No"</formula>
    </cfRule>
  </conditionalFormatting>
  <conditionalFormatting sqref="P20">
    <cfRule type="expression" dxfId="77" priority="95" stopIfTrue="1">
      <formula>$L20="No"</formula>
    </cfRule>
  </conditionalFormatting>
  <conditionalFormatting sqref="M19:P19">
    <cfRule type="expression" dxfId="76" priority="94" stopIfTrue="1">
      <formula>$L19="No"</formula>
    </cfRule>
  </conditionalFormatting>
  <conditionalFormatting sqref="M18:P18">
    <cfRule type="expression" dxfId="75" priority="93" stopIfTrue="1">
      <formula>$L18="No"</formula>
    </cfRule>
  </conditionalFormatting>
  <conditionalFormatting sqref="M23:P23">
    <cfRule type="expression" dxfId="74" priority="90" stopIfTrue="1">
      <formula>$L23="No"</formula>
    </cfRule>
  </conditionalFormatting>
  <conditionalFormatting sqref="M26:N28">
    <cfRule type="expression" dxfId="73" priority="88" stopIfTrue="1">
      <formula>$L26="No"</formula>
    </cfRule>
  </conditionalFormatting>
  <conditionalFormatting sqref="M26:P26">
    <cfRule type="expression" dxfId="72" priority="87" stopIfTrue="1">
      <formula>$L26="No"</formula>
    </cfRule>
  </conditionalFormatting>
  <conditionalFormatting sqref="M29:N31">
    <cfRule type="expression" dxfId="71" priority="86" stopIfTrue="1">
      <formula>$L29="No"</formula>
    </cfRule>
  </conditionalFormatting>
  <conditionalFormatting sqref="M31:N31">
    <cfRule type="expression" dxfId="70" priority="85" stopIfTrue="1">
      <formula>$L31="No"</formula>
    </cfRule>
  </conditionalFormatting>
  <conditionalFormatting sqref="O31">
    <cfRule type="expression" dxfId="69" priority="84" stopIfTrue="1">
      <formula>$L31="No"</formula>
    </cfRule>
  </conditionalFormatting>
  <conditionalFormatting sqref="P31">
    <cfRule type="expression" dxfId="68" priority="83" stopIfTrue="1">
      <formula>$L31="No"</formula>
    </cfRule>
  </conditionalFormatting>
  <conditionalFormatting sqref="M32:N37">
    <cfRule type="expression" dxfId="67" priority="82" stopIfTrue="1">
      <formula>$L32="No"</formula>
    </cfRule>
  </conditionalFormatting>
  <conditionalFormatting sqref="M37:N37">
    <cfRule type="expression" dxfId="66" priority="81" stopIfTrue="1">
      <formula>$L37="No"</formula>
    </cfRule>
  </conditionalFormatting>
  <conditionalFormatting sqref="M32:P36">
    <cfRule type="expression" dxfId="65" priority="80" stopIfTrue="1">
      <formula>$L32="No"</formula>
    </cfRule>
  </conditionalFormatting>
  <conditionalFormatting sqref="M159:N164">
    <cfRule type="expression" dxfId="64" priority="79" stopIfTrue="1">
      <formula>$L159="No"</formula>
    </cfRule>
  </conditionalFormatting>
  <conditionalFormatting sqref="M159:N164">
    <cfRule type="expression" dxfId="63" priority="78" stopIfTrue="1">
      <formula>$L159="No"</formula>
    </cfRule>
  </conditionalFormatting>
  <conditionalFormatting sqref="M159:P160">
    <cfRule type="expression" dxfId="62" priority="77" stopIfTrue="1">
      <formula>$L159="No"</formula>
    </cfRule>
  </conditionalFormatting>
  <conditionalFormatting sqref="M162:P163">
    <cfRule type="expression" dxfId="61" priority="76" stopIfTrue="1">
      <formula>$L162="No"</formula>
    </cfRule>
  </conditionalFormatting>
  <conditionalFormatting sqref="M38:N40">
    <cfRule type="expression" dxfId="60" priority="75" stopIfTrue="1">
      <formula>$L38="No"</formula>
    </cfRule>
  </conditionalFormatting>
  <conditionalFormatting sqref="M38:N40">
    <cfRule type="expression" dxfId="59" priority="74" stopIfTrue="1">
      <formula>$L38="No"</formula>
    </cfRule>
  </conditionalFormatting>
  <conditionalFormatting sqref="M41:N44">
    <cfRule type="expression" dxfId="58" priority="71" stopIfTrue="1">
      <formula>$L41="No"</formula>
    </cfRule>
  </conditionalFormatting>
  <conditionalFormatting sqref="M41:N44">
    <cfRule type="expression" dxfId="57" priority="70" stopIfTrue="1">
      <formula>$L41="No"</formula>
    </cfRule>
  </conditionalFormatting>
  <conditionalFormatting sqref="M124:N126">
    <cfRule type="expression" dxfId="56" priority="69" stopIfTrue="1">
      <formula>$L124="No"</formula>
    </cfRule>
  </conditionalFormatting>
  <conditionalFormatting sqref="M124:S124">
    <cfRule type="expression" dxfId="55" priority="68" stopIfTrue="1">
      <formula>$L124="No"</formula>
    </cfRule>
  </conditionalFormatting>
  <conditionalFormatting sqref="O125:S125">
    <cfRule type="expression" dxfId="54" priority="67" stopIfTrue="1">
      <formula>$L125="No"</formula>
    </cfRule>
  </conditionalFormatting>
  <conditionalFormatting sqref="O126">
    <cfRule type="expression" dxfId="53" priority="66" stopIfTrue="1">
      <formula>$L126="No"</formula>
    </cfRule>
  </conditionalFormatting>
  <conditionalFormatting sqref="S79">
    <cfRule type="expression" dxfId="52" priority="55" stopIfTrue="1">
      <formula>$L79="No"</formula>
    </cfRule>
  </conditionalFormatting>
  <conditionalFormatting sqref="R79">
    <cfRule type="expression" dxfId="51" priority="54" stopIfTrue="1">
      <formula>$L79="No"</formula>
    </cfRule>
  </conditionalFormatting>
  <conditionalFormatting sqref="T79">
    <cfRule type="expression" dxfId="50" priority="53" stopIfTrue="1">
      <formula>$L79="No"</formula>
    </cfRule>
  </conditionalFormatting>
  <conditionalFormatting sqref="V79">
    <cfRule type="expression" dxfId="49" priority="52" stopIfTrue="1">
      <formula>$L79="No"</formula>
    </cfRule>
  </conditionalFormatting>
  <conditionalFormatting sqref="M59:N61">
    <cfRule type="expression" dxfId="48" priority="51" stopIfTrue="1">
      <formula>$L59="No"</formula>
    </cfRule>
  </conditionalFormatting>
  <conditionalFormatting sqref="P59">
    <cfRule type="expression" dxfId="47" priority="50" stopIfTrue="1">
      <formula>$L59="No"</formula>
    </cfRule>
  </conditionalFormatting>
  <conditionalFormatting sqref="Q59">
    <cfRule type="expression" dxfId="46" priority="49" stopIfTrue="1">
      <formula>$L59="No"</formula>
    </cfRule>
  </conditionalFormatting>
  <conditionalFormatting sqref="O208:O210">
    <cfRule type="expression" dxfId="45" priority="48" stopIfTrue="1">
      <formula>$L208="No"</formula>
    </cfRule>
  </conditionalFormatting>
  <conditionalFormatting sqref="O204">
    <cfRule type="expression" dxfId="44" priority="47" stopIfTrue="1">
      <formula>$L204="No"</formula>
    </cfRule>
  </conditionalFormatting>
  <conditionalFormatting sqref="O212">
    <cfRule type="expression" dxfId="43" priority="46" stopIfTrue="1">
      <formula>$L212="No"</formula>
    </cfRule>
  </conditionalFormatting>
  <conditionalFormatting sqref="M165:N165">
    <cfRule type="expression" dxfId="42" priority="45" stopIfTrue="1">
      <formula>$L165="No"</formula>
    </cfRule>
  </conditionalFormatting>
  <conditionalFormatting sqref="M165:N165">
    <cfRule type="expression" dxfId="41" priority="44" stopIfTrue="1">
      <formula>$L165="No"</formula>
    </cfRule>
  </conditionalFormatting>
  <conditionalFormatting sqref="M165:N165">
    <cfRule type="expression" dxfId="40" priority="43" stopIfTrue="1">
      <formula>$L165="No"</formula>
    </cfRule>
  </conditionalFormatting>
  <conditionalFormatting sqref="M168:N168">
    <cfRule type="expression" dxfId="39" priority="42" stopIfTrue="1">
      <formula>$L168="No"</formula>
    </cfRule>
  </conditionalFormatting>
  <conditionalFormatting sqref="M168:N168">
    <cfRule type="expression" dxfId="38" priority="41" stopIfTrue="1">
      <formula>$L168="No"</formula>
    </cfRule>
  </conditionalFormatting>
  <conditionalFormatting sqref="M168:N168">
    <cfRule type="expression" dxfId="37" priority="40" stopIfTrue="1">
      <formula>$L168="No"</formula>
    </cfRule>
  </conditionalFormatting>
  <conditionalFormatting sqref="M171:N171">
    <cfRule type="expression" dxfId="36" priority="39" stopIfTrue="1">
      <formula>$L171="No"</formula>
    </cfRule>
  </conditionalFormatting>
  <conditionalFormatting sqref="M171:N171">
    <cfRule type="expression" dxfId="35" priority="38" stopIfTrue="1">
      <formula>$L171="No"</formula>
    </cfRule>
  </conditionalFormatting>
  <conditionalFormatting sqref="M171:N171">
    <cfRule type="expression" dxfId="34" priority="37" stopIfTrue="1">
      <formula>$L171="No"</formula>
    </cfRule>
  </conditionalFormatting>
  <conditionalFormatting sqref="M174">
    <cfRule type="expression" dxfId="33" priority="36" stopIfTrue="1">
      <formula>$L174="No"</formula>
    </cfRule>
  </conditionalFormatting>
  <conditionalFormatting sqref="M174">
    <cfRule type="expression" dxfId="32" priority="35" stopIfTrue="1">
      <formula>$L174="No"</formula>
    </cfRule>
  </conditionalFormatting>
  <conditionalFormatting sqref="M174">
    <cfRule type="expression" dxfId="31" priority="34" stopIfTrue="1">
      <formula>$L174="No"</formula>
    </cfRule>
  </conditionalFormatting>
  <conditionalFormatting sqref="O81:T81">
    <cfRule type="expression" dxfId="30" priority="33" stopIfTrue="1">
      <formula>$L80="No"</formula>
    </cfRule>
  </conditionalFormatting>
  <conditionalFormatting sqref="Q70">
    <cfRule type="expression" dxfId="29" priority="32" stopIfTrue="1">
      <formula>$L70="No"</formula>
    </cfRule>
  </conditionalFormatting>
  <conditionalFormatting sqref="S77">
    <cfRule type="expression" dxfId="28" priority="31" stopIfTrue="1">
      <formula>$L77="No"</formula>
    </cfRule>
  </conditionalFormatting>
  <conditionalFormatting sqref="R81">
    <cfRule type="expression" dxfId="27" priority="30" stopIfTrue="1">
      <formula>$L80="No"</formula>
    </cfRule>
  </conditionalFormatting>
  <conditionalFormatting sqref="S81">
    <cfRule type="expression" dxfId="26" priority="29" stopIfTrue="1">
      <formula>$L80="No"</formula>
    </cfRule>
  </conditionalFormatting>
  <conditionalFormatting sqref="S81">
    <cfRule type="expression" dxfId="25" priority="28" stopIfTrue="1">
      <formula>$L80="No"</formula>
    </cfRule>
  </conditionalFormatting>
  <conditionalFormatting sqref="S81">
    <cfRule type="expression" dxfId="24" priority="27" stopIfTrue="1">
      <formula>$L80="No"</formula>
    </cfRule>
  </conditionalFormatting>
  <conditionalFormatting sqref="S155">
    <cfRule type="expression" dxfId="23" priority="26" stopIfTrue="1">
      <formula>$L154="No"</formula>
    </cfRule>
  </conditionalFormatting>
  <conditionalFormatting sqref="S155">
    <cfRule type="expression" dxfId="22" priority="25" stopIfTrue="1">
      <formula>$L154="No"</formula>
    </cfRule>
  </conditionalFormatting>
  <conditionalFormatting sqref="O80:T80">
    <cfRule type="expression" dxfId="21" priority="24" stopIfTrue="1">
      <formula>$L80="No"</formula>
    </cfRule>
  </conditionalFormatting>
  <conditionalFormatting sqref="S80">
    <cfRule type="expression" dxfId="20" priority="23" stopIfTrue="1">
      <formula>$L80="No"</formula>
    </cfRule>
  </conditionalFormatting>
  <conditionalFormatting sqref="R80">
    <cfRule type="expression" dxfId="19" priority="22" stopIfTrue="1">
      <formula>$L80="No"</formula>
    </cfRule>
  </conditionalFormatting>
  <conditionalFormatting sqref="T80">
    <cfRule type="expression" dxfId="18" priority="21" stopIfTrue="1">
      <formula>$L80="No"</formula>
    </cfRule>
  </conditionalFormatting>
  <conditionalFormatting sqref="V80">
    <cfRule type="expression" dxfId="17" priority="20" stopIfTrue="1">
      <formula>$L80="No"</formula>
    </cfRule>
  </conditionalFormatting>
  <conditionalFormatting sqref="O89:Q89">
    <cfRule type="expression" dxfId="16" priority="19" stopIfTrue="1">
      <formula>$L88="No"</formula>
    </cfRule>
  </conditionalFormatting>
  <conditionalFormatting sqref="Q154:V154">
    <cfRule type="expression" dxfId="15" priority="18" stopIfTrue="1">
      <formula>$L154="No"</formula>
    </cfRule>
  </conditionalFormatting>
  <conditionalFormatting sqref="O154">
    <cfRule type="expression" dxfId="14" priority="17" stopIfTrue="1">
      <formula>$L154="No"</formula>
    </cfRule>
  </conditionalFormatting>
  <conditionalFormatting sqref="P154">
    <cfRule type="expression" dxfId="13" priority="16" stopIfTrue="1">
      <formula>$L154="No"</formula>
    </cfRule>
  </conditionalFormatting>
  <conditionalFormatting sqref="Q154">
    <cfRule type="expression" dxfId="12" priority="15" stopIfTrue="1">
      <formula>$L154="No"</formula>
    </cfRule>
  </conditionalFormatting>
  <conditionalFormatting sqref="O88:Q88">
    <cfRule type="expression" dxfId="11" priority="14" stopIfTrue="1">
      <formula>$L88="No"</formula>
    </cfRule>
  </conditionalFormatting>
  <conditionalFormatting sqref="V94">
    <cfRule type="expression" dxfId="10" priority="12" stopIfTrue="1">
      <formula>$L94="No"</formula>
    </cfRule>
  </conditionalFormatting>
  <conditionalFormatting sqref="O100:Q100">
    <cfRule type="expression" dxfId="9" priority="11" stopIfTrue="1">
      <formula>$L100="No"</formula>
    </cfRule>
  </conditionalFormatting>
  <conditionalFormatting sqref="O54:Q54">
    <cfRule type="expression" dxfId="8" priority="6" stopIfTrue="1">
      <formula>$L54="No"</formula>
    </cfRule>
  </conditionalFormatting>
  <conditionalFormatting sqref="O56:Q56">
    <cfRule type="expression" dxfId="7" priority="5" stopIfTrue="1">
      <formula>$L56="No"</formula>
    </cfRule>
  </conditionalFormatting>
  <conditionalFormatting sqref="O56:Q56">
    <cfRule type="expression" dxfId="6" priority="4" stopIfTrue="1">
      <formula>$L56="No"</formula>
    </cfRule>
  </conditionalFormatting>
  <conditionalFormatting sqref="O70:Q70">
    <cfRule type="expression" dxfId="5" priority="3" stopIfTrue="1">
      <formula>$L70="No"</formula>
    </cfRule>
  </conditionalFormatting>
  <conditionalFormatting sqref="O70:Q70">
    <cfRule type="expression" dxfId="4" priority="2" stopIfTrue="1">
      <formula>$L70="No"</formula>
    </cfRule>
  </conditionalFormatting>
  <conditionalFormatting sqref="P21">
    <cfRule type="expression" dxfId="3" priority="1" stopIfTrue="1">
      <formula>$L22="No"</formula>
    </cfRule>
  </conditionalFormatting>
  <dataValidations count="3">
    <dataValidation type="list" allowBlank="1" showInputMessage="1" showErrorMessage="1" sqref="H180:H59948 D12 D18 D5 D96 D74:D77 D82:D93 D111:D112 D102:D109 D116 D119:D165 D168 D171 D174 D22 D62:D72 D45:D59 D26:D27 D29:D31 D38">
      <formula1>gwncs</formula1>
    </dataValidation>
    <dataValidation type="list" allowBlank="1" showInputMessage="1" showErrorMessage="1" sqref="K108:L108 K5:L7 K9:L102 K112:L59939 Z37 Z32:Z35 D32 C32:C33 W32:W37 C35">
      <formula1>yn</formula1>
    </dataValidation>
    <dataValidation type="list" allowBlank="1" showInputMessage="1" showErrorMessage="1" sqref="I108 I9:I102 I5:I7 I112:I62639">
      <formula1>priorpost</formula1>
    </dataValidation>
  </dataValidations>
  <printOptions horizontalCentered="1"/>
  <pageMargins left="0.19685039370078741" right="0.15748031496062992" top="0.31496062992125984" bottom="0.35433070866141736" header="0.31496062992125984" footer="0.31496062992125984"/>
  <pageSetup paperSize="8" scale="58" orientation="landscape" r:id="rId1"/>
  <rowBreaks count="2" manualBreakCount="2">
    <brk id="71" max="30" man="1"/>
    <brk id="80" max="3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4"/>
  <sheetViews>
    <sheetView view="pageBreakPreview" zoomScale="89" zoomScaleSheetLayoutView="89" workbookViewId="0">
      <pane xSplit="6" ySplit="3" topLeftCell="G192" activePane="bottomRight" state="frozen"/>
      <selection pane="topRight" activeCell="D1" sqref="D1"/>
      <selection pane="bottomLeft" activeCell="A4" sqref="A4"/>
      <selection pane="bottomRight" activeCell="F190" sqref="F190:F192"/>
    </sheetView>
  </sheetViews>
  <sheetFormatPr defaultColWidth="9" defaultRowHeight="15"/>
  <cols>
    <col min="1" max="1" width="7.125" style="949" customWidth="1"/>
    <col min="2" max="2" width="6.5" style="419" customWidth="1"/>
    <col min="3" max="3" width="23.375" style="242" customWidth="1"/>
    <col min="4" max="4" width="9.625" style="226" customWidth="1"/>
    <col min="5" max="5" width="7.125" style="149" customWidth="1"/>
    <col min="6" max="6" width="26.875" style="14" customWidth="1"/>
    <col min="7" max="7" width="7.625" style="290" customWidth="1"/>
    <col min="8" max="8" width="7.875" style="290" customWidth="1"/>
    <col min="9" max="9" width="7.125" style="290" customWidth="1"/>
    <col min="10" max="10" width="17.25" style="15" bestFit="1" customWidth="1"/>
    <col min="11" max="11" width="10.375" style="15" customWidth="1"/>
    <col min="12" max="12" width="10.25" style="10" bestFit="1" customWidth="1"/>
    <col min="13" max="16" width="10.625" style="10" bestFit="1" customWidth="1"/>
    <col min="17" max="17" width="11" style="10" bestFit="1" customWidth="1"/>
    <col min="18" max="18" width="10.875" style="10" customWidth="1"/>
    <col min="19" max="20" width="10.625" style="10" customWidth="1"/>
    <col min="21" max="21" width="10.125" style="10" customWidth="1"/>
    <col min="22" max="23" width="9.625" style="10" hidden="1" customWidth="1"/>
    <col min="24" max="25" width="9.625" style="9" hidden="1" customWidth="1"/>
    <col min="26" max="28" width="9.625" style="9" customWidth="1"/>
    <col min="29" max="29" width="10" style="9" customWidth="1"/>
    <col min="30" max="30" width="24.625" style="73" customWidth="1"/>
    <col min="31" max="31" width="21" style="73" customWidth="1"/>
    <col min="32" max="16384" width="9" style="9"/>
  </cols>
  <sheetData>
    <row r="1" spans="1:32" ht="18" customHeight="1">
      <c r="B1" s="2603" t="s">
        <v>301</v>
      </c>
      <c r="C1" s="2603"/>
      <c r="D1" s="2603"/>
      <c r="E1" s="2603"/>
      <c r="F1" s="2603"/>
      <c r="G1" s="2603"/>
      <c r="H1" s="2603"/>
      <c r="I1" s="2603"/>
      <c r="J1" s="2603"/>
      <c r="K1" s="2603"/>
      <c r="L1" s="2603"/>
      <c r="M1" s="2603"/>
      <c r="N1" s="2603"/>
      <c r="O1" s="2603"/>
      <c r="P1" s="2603"/>
      <c r="Q1" s="2603"/>
      <c r="R1" s="2603"/>
      <c r="S1" s="2603"/>
      <c r="T1" s="2603"/>
      <c r="U1" s="2603"/>
      <c r="V1" s="8"/>
      <c r="W1" s="8"/>
      <c r="X1" s="8"/>
      <c r="Y1" s="8"/>
      <c r="Z1" s="8"/>
      <c r="AA1" s="8"/>
      <c r="AB1" s="8"/>
      <c r="AC1" s="8"/>
    </row>
    <row r="2" spans="1:32" ht="7.5" customHeight="1" thickBot="1">
      <c r="B2" s="2604"/>
      <c r="C2" s="2604"/>
      <c r="D2" s="2604"/>
      <c r="E2" s="2604"/>
      <c r="F2" s="2604"/>
      <c r="G2" s="2604"/>
      <c r="H2" s="2604"/>
      <c r="I2" s="2604"/>
      <c r="J2" s="2604"/>
      <c r="K2" s="2604"/>
      <c r="L2" s="2604"/>
      <c r="M2" s="2604"/>
      <c r="N2" s="2604"/>
      <c r="O2" s="2604"/>
      <c r="P2" s="2604"/>
      <c r="Q2" s="2604"/>
      <c r="R2" s="2604"/>
      <c r="S2" s="2604"/>
      <c r="T2" s="2604"/>
      <c r="U2" s="2604"/>
      <c r="V2" s="7"/>
      <c r="W2" s="7"/>
      <c r="X2" s="6"/>
      <c r="Y2" s="6"/>
      <c r="Z2" s="6"/>
      <c r="AA2" s="6"/>
      <c r="AB2" s="6"/>
      <c r="AC2" s="6"/>
    </row>
    <row r="3" spans="1:32" s="142" customFormat="1" ht="115.5" customHeight="1" thickBot="1">
      <c r="A3" s="948" t="s">
        <v>535</v>
      </c>
      <c r="B3" s="946" t="s">
        <v>47</v>
      </c>
      <c r="C3" s="947" t="s">
        <v>363</v>
      </c>
      <c r="D3" s="185"/>
      <c r="E3" s="259" t="s">
        <v>47</v>
      </c>
      <c r="F3" s="945" t="s">
        <v>272</v>
      </c>
      <c r="G3" s="139" t="s">
        <v>51</v>
      </c>
      <c r="H3" s="139" t="s">
        <v>74</v>
      </c>
      <c r="I3" s="139" t="s">
        <v>52</v>
      </c>
      <c r="J3" s="140" t="s">
        <v>75</v>
      </c>
      <c r="K3" s="140" t="s">
        <v>164</v>
      </c>
      <c r="L3" s="91" t="s">
        <v>76</v>
      </c>
      <c r="M3" s="91" t="s">
        <v>77</v>
      </c>
      <c r="N3" s="91" t="s">
        <v>78</v>
      </c>
      <c r="O3" s="91" t="s">
        <v>79</v>
      </c>
      <c r="P3" s="91" t="s">
        <v>80</v>
      </c>
      <c r="Q3" s="91" t="s">
        <v>81</v>
      </c>
      <c r="R3" s="91" t="s">
        <v>271</v>
      </c>
      <c r="S3" s="91" t="s">
        <v>273</v>
      </c>
      <c r="T3" s="114" t="s">
        <v>242</v>
      </c>
      <c r="U3" s="141" t="s">
        <v>63</v>
      </c>
      <c r="V3" s="90" t="s">
        <v>64</v>
      </c>
      <c r="W3" s="137" t="s">
        <v>65</v>
      </c>
      <c r="X3" s="137" t="s">
        <v>66</v>
      </c>
      <c r="Y3" s="137" t="s">
        <v>67</v>
      </c>
      <c r="Z3" s="115" t="s">
        <v>64</v>
      </c>
      <c r="AA3" s="116" t="s">
        <v>65</v>
      </c>
      <c r="AB3" s="116" t="s">
        <v>67</v>
      </c>
      <c r="AC3" s="137" t="s">
        <v>274</v>
      </c>
      <c r="AD3" s="138" t="s">
        <v>162</v>
      </c>
      <c r="AE3" s="1114"/>
    </row>
    <row r="4" spans="1:32" s="118" customFormat="1" ht="18" customHeight="1">
      <c r="A4" s="1894">
        <v>1</v>
      </c>
      <c r="B4" s="2574">
        <v>1</v>
      </c>
      <c r="C4" s="2353" t="s">
        <v>429</v>
      </c>
      <c r="D4" s="276" t="s">
        <v>70</v>
      </c>
      <c r="E4" s="2452" t="s">
        <v>551</v>
      </c>
      <c r="F4" s="2473" t="s">
        <v>165</v>
      </c>
      <c r="G4" s="856" t="s">
        <v>119</v>
      </c>
      <c r="H4" s="1143" t="s">
        <v>120</v>
      </c>
      <c r="I4" s="1143" t="s">
        <v>290</v>
      </c>
      <c r="J4" s="857">
        <v>40527</v>
      </c>
      <c r="K4" s="857">
        <f>J4+20</f>
        <v>40547</v>
      </c>
      <c r="L4" s="857">
        <f>K4+7</f>
        <v>40554</v>
      </c>
      <c r="M4" s="857">
        <f>J4-5</f>
        <v>40522</v>
      </c>
      <c r="N4" s="857">
        <f>K4+5</f>
        <v>40552</v>
      </c>
      <c r="O4" s="857">
        <f>L4+7</f>
        <v>40561</v>
      </c>
      <c r="P4" s="857">
        <f>O4+7</f>
        <v>40568</v>
      </c>
      <c r="Q4" s="857">
        <f>P4+28</f>
        <v>40596</v>
      </c>
      <c r="R4" s="857">
        <f>Q4+14</f>
        <v>40610</v>
      </c>
      <c r="S4" s="857">
        <f>R4+10</f>
        <v>40620</v>
      </c>
      <c r="T4" s="857"/>
      <c r="U4" s="857">
        <f>S4+7</f>
        <v>40627</v>
      </c>
      <c r="V4" s="2500"/>
      <c r="W4" s="2500"/>
      <c r="X4" s="2504"/>
      <c r="Y4" s="2504"/>
      <c r="Z4" s="425"/>
      <c r="AA4" s="425"/>
      <c r="AB4" s="425"/>
      <c r="AC4" s="858">
        <f>U4+45</f>
        <v>40672</v>
      </c>
      <c r="AD4" s="2621" t="s">
        <v>645</v>
      </c>
      <c r="AE4" s="1115"/>
    </row>
    <row r="5" spans="1:32" s="118" customFormat="1" ht="18" customHeight="1">
      <c r="A5" s="1891"/>
      <c r="B5" s="2479"/>
      <c r="C5" s="2354"/>
      <c r="D5" s="274" t="s">
        <v>232</v>
      </c>
      <c r="E5" s="2453"/>
      <c r="F5" s="2474"/>
      <c r="G5" s="717"/>
      <c r="H5" s="123"/>
      <c r="I5" s="123"/>
      <c r="J5" s="717">
        <v>41228</v>
      </c>
      <c r="K5" s="717">
        <f>J5+20</f>
        <v>41248</v>
      </c>
      <c r="L5" s="717">
        <f>K5+7</f>
        <v>41255</v>
      </c>
      <c r="M5" s="717">
        <f>J5-5</f>
        <v>41223</v>
      </c>
      <c r="N5" s="717">
        <f>K5+5</f>
        <v>41253</v>
      </c>
      <c r="O5" s="717">
        <f>L5+7</f>
        <v>41262</v>
      </c>
      <c r="P5" s="717">
        <f>O5+7</f>
        <v>41269</v>
      </c>
      <c r="Q5" s="717">
        <f>P5+28</f>
        <v>41297</v>
      </c>
      <c r="R5" s="717">
        <f>Q5+14</f>
        <v>41311</v>
      </c>
      <c r="S5" s="717">
        <f>R5+10</f>
        <v>41321</v>
      </c>
      <c r="T5" s="717"/>
      <c r="U5" s="717">
        <f>S5+7</f>
        <v>41328</v>
      </c>
      <c r="V5" s="2501"/>
      <c r="W5" s="2501"/>
      <c r="X5" s="2505"/>
      <c r="Y5" s="2505"/>
      <c r="Z5" s="407"/>
      <c r="AA5" s="407"/>
      <c r="AB5" s="407"/>
      <c r="AC5" s="859">
        <f>U5+63</f>
        <v>41391</v>
      </c>
      <c r="AD5" s="2622"/>
      <c r="AE5" s="1115"/>
    </row>
    <row r="6" spans="1:32" s="118" customFormat="1" ht="18" customHeight="1" thickBot="1">
      <c r="A6" s="1891"/>
      <c r="B6" s="2479"/>
      <c r="C6" s="2354"/>
      <c r="D6" s="274" t="s">
        <v>327</v>
      </c>
      <c r="E6" s="2454"/>
      <c r="F6" s="2568"/>
      <c r="G6" s="860"/>
      <c r="H6" s="427"/>
      <c r="I6" s="427"/>
      <c r="J6" s="860">
        <v>41430</v>
      </c>
      <c r="K6" s="717">
        <f>J6+20</f>
        <v>41450</v>
      </c>
      <c r="L6" s="717">
        <f>K6+7</f>
        <v>41457</v>
      </c>
      <c r="M6" s="717">
        <f>L6+5</f>
        <v>41462</v>
      </c>
      <c r="N6" s="717">
        <f>K6+5</f>
        <v>41455</v>
      </c>
      <c r="O6" s="717">
        <f>L6+7</f>
        <v>41464</v>
      </c>
      <c r="P6" s="717">
        <f>O6+7</f>
        <v>41471</v>
      </c>
      <c r="Q6" s="717">
        <f>P6+28</f>
        <v>41499</v>
      </c>
      <c r="R6" s="717">
        <f>Q6+14</f>
        <v>41513</v>
      </c>
      <c r="S6" s="717">
        <f>R6+10</f>
        <v>41523</v>
      </c>
      <c r="T6" s="860">
        <f>S6+7</f>
        <v>41530</v>
      </c>
      <c r="U6" s="860">
        <f>T6+7</f>
        <v>41537</v>
      </c>
      <c r="V6" s="2502"/>
      <c r="W6" s="2502"/>
      <c r="X6" s="2506"/>
      <c r="Y6" s="2506"/>
      <c r="Z6" s="428"/>
      <c r="AA6" s="428"/>
      <c r="AB6" s="428"/>
      <c r="AC6" s="861">
        <f>U6+60</f>
        <v>41597</v>
      </c>
      <c r="AD6" s="2622"/>
      <c r="AE6" s="1115"/>
    </row>
    <row r="7" spans="1:32" s="143" customFormat="1" ht="18" customHeight="1" thickBot="1">
      <c r="A7" s="1891"/>
      <c r="B7" s="2479"/>
      <c r="C7" s="2354"/>
      <c r="D7" s="1516" t="s">
        <v>606</v>
      </c>
      <c r="E7" s="2454"/>
      <c r="F7" s="2568"/>
      <c r="G7" s="1202" t="s">
        <v>101</v>
      </c>
      <c r="H7" s="1659" t="s">
        <v>121</v>
      </c>
      <c r="I7" s="1659" t="s">
        <v>39</v>
      </c>
      <c r="J7" s="1662">
        <v>41500</v>
      </c>
      <c r="K7" s="1202"/>
      <c r="L7" s="1202"/>
      <c r="M7" s="1202"/>
      <c r="N7" s="1521">
        <v>41606</v>
      </c>
      <c r="O7" s="1202"/>
      <c r="P7" s="1202">
        <v>41661</v>
      </c>
      <c r="Q7" s="1202">
        <v>41683</v>
      </c>
      <c r="R7" s="1202"/>
      <c r="S7" s="1202" t="s">
        <v>713</v>
      </c>
      <c r="T7" s="1202">
        <v>41710</v>
      </c>
      <c r="U7" s="1202">
        <v>41717</v>
      </c>
      <c r="V7" s="2502"/>
      <c r="W7" s="2502"/>
      <c r="X7" s="2506"/>
      <c r="Y7" s="2506"/>
      <c r="Z7" s="1227"/>
      <c r="AA7" s="1227"/>
      <c r="AB7" s="1227"/>
      <c r="AC7" s="1660">
        <v>41777</v>
      </c>
      <c r="AD7" s="2622"/>
      <c r="AE7" s="1661"/>
    </row>
    <row r="8" spans="1:32" s="118" customFormat="1" ht="21.75" customHeight="1" thickBot="1">
      <c r="A8" s="1891"/>
      <c r="B8" s="2575"/>
      <c r="C8" s="2355"/>
      <c r="D8" s="275" t="s">
        <v>72</v>
      </c>
      <c r="E8" s="2455"/>
      <c r="F8" s="2475"/>
      <c r="G8" s="862"/>
      <c r="H8" s="1658"/>
      <c r="I8" s="1658"/>
      <c r="J8" s="1658"/>
      <c r="K8" s="126"/>
      <c r="L8" s="126"/>
      <c r="M8" s="126"/>
      <c r="N8" s="1623"/>
      <c r="O8" s="126"/>
      <c r="P8" s="126"/>
      <c r="Q8" s="126"/>
      <c r="R8" s="126"/>
      <c r="S8" s="126"/>
      <c r="T8" s="126"/>
      <c r="U8" s="126"/>
      <c r="V8" s="2503"/>
      <c r="W8" s="2503"/>
      <c r="X8" s="2507"/>
      <c r="Y8" s="2507"/>
      <c r="Z8" s="408"/>
      <c r="AA8" s="408"/>
      <c r="AB8" s="408"/>
      <c r="AC8" s="127"/>
      <c r="AD8" s="2623"/>
      <c r="AE8" s="1115"/>
    </row>
    <row r="9" spans="1:32" s="181" customFormat="1" ht="18" customHeight="1">
      <c r="A9" s="2619">
        <v>1</v>
      </c>
      <c r="B9" s="2638">
        <v>2</v>
      </c>
      <c r="C9" s="2353" t="s">
        <v>430</v>
      </c>
      <c r="D9" s="912" t="s">
        <v>70</v>
      </c>
      <c r="E9" s="2589" t="s">
        <v>552</v>
      </c>
      <c r="F9" s="2591" t="s">
        <v>337</v>
      </c>
      <c r="G9" s="918" t="s">
        <v>101</v>
      </c>
      <c r="H9" s="917" t="s">
        <v>120</v>
      </c>
      <c r="I9" s="917" t="s">
        <v>290</v>
      </c>
      <c r="J9" s="919">
        <v>41105</v>
      </c>
      <c r="K9" s="919">
        <f>J9+20</f>
        <v>41125</v>
      </c>
      <c r="L9" s="919"/>
      <c r="M9" s="919">
        <f>J9-5</f>
        <v>41100</v>
      </c>
      <c r="N9" s="920"/>
      <c r="O9" s="920"/>
      <c r="P9" s="920"/>
      <c r="Q9" s="920"/>
      <c r="R9" s="920"/>
      <c r="S9" s="920"/>
      <c r="T9" s="920"/>
      <c r="U9" s="919">
        <f>K9+30</f>
        <v>41155</v>
      </c>
      <c r="V9" s="2576"/>
      <c r="W9" s="2576"/>
      <c r="X9" s="2490"/>
      <c r="Y9" s="2490"/>
      <c r="Z9" s="921"/>
      <c r="AA9" s="921"/>
      <c r="AB9" s="921"/>
      <c r="AC9" s="922">
        <f>U9+90</f>
        <v>41245</v>
      </c>
      <c r="AD9" s="2624" t="s">
        <v>645</v>
      </c>
      <c r="AE9" s="1116"/>
    </row>
    <row r="10" spans="1:32" s="181" customFormat="1" ht="18" customHeight="1">
      <c r="A10" s="2619"/>
      <c r="B10" s="2639"/>
      <c r="C10" s="2354"/>
      <c r="D10" s="913" t="s">
        <v>71</v>
      </c>
      <c r="E10" s="2584"/>
      <c r="F10" s="2587"/>
      <c r="G10" s="924"/>
      <c r="H10" s="923"/>
      <c r="I10" s="923"/>
      <c r="J10" s="925">
        <v>41358</v>
      </c>
      <c r="K10" s="925">
        <f>J10+20</f>
        <v>41378</v>
      </c>
      <c r="L10" s="925"/>
      <c r="M10" s="925"/>
      <c r="N10" s="924"/>
      <c r="O10" s="924"/>
      <c r="P10" s="924"/>
      <c r="Q10" s="924"/>
      <c r="R10" s="924"/>
      <c r="S10" s="924"/>
      <c r="T10" s="924">
        <f>K10+3</f>
        <v>41381</v>
      </c>
      <c r="U10" s="926">
        <f>K10+5</f>
        <v>41383</v>
      </c>
      <c r="V10" s="2494"/>
      <c r="W10" s="2494"/>
      <c r="X10" s="2491"/>
      <c r="Y10" s="2491"/>
      <c r="Z10" s="927"/>
      <c r="AA10" s="927"/>
      <c r="AB10" s="927"/>
      <c r="AC10" s="928">
        <f>U10+80</f>
        <v>41463</v>
      </c>
      <c r="AD10" s="2625"/>
      <c r="AE10" s="1116"/>
    </row>
    <row r="11" spans="1:32" s="181" customFormat="1" ht="15.75" thickBot="1">
      <c r="A11" s="2619"/>
      <c r="B11" s="2640"/>
      <c r="C11" s="2355"/>
      <c r="D11" s="914" t="s">
        <v>72</v>
      </c>
      <c r="E11" s="2590"/>
      <c r="F11" s="2592"/>
      <c r="G11" s="930"/>
      <c r="H11" s="929"/>
      <c r="I11" s="929"/>
      <c r="J11" s="931"/>
      <c r="K11" s="931"/>
      <c r="L11" s="931"/>
      <c r="M11" s="931"/>
      <c r="N11" s="931"/>
      <c r="O11" s="931"/>
      <c r="P11" s="931"/>
      <c r="Q11" s="931"/>
      <c r="R11" s="931"/>
      <c r="S11" s="931"/>
      <c r="T11" s="931"/>
      <c r="U11" s="932"/>
      <c r="V11" s="2577"/>
      <c r="W11" s="2577"/>
      <c r="X11" s="2492"/>
      <c r="Y11" s="2492"/>
      <c r="Z11" s="933"/>
      <c r="AA11" s="933"/>
      <c r="AB11" s="933"/>
      <c r="AC11" s="934"/>
      <c r="AD11" s="2626"/>
      <c r="AE11" s="1116"/>
      <c r="AF11" s="118"/>
    </row>
    <row r="12" spans="1:32" s="181" customFormat="1" ht="18" customHeight="1">
      <c r="A12" s="2619">
        <v>1</v>
      </c>
      <c r="B12" s="2403">
        <v>3</v>
      </c>
      <c r="C12" s="2354" t="s">
        <v>431</v>
      </c>
      <c r="D12" s="915" t="s">
        <v>70</v>
      </c>
      <c r="E12" s="2583" t="s">
        <v>553</v>
      </c>
      <c r="F12" s="2586" t="s">
        <v>303</v>
      </c>
      <c r="G12" s="936" t="s">
        <v>101</v>
      </c>
      <c r="H12" s="935" t="s">
        <v>120</v>
      </c>
      <c r="I12" s="935" t="s">
        <v>290</v>
      </c>
      <c r="J12" s="919">
        <v>41105</v>
      </c>
      <c r="K12" s="919">
        <f>J12+20</f>
        <v>41125</v>
      </c>
      <c r="L12" s="919"/>
      <c r="M12" s="919">
        <f>J12-5</f>
        <v>41100</v>
      </c>
      <c r="N12" s="937"/>
      <c r="O12" s="937"/>
      <c r="P12" s="937"/>
      <c r="Q12" s="937"/>
      <c r="R12" s="937"/>
      <c r="S12" s="937"/>
      <c r="T12" s="937"/>
      <c r="U12" s="918">
        <f>K12+30</f>
        <v>41155</v>
      </c>
      <c r="V12" s="2493"/>
      <c r="W12" s="2493"/>
      <c r="X12" s="2496"/>
      <c r="Y12" s="2496"/>
      <c r="Z12" s="938"/>
      <c r="AA12" s="938"/>
      <c r="AB12" s="938"/>
      <c r="AC12" s="939">
        <f>U12+90</f>
        <v>41245</v>
      </c>
      <c r="AD12" s="2624" t="s">
        <v>645</v>
      </c>
      <c r="AE12" s="1116"/>
    </row>
    <row r="13" spans="1:32" s="181" customFormat="1" ht="18" customHeight="1">
      <c r="A13" s="2619"/>
      <c r="B13" s="2403"/>
      <c r="C13" s="2354"/>
      <c r="D13" s="913" t="s">
        <v>71</v>
      </c>
      <c r="E13" s="2584"/>
      <c r="F13" s="2587"/>
      <c r="G13" s="924"/>
      <c r="H13" s="923"/>
      <c r="I13" s="923"/>
      <c r="J13" s="925">
        <v>41419</v>
      </c>
      <c r="K13" s="925">
        <f>J13+20</f>
        <v>41439</v>
      </c>
      <c r="L13" s="925"/>
      <c r="M13" s="925">
        <f>J13-5</f>
        <v>41414</v>
      </c>
      <c r="N13" s="924"/>
      <c r="O13" s="924"/>
      <c r="P13" s="924"/>
      <c r="Q13" s="924"/>
      <c r="R13" s="924"/>
      <c r="S13" s="924"/>
      <c r="T13" s="924">
        <f>K13+25</f>
        <v>41464</v>
      </c>
      <c r="U13" s="924">
        <f>K13+30</f>
        <v>41469</v>
      </c>
      <c r="V13" s="2494"/>
      <c r="W13" s="2494"/>
      <c r="X13" s="2491"/>
      <c r="Y13" s="2491"/>
      <c r="Z13" s="927"/>
      <c r="AA13" s="927"/>
      <c r="AB13" s="927"/>
      <c r="AC13" s="928">
        <f>U13+80</f>
        <v>41549</v>
      </c>
      <c r="AD13" s="2625"/>
      <c r="AE13" s="1116"/>
    </row>
    <row r="14" spans="1:32" s="1736" customFormat="1" ht="18" customHeight="1">
      <c r="A14" s="2619"/>
      <c r="B14" s="2403"/>
      <c r="C14" s="2354"/>
      <c r="D14" s="1730" t="s">
        <v>327</v>
      </c>
      <c r="E14" s="2585"/>
      <c r="F14" s="2588"/>
      <c r="G14" s="1732"/>
      <c r="H14" s="1731"/>
      <c r="I14" s="1731"/>
      <c r="J14" s="1729">
        <v>41791</v>
      </c>
      <c r="K14" s="1729">
        <f>J14+20</f>
        <v>41811</v>
      </c>
      <c r="L14" s="1729"/>
      <c r="M14" s="1729">
        <f>K14+7</f>
        <v>41818</v>
      </c>
      <c r="N14" s="1732"/>
      <c r="O14" s="1732"/>
      <c r="P14" s="1732"/>
      <c r="Q14" s="1732"/>
      <c r="R14" s="1732"/>
      <c r="S14" s="1732"/>
      <c r="T14" s="1732">
        <f>K14+25</f>
        <v>41836</v>
      </c>
      <c r="U14" s="1732">
        <f>K14+30</f>
        <v>41841</v>
      </c>
      <c r="V14" s="2495"/>
      <c r="W14" s="2495"/>
      <c r="X14" s="2497"/>
      <c r="Y14" s="2497"/>
      <c r="Z14" s="1733"/>
      <c r="AA14" s="1733"/>
      <c r="AB14" s="1733"/>
      <c r="AC14" s="1734">
        <f>U14+30</f>
        <v>41871</v>
      </c>
      <c r="AD14" s="2625"/>
      <c r="AE14" s="1735"/>
    </row>
    <row r="15" spans="1:32" s="181" customFormat="1" ht="36" customHeight="1" thickBot="1">
      <c r="A15" s="2619"/>
      <c r="B15" s="2403"/>
      <c r="C15" s="2354"/>
      <c r="D15" s="916" t="s">
        <v>72</v>
      </c>
      <c r="E15" s="2585"/>
      <c r="F15" s="2588"/>
      <c r="G15" s="941"/>
      <c r="H15" s="940"/>
      <c r="I15" s="940"/>
      <c r="J15" s="942"/>
      <c r="K15" s="942"/>
      <c r="L15" s="942"/>
      <c r="M15" s="942"/>
      <c r="N15" s="942"/>
      <c r="O15" s="942"/>
      <c r="P15" s="942"/>
      <c r="Q15" s="942"/>
      <c r="R15" s="942"/>
      <c r="S15" s="942"/>
      <c r="T15" s="942"/>
      <c r="U15" s="942"/>
      <c r="V15" s="2495"/>
      <c r="W15" s="2495"/>
      <c r="X15" s="2497"/>
      <c r="Y15" s="2497"/>
      <c r="Z15" s="943"/>
      <c r="AA15" s="943"/>
      <c r="AB15" s="943"/>
      <c r="AC15" s="944"/>
      <c r="AD15" s="2626"/>
      <c r="AE15" s="1116"/>
      <c r="AF15" s="118"/>
    </row>
    <row r="16" spans="1:32" s="13" customFormat="1" ht="15.95" customHeight="1">
      <c r="A16" s="2347">
        <v>1</v>
      </c>
      <c r="B16" s="2480">
        <v>4</v>
      </c>
      <c r="C16" s="2487" t="s">
        <v>432</v>
      </c>
      <c r="D16" s="436" t="s">
        <v>70</v>
      </c>
      <c r="E16" s="2456" t="s">
        <v>554</v>
      </c>
      <c r="F16" s="2537" t="s">
        <v>475</v>
      </c>
      <c r="G16" s="844" t="s">
        <v>119</v>
      </c>
      <c r="H16" s="156" t="s">
        <v>120</v>
      </c>
      <c r="I16" s="156" t="s">
        <v>290</v>
      </c>
      <c r="J16" s="748">
        <v>40648</v>
      </c>
      <c r="K16" s="748">
        <f>J16+20</f>
        <v>40668</v>
      </c>
      <c r="L16" s="748" t="s">
        <v>108</v>
      </c>
      <c r="M16" s="748">
        <f>J16-5</f>
        <v>40643</v>
      </c>
      <c r="N16" s="748">
        <f>K16+5</f>
        <v>40673</v>
      </c>
      <c r="O16" s="748" t="s">
        <v>108</v>
      </c>
      <c r="P16" s="748" t="s">
        <v>108</v>
      </c>
      <c r="Q16" s="748" t="s">
        <v>108</v>
      </c>
      <c r="R16" s="748" t="s">
        <v>108</v>
      </c>
      <c r="S16" s="748">
        <f>N16+14</f>
        <v>40687</v>
      </c>
      <c r="T16" s="748"/>
      <c r="U16" s="748">
        <f>S16+7</f>
        <v>40694</v>
      </c>
      <c r="V16" s="2370"/>
      <c r="W16" s="2370"/>
      <c r="X16" s="2382"/>
      <c r="Y16" s="2382"/>
      <c r="Z16" s="227"/>
      <c r="AA16" s="227"/>
      <c r="AB16" s="227"/>
      <c r="AC16" s="772">
        <f>U16+250</f>
        <v>40944</v>
      </c>
      <c r="AD16" s="2498" t="s">
        <v>645</v>
      </c>
      <c r="AE16" s="1117"/>
    </row>
    <row r="17" spans="1:36" s="13" customFormat="1" ht="15.95" customHeight="1">
      <c r="A17" s="2348"/>
      <c r="B17" s="2481"/>
      <c r="C17" s="2488"/>
      <c r="D17" s="434" t="s">
        <v>232</v>
      </c>
      <c r="E17" s="2457"/>
      <c r="F17" s="2538"/>
      <c r="G17" s="170" t="s">
        <v>101</v>
      </c>
      <c r="H17" s="106"/>
      <c r="I17" s="106"/>
      <c r="J17" s="170">
        <v>41167</v>
      </c>
      <c r="K17" s="170">
        <f>J17+20</f>
        <v>41187</v>
      </c>
      <c r="L17" s="170" t="s">
        <v>108</v>
      </c>
      <c r="M17" s="170">
        <f>J17-5</f>
        <v>41162</v>
      </c>
      <c r="N17" s="170">
        <f>K17+5</f>
        <v>41192</v>
      </c>
      <c r="O17" s="170" t="s">
        <v>108</v>
      </c>
      <c r="P17" s="170" t="s">
        <v>108</v>
      </c>
      <c r="Q17" s="170" t="s">
        <v>108</v>
      </c>
      <c r="R17" s="170" t="s">
        <v>108</v>
      </c>
      <c r="S17" s="170">
        <f>N17+14</f>
        <v>41206</v>
      </c>
      <c r="T17" s="170"/>
      <c r="U17" s="170">
        <f>S17+7</f>
        <v>41213</v>
      </c>
      <c r="V17" s="2371"/>
      <c r="W17" s="2371"/>
      <c r="X17" s="2368"/>
      <c r="Y17" s="2368"/>
      <c r="Z17" s="411"/>
      <c r="AA17" s="411"/>
      <c r="AB17" s="2466" t="s">
        <v>681</v>
      </c>
      <c r="AC17" s="171">
        <f>U17+250</f>
        <v>41463</v>
      </c>
      <c r="AD17" s="2499"/>
      <c r="AE17" s="1117"/>
      <c r="AF17" s="429"/>
      <c r="AG17" s="430"/>
    </row>
    <row r="18" spans="1:36" s="13" customFormat="1" ht="15.95" customHeight="1">
      <c r="A18" s="2348"/>
      <c r="B18" s="2481"/>
      <c r="C18" s="2488"/>
      <c r="D18" s="437" t="s">
        <v>327</v>
      </c>
      <c r="E18" s="2457"/>
      <c r="F18" s="2538"/>
      <c r="G18" s="170" t="s">
        <v>101</v>
      </c>
      <c r="H18" s="340" t="s">
        <v>120</v>
      </c>
      <c r="I18" s="340" t="s">
        <v>290</v>
      </c>
      <c r="J18" s="170">
        <v>41167</v>
      </c>
      <c r="K18" s="170">
        <f>J18+20</f>
        <v>41187</v>
      </c>
      <c r="L18" s="170">
        <f>K18+7</f>
        <v>41194</v>
      </c>
      <c r="M18" s="717">
        <f>J18-5</f>
        <v>41162</v>
      </c>
      <c r="N18" s="717">
        <f>K18+5</f>
        <v>41192</v>
      </c>
      <c r="O18" s="717">
        <f>L18+7</f>
        <v>41201</v>
      </c>
      <c r="P18" s="717">
        <f>O18+7</f>
        <v>41208</v>
      </c>
      <c r="Q18" s="717">
        <f>P18+28</f>
        <v>41236</v>
      </c>
      <c r="R18" s="717">
        <f>Q18+14</f>
        <v>41250</v>
      </c>
      <c r="S18" s="717">
        <f>R18+10</f>
        <v>41260</v>
      </c>
      <c r="T18" s="717"/>
      <c r="U18" s="717">
        <f>S18+7</f>
        <v>41267</v>
      </c>
      <c r="V18" s="2372"/>
      <c r="W18" s="2372"/>
      <c r="X18" s="2369"/>
      <c r="Y18" s="2369"/>
      <c r="Z18" s="412"/>
      <c r="AA18" s="412"/>
      <c r="AB18" s="2467"/>
      <c r="AC18" s="171">
        <f>U18+60+5</f>
        <v>41332</v>
      </c>
      <c r="AD18" s="2499"/>
      <c r="AE18" s="1117"/>
      <c r="AF18" s="432"/>
      <c r="AG18" s="430"/>
    </row>
    <row r="19" spans="1:36" s="13" customFormat="1" ht="15.95" customHeight="1" thickBot="1">
      <c r="A19" s="2348"/>
      <c r="B19" s="2481"/>
      <c r="C19" s="2488"/>
      <c r="D19" s="437" t="s">
        <v>72</v>
      </c>
      <c r="E19" s="2457"/>
      <c r="F19" s="2538"/>
      <c r="G19" s="816"/>
      <c r="H19" s="110"/>
      <c r="I19" s="110"/>
      <c r="J19" s="860">
        <v>41111</v>
      </c>
      <c r="K19" s="860">
        <v>41038</v>
      </c>
      <c r="L19" s="486" t="s">
        <v>108</v>
      </c>
      <c r="M19" s="860">
        <v>41080</v>
      </c>
      <c r="N19" s="486"/>
      <c r="O19" s="486"/>
      <c r="P19" s="486"/>
      <c r="Q19" s="486"/>
      <c r="R19" s="486"/>
      <c r="S19" s="1198">
        <v>41280</v>
      </c>
      <c r="T19" s="486"/>
      <c r="U19" s="1198">
        <v>41251</v>
      </c>
      <c r="V19" s="2465"/>
      <c r="W19" s="2465"/>
      <c r="X19" s="2383"/>
      <c r="Y19" s="2383"/>
      <c r="Z19" s="1426">
        <v>142559.78</v>
      </c>
      <c r="AA19" s="1396"/>
      <c r="AB19" s="2467"/>
      <c r="AC19" s="1176">
        <v>41334</v>
      </c>
      <c r="AD19" s="2514"/>
      <c r="AE19" s="1117"/>
      <c r="AF19" s="429"/>
      <c r="AG19" s="430"/>
    </row>
    <row r="20" spans="1:36" s="1435" customFormat="1" ht="15.95" customHeight="1">
      <c r="A20" s="2348"/>
      <c r="B20" s="2481"/>
      <c r="C20" s="2488"/>
      <c r="D20" s="1451" t="s">
        <v>682</v>
      </c>
      <c r="E20" s="2457"/>
      <c r="F20" s="2538"/>
      <c r="G20" s="723"/>
      <c r="H20" s="491"/>
      <c r="I20" s="491"/>
      <c r="J20" s="1427"/>
      <c r="K20" s="1427"/>
      <c r="L20" s="1293"/>
      <c r="M20" s="1427"/>
      <c r="N20" s="1293"/>
      <c r="O20" s="1293"/>
      <c r="P20" s="1293"/>
      <c r="Q20" s="1293"/>
      <c r="R20" s="1293"/>
      <c r="S20" s="1428"/>
      <c r="T20" s="1293"/>
      <c r="U20" s="1428"/>
      <c r="V20" s="1294"/>
      <c r="W20" s="1294"/>
      <c r="X20" s="532"/>
      <c r="Y20" s="532"/>
      <c r="Z20" s="1429"/>
      <c r="AA20" s="532"/>
      <c r="AB20" s="1430"/>
      <c r="AC20" s="1359">
        <v>41639</v>
      </c>
      <c r="AD20" s="1431"/>
      <c r="AE20" s="1432"/>
      <c r="AF20" s="1433"/>
      <c r="AG20" s="1434"/>
    </row>
    <row r="21" spans="1:36" s="1450" customFormat="1" ht="15.95" customHeight="1">
      <c r="A21" s="2349"/>
      <c r="B21" s="2647"/>
      <c r="C21" s="2489"/>
      <c r="D21" s="1452" t="s">
        <v>546</v>
      </c>
      <c r="E21" s="2637"/>
      <c r="F21" s="2539"/>
      <c r="G21" s="1437"/>
      <c r="H21" s="1436"/>
      <c r="I21" s="1436"/>
      <c r="J21" s="1438"/>
      <c r="K21" s="1438"/>
      <c r="L21" s="1439"/>
      <c r="M21" s="1438"/>
      <c r="N21" s="1439"/>
      <c r="O21" s="1439"/>
      <c r="P21" s="1439"/>
      <c r="Q21" s="1439"/>
      <c r="R21" s="1439"/>
      <c r="S21" s="1440"/>
      <c r="T21" s="1439"/>
      <c r="U21" s="1440"/>
      <c r="V21" s="1441"/>
      <c r="W21" s="1441"/>
      <c r="X21" s="1442"/>
      <c r="Y21" s="1442"/>
      <c r="Z21" s="1443"/>
      <c r="AA21" s="1442"/>
      <c r="AB21" s="1444"/>
      <c r="AC21" s="1445"/>
      <c r="AD21" s="1446"/>
      <c r="AE21" s="1447"/>
      <c r="AF21" s="1448"/>
      <c r="AG21" s="1449"/>
    </row>
    <row r="22" spans="1:36" s="117" customFormat="1" ht="17.25" customHeight="1">
      <c r="A22" s="1891">
        <v>1</v>
      </c>
      <c r="B22" s="2423">
        <v>5</v>
      </c>
      <c r="C22" s="2423" t="s">
        <v>433</v>
      </c>
      <c r="D22" s="433" t="s">
        <v>70</v>
      </c>
      <c r="E22" s="2636" t="s">
        <v>555</v>
      </c>
      <c r="F22" s="2593" t="s">
        <v>122</v>
      </c>
      <c r="G22" s="863" t="s">
        <v>101</v>
      </c>
      <c r="H22" s="438" t="s">
        <v>120</v>
      </c>
      <c r="I22" s="439" t="s">
        <v>290</v>
      </c>
      <c r="J22" s="453">
        <v>40544</v>
      </c>
      <c r="K22" s="453">
        <f>J22+20</f>
        <v>40564</v>
      </c>
      <c r="L22" s="453" t="s">
        <v>108</v>
      </c>
      <c r="M22" s="453" t="s">
        <v>108</v>
      </c>
      <c r="N22" s="453" t="s">
        <v>108</v>
      </c>
      <c r="O22" s="453" t="s">
        <v>108</v>
      </c>
      <c r="P22" s="453" t="s">
        <v>108</v>
      </c>
      <c r="Q22" s="453" t="s">
        <v>108</v>
      </c>
      <c r="R22" s="453" t="s">
        <v>108</v>
      </c>
      <c r="S22" s="453" t="s">
        <v>108</v>
      </c>
      <c r="T22" s="453"/>
      <c r="U22" s="453">
        <f>K22+7</f>
        <v>40571</v>
      </c>
      <c r="V22" s="2605"/>
      <c r="W22" s="2605"/>
      <c r="X22" s="2606"/>
      <c r="Y22" s="2606"/>
      <c r="Z22" s="440"/>
      <c r="AA22" s="440"/>
      <c r="AB22" s="2328" t="s">
        <v>259</v>
      </c>
      <c r="AC22" s="864">
        <f>U22+500</f>
        <v>41071</v>
      </c>
      <c r="AD22" s="2283"/>
      <c r="AE22" s="1118"/>
      <c r="AF22" s="366"/>
      <c r="AG22" s="361"/>
    </row>
    <row r="23" spans="1:36" s="117" customFormat="1" ht="18.75" customHeight="1">
      <c r="A23" s="1891"/>
      <c r="B23" s="2423"/>
      <c r="C23" s="2423"/>
      <c r="D23" s="434" t="s">
        <v>71</v>
      </c>
      <c r="E23" s="2546"/>
      <c r="F23" s="2594"/>
      <c r="G23" s="522"/>
      <c r="H23" s="442"/>
      <c r="I23" s="443"/>
      <c r="J23" s="444" t="s">
        <v>270</v>
      </c>
      <c r="K23" s="444"/>
      <c r="L23" s="444"/>
      <c r="M23" s="444"/>
      <c r="N23" s="444"/>
      <c r="O23" s="444"/>
      <c r="P23" s="444"/>
      <c r="Q23" s="444"/>
      <c r="R23" s="444"/>
      <c r="S23" s="444"/>
      <c r="T23" s="444"/>
      <c r="U23" s="444"/>
      <c r="V23" s="2014"/>
      <c r="W23" s="2014"/>
      <c r="X23" s="2042"/>
      <c r="Y23" s="2042"/>
      <c r="Z23" s="445"/>
      <c r="AA23" s="446"/>
      <c r="AB23" s="2328"/>
      <c r="AC23" s="766"/>
      <c r="AD23" s="2283"/>
      <c r="AE23" s="1118"/>
      <c r="AF23" s="366"/>
      <c r="AG23" s="370"/>
    </row>
    <row r="24" spans="1:36" s="1458" customFormat="1" ht="17.25" customHeight="1" thickBot="1">
      <c r="A24" s="1891"/>
      <c r="B24" s="2610"/>
      <c r="C24" s="2423"/>
      <c r="D24" s="1459" t="s">
        <v>72</v>
      </c>
      <c r="E24" s="2547"/>
      <c r="F24" s="2595"/>
      <c r="G24" s="520"/>
      <c r="H24" s="448"/>
      <c r="I24" s="448"/>
      <c r="J24" s="520">
        <v>40667</v>
      </c>
      <c r="K24" s="520">
        <v>40666</v>
      </c>
      <c r="L24" s="520" t="s">
        <v>108</v>
      </c>
      <c r="M24" s="520" t="s">
        <v>108</v>
      </c>
      <c r="N24" s="520" t="s">
        <v>108</v>
      </c>
      <c r="O24" s="520" t="s">
        <v>108</v>
      </c>
      <c r="P24" s="520" t="s">
        <v>108</v>
      </c>
      <c r="Q24" s="520" t="s">
        <v>108</v>
      </c>
      <c r="R24" s="520" t="s">
        <v>108</v>
      </c>
      <c r="S24" s="520" t="s">
        <v>108</v>
      </c>
      <c r="T24" s="520">
        <v>40884</v>
      </c>
      <c r="U24" s="520">
        <v>40889</v>
      </c>
      <c r="V24" s="2015"/>
      <c r="W24" s="2015"/>
      <c r="X24" s="2059"/>
      <c r="Y24" s="2059"/>
      <c r="Z24" s="828">
        <v>18094.12</v>
      </c>
      <c r="AA24" s="1454" t="s">
        <v>100</v>
      </c>
      <c r="AB24" s="2328"/>
      <c r="AC24" s="785">
        <f>U25+365</f>
        <v>40909</v>
      </c>
      <c r="AD24" s="2284"/>
      <c r="AE24" s="1455"/>
      <c r="AF24" s="1456"/>
      <c r="AG24" s="1457"/>
    </row>
    <row r="25" spans="1:36" s="13" customFormat="1" ht="17.100000000000001" customHeight="1">
      <c r="A25" s="1891">
        <v>1</v>
      </c>
      <c r="B25" s="2422">
        <v>6</v>
      </c>
      <c r="C25" s="2480" t="s">
        <v>434</v>
      </c>
      <c r="D25" s="436" t="s">
        <v>70</v>
      </c>
      <c r="E25" s="2544" t="s">
        <v>556</v>
      </c>
      <c r="F25" s="2469" t="s">
        <v>268</v>
      </c>
      <c r="G25" s="844" t="s">
        <v>101</v>
      </c>
      <c r="H25" s="156" t="s">
        <v>121</v>
      </c>
      <c r="I25" s="156" t="s">
        <v>39</v>
      </c>
      <c r="J25" s="844">
        <v>40544</v>
      </c>
      <c r="K25" s="844" t="s">
        <v>108</v>
      </c>
      <c r="L25" s="844" t="s">
        <v>108</v>
      </c>
      <c r="M25" s="844" t="s">
        <v>108</v>
      </c>
      <c r="N25" s="844" t="s">
        <v>108</v>
      </c>
      <c r="O25" s="844" t="s">
        <v>108</v>
      </c>
      <c r="P25" s="844" t="s">
        <v>108</v>
      </c>
      <c r="Q25" s="844" t="s">
        <v>108</v>
      </c>
      <c r="R25" s="844" t="s">
        <v>108</v>
      </c>
      <c r="S25" s="844" t="s">
        <v>108</v>
      </c>
      <c r="T25" s="844"/>
      <c r="U25" s="844">
        <v>40544</v>
      </c>
      <c r="V25" s="2370"/>
      <c r="W25" s="2370"/>
      <c r="X25" s="2382"/>
      <c r="Y25" s="2382"/>
      <c r="Z25" s="227"/>
      <c r="AA25" s="227"/>
      <c r="AB25" s="2529" t="s">
        <v>648</v>
      </c>
      <c r="AC25" s="772">
        <f>U25+180</f>
        <v>40724</v>
      </c>
      <c r="AD25" s="2498" t="s">
        <v>645</v>
      </c>
      <c r="AE25" s="1117"/>
      <c r="AF25" s="429"/>
      <c r="AG25" s="430"/>
    </row>
    <row r="26" spans="1:36" s="13" customFormat="1" ht="17.100000000000001" customHeight="1">
      <c r="A26" s="1891"/>
      <c r="B26" s="2423"/>
      <c r="C26" s="2481"/>
      <c r="D26" s="434" t="s">
        <v>71</v>
      </c>
      <c r="E26" s="2541"/>
      <c r="F26" s="2470"/>
      <c r="G26" s="170"/>
      <c r="H26" s="106"/>
      <c r="I26" s="106"/>
      <c r="J26" s="717">
        <v>41000</v>
      </c>
      <c r="K26" s="717">
        <f>J26+28</f>
        <v>41028</v>
      </c>
      <c r="L26" s="717">
        <v>41040</v>
      </c>
      <c r="M26" s="717">
        <v>40796</v>
      </c>
      <c r="N26" s="717">
        <f>K26+7</f>
        <v>41035</v>
      </c>
      <c r="O26" s="717">
        <f>L26+14</f>
        <v>41054</v>
      </c>
      <c r="P26" s="717">
        <f>O26+2</f>
        <v>41056</v>
      </c>
      <c r="Q26" s="717">
        <f>P26+42</f>
        <v>41098</v>
      </c>
      <c r="R26" s="717">
        <f>Q26+30</f>
        <v>41128</v>
      </c>
      <c r="S26" s="717">
        <f>R26+14</f>
        <v>41142</v>
      </c>
      <c r="T26" s="717"/>
      <c r="U26" s="717">
        <f>S26+7</f>
        <v>41149</v>
      </c>
      <c r="V26" s="2371"/>
      <c r="W26" s="2371"/>
      <c r="X26" s="2368"/>
      <c r="Y26" s="2368"/>
      <c r="Z26" s="411"/>
      <c r="AA26" s="411"/>
      <c r="AB26" s="2467"/>
      <c r="AC26" s="717">
        <f>U26+365</f>
        <v>41514</v>
      </c>
      <c r="AD26" s="2499"/>
      <c r="AE26" s="1117"/>
      <c r="AF26" s="429"/>
      <c r="AG26" s="430"/>
    </row>
    <row r="27" spans="1:36" s="13" customFormat="1" ht="24.75" customHeight="1" thickBot="1">
      <c r="A27" s="1891"/>
      <c r="B27" s="2423"/>
      <c r="C27" s="2481"/>
      <c r="D27" s="1524" t="s">
        <v>72</v>
      </c>
      <c r="E27" s="2542"/>
      <c r="F27" s="2471"/>
      <c r="G27" s="515"/>
      <c r="H27" s="107"/>
      <c r="I27" s="107"/>
      <c r="J27" s="862">
        <v>41075</v>
      </c>
      <c r="K27" s="862">
        <v>41038</v>
      </c>
      <c r="L27" s="165" t="s">
        <v>108</v>
      </c>
      <c r="M27" s="1526">
        <v>41055</v>
      </c>
      <c r="N27" s="862" t="s">
        <v>108</v>
      </c>
      <c r="O27" s="862" t="s">
        <v>108</v>
      </c>
      <c r="P27" s="862" t="s">
        <v>108</v>
      </c>
      <c r="Q27" s="1142">
        <v>41132</v>
      </c>
      <c r="R27" s="862" t="s">
        <v>108</v>
      </c>
      <c r="S27" s="1526">
        <v>41533</v>
      </c>
      <c r="T27" s="165"/>
      <c r="U27" s="1200">
        <v>41571</v>
      </c>
      <c r="V27" s="2372"/>
      <c r="W27" s="2372"/>
      <c r="X27" s="2369"/>
      <c r="Y27" s="2369"/>
      <c r="Z27" s="1169">
        <v>129308.4</v>
      </c>
      <c r="AA27" s="1159" t="s">
        <v>100</v>
      </c>
      <c r="AB27" s="2530"/>
      <c r="AC27" s="1168">
        <v>41759</v>
      </c>
      <c r="AD27" s="2499"/>
      <c r="AE27" s="1117"/>
      <c r="AF27" s="457"/>
      <c r="AG27" s="430"/>
    </row>
    <row r="28" spans="1:36" s="118" customFormat="1" ht="15.95" customHeight="1">
      <c r="A28" s="1891">
        <v>1</v>
      </c>
      <c r="B28" s="2425">
        <v>7</v>
      </c>
      <c r="C28" s="2353" t="s">
        <v>435</v>
      </c>
      <c r="D28" s="1160" t="s">
        <v>70</v>
      </c>
      <c r="E28" s="2452" t="s">
        <v>557</v>
      </c>
      <c r="F28" s="2570" t="s">
        <v>269</v>
      </c>
      <c r="G28" s="1162" t="s">
        <v>101</v>
      </c>
      <c r="H28" s="1161" t="s">
        <v>121</v>
      </c>
      <c r="I28" s="1161" t="s">
        <v>37</v>
      </c>
      <c r="J28" s="1163">
        <f>M28+14</f>
        <v>40589</v>
      </c>
      <c r="K28" s="1163">
        <f>J28+28</f>
        <v>40617</v>
      </c>
      <c r="L28" s="1163">
        <f>N28+5</f>
        <v>40629</v>
      </c>
      <c r="M28" s="1163">
        <v>40575</v>
      </c>
      <c r="N28" s="1163">
        <f>K28+7</f>
        <v>40624</v>
      </c>
      <c r="O28" s="1163">
        <f>L28+14</f>
        <v>40643</v>
      </c>
      <c r="P28" s="1163">
        <f>O28+2</f>
        <v>40645</v>
      </c>
      <c r="Q28" s="1163">
        <f>P28+42</f>
        <v>40687</v>
      </c>
      <c r="R28" s="1163">
        <f>Q28+30</f>
        <v>40717</v>
      </c>
      <c r="S28" s="1163">
        <f>R28+14</f>
        <v>40731</v>
      </c>
      <c r="T28" s="1163"/>
      <c r="U28" s="1163">
        <f>S28+7</f>
        <v>40738</v>
      </c>
      <c r="V28" s="2500"/>
      <c r="W28" s="2500"/>
      <c r="X28" s="2504"/>
      <c r="Y28" s="2504"/>
      <c r="Z28" s="1164"/>
      <c r="AA28" s="1167"/>
      <c r="AB28" s="1164"/>
      <c r="AC28" s="1165">
        <f>U28+365</f>
        <v>41103</v>
      </c>
      <c r="AD28" s="1166"/>
      <c r="AE28" s="1120"/>
      <c r="AF28" s="372"/>
      <c r="AG28" s="371"/>
    </row>
    <row r="29" spans="1:36" s="118" customFormat="1" ht="15.95" customHeight="1">
      <c r="A29" s="1891"/>
      <c r="B29" s="2403"/>
      <c r="C29" s="2354"/>
      <c r="D29" s="274" t="s">
        <v>71</v>
      </c>
      <c r="E29" s="2453"/>
      <c r="F29" s="2571"/>
      <c r="G29" s="717"/>
      <c r="H29" s="123"/>
      <c r="I29" s="123" t="s">
        <v>39</v>
      </c>
      <c r="J29" s="717">
        <v>41000</v>
      </c>
      <c r="K29" s="717">
        <v>41188</v>
      </c>
      <c r="L29" s="717">
        <f>K29+40</f>
        <v>41228</v>
      </c>
      <c r="M29" s="513"/>
      <c r="N29" s="717">
        <v>41228</v>
      </c>
      <c r="O29" s="717">
        <f>L29+14</f>
        <v>41242</v>
      </c>
      <c r="P29" s="717">
        <f>O29+2</f>
        <v>41244</v>
      </c>
      <c r="Q29" s="717">
        <f>P29+14</f>
        <v>41258</v>
      </c>
      <c r="R29" s="717">
        <f>Q29+15</f>
        <v>41273</v>
      </c>
      <c r="S29" s="717">
        <f>R29+14</f>
        <v>41287</v>
      </c>
      <c r="T29" s="717"/>
      <c r="U29" s="717">
        <f>S29+4</f>
        <v>41291</v>
      </c>
      <c r="V29" s="2501"/>
      <c r="W29" s="2501"/>
      <c r="X29" s="2505"/>
      <c r="Y29" s="2505"/>
      <c r="Z29" s="407"/>
      <c r="AA29" s="407"/>
      <c r="AB29" s="407"/>
      <c r="AC29" s="865">
        <f>U29+347</f>
        <v>41638</v>
      </c>
      <c r="AD29" s="124"/>
      <c r="AE29" s="1120"/>
      <c r="AF29" s="378"/>
      <c r="AG29" s="371"/>
    </row>
    <row r="30" spans="1:36" s="118" customFormat="1" ht="25.5" customHeight="1" thickBot="1">
      <c r="A30" s="1891"/>
      <c r="B30" s="2426"/>
      <c r="C30" s="2355"/>
      <c r="D30" s="275" t="s">
        <v>72</v>
      </c>
      <c r="E30" s="2455"/>
      <c r="F30" s="2572"/>
      <c r="G30" s="862"/>
      <c r="H30" s="125"/>
      <c r="I30" s="125"/>
      <c r="J30" s="862">
        <v>41075</v>
      </c>
      <c r="K30" s="862">
        <v>41189</v>
      </c>
      <c r="L30" s="126"/>
      <c r="M30" s="862">
        <v>40987</v>
      </c>
      <c r="N30" s="126" t="s">
        <v>108</v>
      </c>
      <c r="O30" s="126" t="s">
        <v>108</v>
      </c>
      <c r="P30" s="126" t="s">
        <v>108</v>
      </c>
      <c r="Q30" s="862"/>
      <c r="R30" s="126" t="s">
        <v>108</v>
      </c>
      <c r="S30" s="126" t="s">
        <v>108</v>
      </c>
      <c r="T30" s="126"/>
      <c r="U30" s="126"/>
      <c r="V30" s="2503"/>
      <c r="W30" s="2503"/>
      <c r="X30" s="2507"/>
      <c r="Y30" s="2507"/>
      <c r="Z30" s="408"/>
      <c r="AA30" s="408"/>
      <c r="AB30" s="408"/>
      <c r="AC30" s="127"/>
      <c r="AD30" s="128"/>
      <c r="AE30" s="1120"/>
      <c r="AF30" s="377"/>
      <c r="AG30" s="371"/>
    </row>
    <row r="31" spans="1:36" s="143" customFormat="1" ht="15.95" customHeight="1" thickBot="1">
      <c r="A31" s="2620">
        <v>1</v>
      </c>
      <c r="B31" s="2612">
        <v>8</v>
      </c>
      <c r="C31" s="2449" t="s">
        <v>436</v>
      </c>
      <c r="D31" s="458" t="s">
        <v>70</v>
      </c>
      <c r="E31" s="2433" t="s">
        <v>558</v>
      </c>
      <c r="F31" s="2089" t="s">
        <v>365</v>
      </c>
      <c r="G31" s="866" t="s">
        <v>101</v>
      </c>
      <c r="H31" s="459" t="s">
        <v>120</v>
      </c>
      <c r="I31" s="459" t="s">
        <v>290</v>
      </c>
      <c r="J31" s="867">
        <v>41075</v>
      </c>
      <c r="K31" s="867">
        <v>41105</v>
      </c>
      <c r="L31" s="867" t="s">
        <v>108</v>
      </c>
      <c r="M31" s="867" t="s">
        <v>108</v>
      </c>
      <c r="N31" s="867" t="s">
        <v>108</v>
      </c>
      <c r="O31" s="460" t="s">
        <v>108</v>
      </c>
      <c r="P31" s="460" t="s">
        <v>108</v>
      </c>
      <c r="Q31" s="867">
        <v>41114</v>
      </c>
      <c r="R31" s="460" t="s">
        <v>108</v>
      </c>
      <c r="S31" s="460" t="s">
        <v>108</v>
      </c>
      <c r="T31" s="867">
        <v>41122</v>
      </c>
      <c r="U31" s="867">
        <v>41129</v>
      </c>
      <c r="V31" s="461"/>
      <c r="W31" s="461"/>
      <c r="X31" s="462"/>
      <c r="Y31" s="462"/>
      <c r="Z31" s="462"/>
      <c r="AA31" s="462"/>
      <c r="AB31" s="462"/>
      <c r="AC31" s="867">
        <v>41205</v>
      </c>
      <c r="AD31" s="463"/>
      <c r="AE31" s="1121"/>
      <c r="AF31" s="372"/>
      <c r="AG31" s="371"/>
    </row>
    <row r="32" spans="1:36" s="143" customFormat="1" ht="15.95" customHeight="1">
      <c r="A32" s="2620"/>
      <c r="B32" s="2612"/>
      <c r="C32" s="2449"/>
      <c r="D32" s="458" t="s">
        <v>71</v>
      </c>
      <c r="E32" s="2433"/>
      <c r="F32" s="2582"/>
      <c r="G32" s="868"/>
      <c r="H32" s="464"/>
      <c r="I32" s="464"/>
      <c r="J32" s="465"/>
      <c r="K32" s="465"/>
      <c r="L32" s="2648" t="s">
        <v>315</v>
      </c>
      <c r="M32" s="2649"/>
      <c r="N32" s="2649"/>
      <c r="O32" s="2649"/>
      <c r="P32" s="2649"/>
      <c r="Q32" s="2649"/>
      <c r="R32" s="2649"/>
      <c r="S32" s="2649"/>
      <c r="T32" s="2649"/>
      <c r="U32" s="2649"/>
      <c r="V32" s="2649"/>
      <c r="W32" s="2649"/>
      <c r="X32" s="2649"/>
      <c r="Y32" s="2649"/>
      <c r="Z32" s="2649"/>
      <c r="AA32" s="2649"/>
      <c r="AB32" s="2649"/>
      <c r="AC32" s="2649"/>
      <c r="AD32" s="2649"/>
      <c r="AE32" s="1122"/>
      <c r="AF32" s="424"/>
      <c r="AG32" s="424"/>
      <c r="AH32" s="424"/>
      <c r="AI32" s="424"/>
      <c r="AJ32" s="424"/>
    </row>
    <row r="33" spans="1:36" s="143" customFormat="1" ht="15.95" customHeight="1" thickBot="1">
      <c r="A33" s="2620"/>
      <c r="B33" s="2612"/>
      <c r="C33" s="2449"/>
      <c r="D33" s="458" t="s">
        <v>72</v>
      </c>
      <c r="E33" s="2433"/>
      <c r="F33" s="2582"/>
      <c r="G33" s="869"/>
      <c r="H33" s="466"/>
      <c r="I33" s="466"/>
      <c r="J33" s="467"/>
      <c r="K33" s="467"/>
      <c r="L33" s="2650"/>
      <c r="M33" s="2651"/>
      <c r="N33" s="2651"/>
      <c r="O33" s="2651"/>
      <c r="P33" s="2651"/>
      <c r="Q33" s="2651"/>
      <c r="R33" s="2651"/>
      <c r="S33" s="2651"/>
      <c r="T33" s="2651"/>
      <c r="U33" s="2651"/>
      <c r="V33" s="2651"/>
      <c r="W33" s="2651"/>
      <c r="X33" s="2651"/>
      <c r="Y33" s="2651"/>
      <c r="Z33" s="2651"/>
      <c r="AA33" s="2651"/>
      <c r="AB33" s="2651"/>
      <c r="AC33" s="2651"/>
      <c r="AD33" s="2651"/>
      <c r="AE33" s="1122"/>
      <c r="AF33" s="424"/>
      <c r="AG33" s="424"/>
      <c r="AH33" s="424"/>
      <c r="AI33" s="424"/>
      <c r="AJ33" s="424"/>
    </row>
    <row r="34" spans="1:36" s="13" customFormat="1" ht="16.5" customHeight="1">
      <c r="A34" s="1891">
        <v>2.1</v>
      </c>
      <c r="B34" s="2422">
        <v>9</v>
      </c>
      <c r="C34" s="2422" t="s">
        <v>603</v>
      </c>
      <c r="D34" s="436" t="s">
        <v>70</v>
      </c>
      <c r="E34" s="2456" t="s">
        <v>604</v>
      </c>
      <c r="F34" s="2578" t="s">
        <v>243</v>
      </c>
      <c r="G34" s="470" t="s">
        <v>102</v>
      </c>
      <c r="H34" s="470" t="s">
        <v>121</v>
      </c>
      <c r="I34" s="471" t="s">
        <v>37</v>
      </c>
      <c r="J34" s="472">
        <f>M34+1</f>
        <v>40119</v>
      </c>
      <c r="K34" s="472">
        <f>J34+15</f>
        <v>40134</v>
      </c>
      <c r="L34" s="472">
        <f>N34+1</f>
        <v>40140</v>
      </c>
      <c r="M34" s="472">
        <v>40118</v>
      </c>
      <c r="N34" s="472">
        <f>K34+5</f>
        <v>40139</v>
      </c>
      <c r="O34" s="472">
        <f>L34+2</f>
        <v>40142</v>
      </c>
      <c r="P34" s="472">
        <f>O34+2</f>
        <v>40144</v>
      </c>
      <c r="Q34" s="472">
        <v>40174</v>
      </c>
      <c r="R34" s="472">
        <v>40183</v>
      </c>
      <c r="S34" s="472">
        <f>R34+2</f>
        <v>40185</v>
      </c>
      <c r="T34" s="472">
        <v>40195</v>
      </c>
      <c r="U34" s="472">
        <f>T34+2</f>
        <v>40197</v>
      </c>
      <c r="V34" s="450"/>
      <c r="W34" s="450"/>
      <c r="X34" s="451"/>
      <c r="Y34" s="451"/>
      <c r="Z34" s="451"/>
      <c r="AA34" s="451"/>
      <c r="AB34" s="451"/>
      <c r="AC34" s="473"/>
      <c r="AD34" s="2511" t="s">
        <v>645</v>
      </c>
      <c r="AE34" s="1123"/>
    </row>
    <row r="35" spans="1:36" s="13" customFormat="1" ht="17.25" customHeight="1">
      <c r="A35" s="1891"/>
      <c r="B35" s="2423"/>
      <c r="C35" s="2423"/>
      <c r="D35" s="434" t="s">
        <v>232</v>
      </c>
      <c r="E35" s="2457"/>
      <c r="F35" s="2579"/>
      <c r="G35" s="474" t="s">
        <v>102</v>
      </c>
      <c r="H35" s="474" t="s">
        <v>121</v>
      </c>
      <c r="I35" s="439" t="s">
        <v>37</v>
      </c>
      <c r="J35" s="475">
        <v>40330</v>
      </c>
      <c r="K35" s="475">
        <v>40453</v>
      </c>
      <c r="L35" s="475">
        <v>40453</v>
      </c>
      <c r="M35" s="474">
        <f>M37</f>
        <v>40408</v>
      </c>
      <c r="N35" s="475">
        <f>K35+3</f>
        <v>40456</v>
      </c>
      <c r="O35" s="475">
        <f>L35+4</f>
        <v>40457</v>
      </c>
      <c r="P35" s="475">
        <f>O35+2</f>
        <v>40459</v>
      </c>
      <c r="Q35" s="475">
        <f>P35+28</f>
        <v>40487</v>
      </c>
      <c r="R35" s="475">
        <f>Q35+14</f>
        <v>40501</v>
      </c>
      <c r="S35" s="475">
        <f>R35+14</f>
        <v>40515</v>
      </c>
      <c r="T35" s="475">
        <f>S35+7</f>
        <v>40522</v>
      </c>
      <c r="U35" s="475">
        <f>T35+2</f>
        <v>40524</v>
      </c>
      <c r="V35" s="454"/>
      <c r="W35" s="454"/>
      <c r="X35" s="440"/>
      <c r="Y35" s="440"/>
      <c r="Z35" s="440"/>
      <c r="AA35" s="440"/>
      <c r="AB35" s="440"/>
      <c r="AC35" s="476"/>
      <c r="AD35" s="2512"/>
      <c r="AE35" s="1123"/>
    </row>
    <row r="36" spans="1:36" s="102" customFormat="1" ht="17.25" customHeight="1">
      <c r="A36" s="1891"/>
      <c r="B36" s="2423"/>
      <c r="C36" s="2423"/>
      <c r="D36" s="437" t="s">
        <v>327</v>
      </c>
      <c r="E36" s="2457"/>
      <c r="F36" s="2579"/>
      <c r="G36" s="477"/>
      <c r="H36" s="477"/>
      <c r="I36" s="478" t="s">
        <v>291</v>
      </c>
      <c r="J36" s="479" t="s">
        <v>108</v>
      </c>
      <c r="K36" s="479" t="s">
        <v>108</v>
      </c>
      <c r="L36" s="479" t="s">
        <v>108</v>
      </c>
      <c r="M36" s="477" t="s">
        <v>108</v>
      </c>
      <c r="N36" s="479" t="s">
        <v>108</v>
      </c>
      <c r="O36" s="479" t="s">
        <v>108</v>
      </c>
      <c r="P36" s="479" t="s">
        <v>108</v>
      </c>
      <c r="Q36" s="479" t="s">
        <v>108</v>
      </c>
      <c r="R36" s="479" t="s">
        <v>108</v>
      </c>
      <c r="S36" s="479">
        <v>41031</v>
      </c>
      <c r="T36" s="479">
        <v>41044</v>
      </c>
      <c r="U36" s="479">
        <v>41049</v>
      </c>
      <c r="V36" s="480"/>
      <c r="W36" s="480"/>
      <c r="X36" s="481"/>
      <c r="Y36" s="481"/>
      <c r="Z36" s="455">
        <v>267455.28999999998</v>
      </c>
      <c r="AA36" s="440" t="s">
        <v>100</v>
      </c>
      <c r="AB36" s="440" t="s">
        <v>297</v>
      </c>
      <c r="AC36" s="1597">
        <v>41141</v>
      </c>
      <c r="AD36" s="2512"/>
      <c r="AE36" s="1123"/>
    </row>
    <row r="37" spans="1:36" s="242" customFormat="1" ht="38.25" customHeight="1" thickBot="1">
      <c r="A37" s="1891"/>
      <c r="B37" s="2423"/>
      <c r="C37" s="2423"/>
      <c r="D37" s="1596" t="s">
        <v>72</v>
      </c>
      <c r="E37" s="2457"/>
      <c r="F37" s="2579"/>
      <c r="G37" s="453"/>
      <c r="H37" s="439"/>
      <c r="I37" s="439"/>
      <c r="J37" s="482" t="s">
        <v>298</v>
      </c>
      <c r="K37" s="483">
        <v>40454</v>
      </c>
      <c r="L37" s="483">
        <v>40460</v>
      </c>
      <c r="M37" s="483">
        <v>40408</v>
      </c>
      <c r="N37" s="483">
        <v>40454</v>
      </c>
      <c r="O37" s="483">
        <v>40461</v>
      </c>
      <c r="P37" s="483">
        <v>40466</v>
      </c>
      <c r="Q37" s="483">
        <v>40497</v>
      </c>
      <c r="R37" s="483">
        <v>40551</v>
      </c>
      <c r="S37" s="483">
        <v>40742</v>
      </c>
      <c r="T37" s="483">
        <v>40744</v>
      </c>
      <c r="U37" s="483">
        <v>40756</v>
      </c>
      <c r="V37" s="454"/>
      <c r="W37" s="454"/>
      <c r="X37" s="440"/>
      <c r="Y37" s="440"/>
      <c r="Z37" s="484">
        <v>267455.28999999998</v>
      </c>
      <c r="AA37" s="440" t="s">
        <v>100</v>
      </c>
      <c r="AB37" s="440" t="s">
        <v>297</v>
      </c>
      <c r="AC37" s="476"/>
      <c r="AD37" s="908"/>
      <c r="AE37" s="1124"/>
    </row>
    <row r="38" spans="1:36" s="1623" customFormat="1" ht="29.25" customHeight="1">
      <c r="A38" s="2263">
        <v>2.1</v>
      </c>
      <c r="B38" s="2641">
        <v>11</v>
      </c>
      <c r="C38" s="2364" t="s">
        <v>437</v>
      </c>
      <c r="D38" s="276" t="s">
        <v>70</v>
      </c>
      <c r="E38" s="2452" t="s">
        <v>559</v>
      </c>
      <c r="F38" s="1642" t="s">
        <v>163</v>
      </c>
      <c r="G38" s="856" t="s">
        <v>101</v>
      </c>
      <c r="H38" s="121" t="s">
        <v>120</v>
      </c>
      <c r="I38" s="121" t="s">
        <v>290</v>
      </c>
      <c r="J38" s="856">
        <v>40695</v>
      </c>
      <c r="K38" s="856">
        <f>J38+20</f>
        <v>40715</v>
      </c>
      <c r="L38" s="856" t="s">
        <v>108</v>
      </c>
      <c r="M38" s="856" t="s">
        <v>108</v>
      </c>
      <c r="N38" s="856" t="s">
        <v>108</v>
      </c>
      <c r="O38" s="856" t="s">
        <v>108</v>
      </c>
      <c r="P38" s="856" t="s">
        <v>108</v>
      </c>
      <c r="Q38" s="856" t="s">
        <v>108</v>
      </c>
      <c r="R38" s="856" t="s">
        <v>108</v>
      </c>
      <c r="S38" s="856" t="s">
        <v>108</v>
      </c>
      <c r="T38" s="856"/>
      <c r="U38" s="856">
        <f>K38+14</f>
        <v>40729</v>
      </c>
      <c r="V38" s="2500"/>
      <c r="W38" s="2500"/>
      <c r="X38" s="2504"/>
      <c r="Y38" s="2504"/>
      <c r="Z38" s="1611"/>
      <c r="AA38" s="1611"/>
      <c r="AB38" s="1611"/>
      <c r="AC38" s="1643">
        <f>U38+69</f>
        <v>40798</v>
      </c>
      <c r="AD38" s="1669" t="s">
        <v>366</v>
      </c>
      <c r="AE38" s="1641"/>
    </row>
    <row r="39" spans="1:36" s="1623" customFormat="1" ht="15.75" customHeight="1">
      <c r="A39" s="2263"/>
      <c r="B39" s="2642"/>
      <c r="C39" s="2365"/>
      <c r="D39" s="274" t="s">
        <v>232</v>
      </c>
      <c r="E39" s="2453"/>
      <c r="F39" s="2580" t="s">
        <v>262</v>
      </c>
      <c r="G39" s="717" t="s">
        <v>119</v>
      </c>
      <c r="H39" s="123" t="s">
        <v>121</v>
      </c>
      <c r="I39" s="123" t="s">
        <v>291</v>
      </c>
      <c r="J39" s="717" t="s">
        <v>108</v>
      </c>
      <c r="K39" s="717" t="s">
        <v>108</v>
      </c>
      <c r="L39" s="717" t="s">
        <v>108</v>
      </c>
      <c r="M39" s="717" t="s">
        <v>108</v>
      </c>
      <c r="N39" s="717" t="s">
        <v>108</v>
      </c>
      <c r="O39" s="717" t="s">
        <v>108</v>
      </c>
      <c r="P39" s="1644" t="s">
        <v>108</v>
      </c>
      <c r="Q39" s="717" t="s">
        <v>108</v>
      </c>
      <c r="R39" s="1644" t="s">
        <v>108</v>
      </c>
      <c r="S39" s="717">
        <v>41274</v>
      </c>
      <c r="T39" s="717" t="s">
        <v>108</v>
      </c>
      <c r="U39" s="717">
        <v>41289</v>
      </c>
      <c r="V39" s="2501"/>
      <c r="W39" s="2501"/>
      <c r="X39" s="2505"/>
      <c r="Y39" s="2505"/>
      <c r="Z39" s="1612"/>
      <c r="AA39" s="1612"/>
      <c r="AB39" s="1612"/>
      <c r="AC39" s="717">
        <v>41623</v>
      </c>
      <c r="AD39" s="2515" t="s">
        <v>645</v>
      </c>
      <c r="AE39" s="1641"/>
    </row>
    <row r="40" spans="1:36" s="1623" customFormat="1" ht="15.75" customHeight="1">
      <c r="A40" s="2263"/>
      <c r="B40" s="2642"/>
      <c r="C40" s="2365"/>
      <c r="D40" s="1670" t="s">
        <v>327</v>
      </c>
      <c r="E40" s="2454"/>
      <c r="F40" s="2581"/>
      <c r="H40" s="427"/>
      <c r="J40" s="860" t="s">
        <v>108</v>
      </c>
      <c r="K40" s="860" t="s">
        <v>108</v>
      </c>
      <c r="L40" s="860" t="s">
        <v>108</v>
      </c>
      <c r="M40" s="860" t="s">
        <v>108</v>
      </c>
      <c r="N40" s="860" t="s">
        <v>108</v>
      </c>
      <c r="O40" s="860" t="s">
        <v>108</v>
      </c>
      <c r="P40" s="1657" t="s">
        <v>108</v>
      </c>
      <c r="Q40" s="860" t="s">
        <v>108</v>
      </c>
      <c r="R40" s="1657" t="s">
        <v>108</v>
      </c>
      <c r="S40" s="860">
        <v>41395</v>
      </c>
      <c r="T40" s="860">
        <f>S40+14</f>
        <v>41409</v>
      </c>
      <c r="U40" s="860">
        <f>T40+14</f>
        <v>41423</v>
      </c>
      <c r="V40" s="2502"/>
      <c r="W40" s="2502"/>
      <c r="X40" s="2506"/>
      <c r="Y40" s="2506"/>
      <c r="Z40" s="1613"/>
      <c r="AA40" s="1613"/>
      <c r="AB40" s="1613"/>
      <c r="AC40" s="1645"/>
      <c r="AD40" s="2516"/>
      <c r="AE40" s="1641"/>
    </row>
    <row r="41" spans="1:36" s="1681" customFormat="1" ht="15.75" customHeight="1">
      <c r="A41" s="2263"/>
      <c r="B41" s="2642"/>
      <c r="C41" s="2365"/>
      <c r="D41" s="1677" t="s">
        <v>606</v>
      </c>
      <c r="E41" s="2454"/>
      <c r="F41" s="1678"/>
      <c r="G41" s="1202" t="s">
        <v>169</v>
      </c>
      <c r="H41" s="1679"/>
      <c r="I41" s="1659" t="s">
        <v>39</v>
      </c>
      <c r="J41" s="1427"/>
      <c r="K41" s="1427"/>
      <c r="L41" s="1427"/>
      <c r="M41" s="1427"/>
      <c r="N41" s="1427"/>
      <c r="O41" s="1427"/>
      <c r="P41" s="1680"/>
      <c r="Q41" s="1427"/>
      <c r="R41" s="1680"/>
      <c r="S41" s="1427"/>
      <c r="T41" s="1427"/>
      <c r="U41" s="1427"/>
      <c r="V41" s="2502"/>
      <c r="W41" s="2502"/>
      <c r="X41" s="2506"/>
      <c r="Y41" s="2506"/>
      <c r="Z41" s="1652"/>
      <c r="AA41" s="1652"/>
      <c r="AB41" s="1652"/>
      <c r="AD41" s="2516"/>
      <c r="AE41" s="1682"/>
    </row>
    <row r="42" spans="1:36" s="1676" customFormat="1" ht="13.5" customHeight="1" thickBot="1">
      <c r="A42" s="2263"/>
      <c r="B42" s="2643"/>
      <c r="C42" s="2366"/>
      <c r="D42" s="1671" t="s">
        <v>72</v>
      </c>
      <c r="E42" s="2455"/>
      <c r="F42" s="1672"/>
      <c r="G42" s="1674"/>
      <c r="H42" s="1673"/>
      <c r="I42" s="1673"/>
      <c r="J42" s="1675"/>
      <c r="K42" s="1675"/>
      <c r="L42" s="1675"/>
      <c r="M42" s="1675"/>
      <c r="N42" s="1675"/>
      <c r="O42" s="1675"/>
      <c r="P42" s="1675"/>
      <c r="Q42" s="1675"/>
      <c r="R42" s="1675"/>
      <c r="S42" s="1675"/>
      <c r="T42" s="1675"/>
      <c r="U42" s="1675"/>
      <c r="V42" s="2503"/>
      <c r="W42" s="2503"/>
      <c r="X42" s="2507"/>
      <c r="Y42" s="2507"/>
      <c r="Z42" s="1671"/>
      <c r="AA42" s="1671"/>
      <c r="AB42" s="1671"/>
      <c r="AD42" s="2517"/>
      <c r="AE42" s="1653"/>
    </row>
    <row r="43" spans="1:36" s="13" customFormat="1" ht="15" customHeight="1">
      <c r="A43" s="1891">
        <v>2.1</v>
      </c>
      <c r="B43" s="2644">
        <v>12</v>
      </c>
      <c r="C43" s="2425" t="s">
        <v>438</v>
      </c>
      <c r="D43" s="282" t="s">
        <v>70</v>
      </c>
      <c r="E43" s="2540" t="s">
        <v>560</v>
      </c>
      <c r="F43" s="2483" t="s">
        <v>717</v>
      </c>
      <c r="G43" s="833" t="s">
        <v>119</v>
      </c>
      <c r="H43" s="221" t="s">
        <v>121</v>
      </c>
      <c r="I43" s="221" t="s">
        <v>37</v>
      </c>
      <c r="J43" s="751">
        <v>40819</v>
      </c>
      <c r="K43" s="751">
        <f>J43+20</f>
        <v>40839</v>
      </c>
      <c r="L43" s="751">
        <f>K43+7</f>
        <v>40846</v>
      </c>
      <c r="M43" s="751">
        <f>J43-5</f>
        <v>40814</v>
      </c>
      <c r="N43" s="751">
        <f>K43+5</f>
        <v>40844</v>
      </c>
      <c r="O43" s="751">
        <f>L43+7</f>
        <v>40853</v>
      </c>
      <c r="P43" s="751">
        <f>O43+7</f>
        <v>40860</v>
      </c>
      <c r="Q43" s="751">
        <f>P43+28</f>
        <v>40888</v>
      </c>
      <c r="R43" s="751">
        <f>Q43+14</f>
        <v>40902</v>
      </c>
      <c r="S43" s="751">
        <f>R43+10</f>
        <v>40912</v>
      </c>
      <c r="T43" s="751">
        <v>40914</v>
      </c>
      <c r="U43" s="751">
        <f>S43+7</f>
        <v>40919</v>
      </c>
      <c r="V43" s="2373"/>
      <c r="W43" s="2373"/>
      <c r="X43" s="2367"/>
      <c r="Y43" s="2367"/>
      <c r="Z43" s="163"/>
      <c r="AA43" s="163"/>
      <c r="AB43" s="163"/>
      <c r="AC43" s="753">
        <f>U43+204</f>
        <v>41123</v>
      </c>
      <c r="AD43" s="909" t="s">
        <v>645</v>
      </c>
      <c r="AE43" s="1117"/>
    </row>
    <row r="44" spans="1:36" s="13" customFormat="1" ht="15" customHeight="1">
      <c r="A44" s="1891"/>
      <c r="B44" s="2645"/>
      <c r="C44" s="2403"/>
      <c r="D44" s="278" t="s">
        <v>232</v>
      </c>
      <c r="E44" s="2541"/>
      <c r="F44" s="2484"/>
      <c r="G44" s="170"/>
      <c r="H44" s="106"/>
      <c r="I44" s="106"/>
      <c r="J44" s="170">
        <v>41183</v>
      </c>
      <c r="K44" s="170">
        <f>J44+20</f>
        <v>41203</v>
      </c>
      <c r="L44" s="170">
        <f>K44+7</f>
        <v>41210</v>
      </c>
      <c r="M44" s="170">
        <f>J44-5</f>
        <v>41178</v>
      </c>
      <c r="N44" s="170">
        <f>K44+5</f>
        <v>41208</v>
      </c>
      <c r="O44" s="170">
        <f>L44+7</f>
        <v>41217</v>
      </c>
      <c r="P44" s="170">
        <f>O44+7</f>
        <v>41224</v>
      </c>
      <c r="Q44" s="170">
        <f>P44+28</f>
        <v>41252</v>
      </c>
      <c r="R44" s="170">
        <f>Q44+14</f>
        <v>41266</v>
      </c>
      <c r="S44" s="170">
        <f>R44+10</f>
        <v>41276</v>
      </c>
      <c r="T44" s="170">
        <v>40915</v>
      </c>
      <c r="U44" s="170">
        <f>S44+7</f>
        <v>41283</v>
      </c>
      <c r="V44" s="2371"/>
      <c r="W44" s="2371"/>
      <c r="X44" s="2368"/>
      <c r="Y44" s="2368"/>
      <c r="Z44" s="411"/>
      <c r="AA44" s="411"/>
      <c r="AB44" s="411"/>
      <c r="AC44" s="171">
        <f>U44+204</f>
        <v>41487</v>
      </c>
      <c r="AD44" s="2513" t="s">
        <v>714</v>
      </c>
      <c r="AE44" s="1117"/>
    </row>
    <row r="45" spans="1:36" s="13" customFormat="1" ht="15" customHeight="1">
      <c r="A45" s="1891"/>
      <c r="B45" s="2645"/>
      <c r="C45" s="2403"/>
      <c r="D45" s="278" t="s">
        <v>327</v>
      </c>
      <c r="E45" s="2542"/>
      <c r="F45" s="2485"/>
      <c r="G45" s="816"/>
      <c r="H45" s="110"/>
      <c r="I45" s="110"/>
      <c r="J45" s="1010">
        <v>41456</v>
      </c>
      <c r="K45" s="1010">
        <f>J45+20</f>
        <v>41476</v>
      </c>
      <c r="L45" s="1010">
        <f>K45+7</f>
        <v>41483</v>
      </c>
      <c r="M45" s="1010">
        <f>J45-5</f>
        <v>41451</v>
      </c>
      <c r="N45" s="1010">
        <f>K45+5</f>
        <v>41481</v>
      </c>
      <c r="O45" s="1010">
        <f>L45+7</f>
        <v>41490</v>
      </c>
      <c r="P45" s="1010">
        <f>O45+7</f>
        <v>41497</v>
      </c>
      <c r="Q45" s="1010">
        <f>P45+28</f>
        <v>41525</v>
      </c>
      <c r="R45" s="1010">
        <f>Q45+14</f>
        <v>41539</v>
      </c>
      <c r="S45" s="1010">
        <f>R45+10</f>
        <v>41549</v>
      </c>
      <c r="T45" s="1010">
        <v>40915</v>
      </c>
      <c r="U45" s="1010">
        <f>S45+7</f>
        <v>41556</v>
      </c>
      <c r="V45" s="2372"/>
      <c r="W45" s="2372"/>
      <c r="X45" s="2369"/>
      <c r="Y45" s="2369"/>
      <c r="Z45" s="1020"/>
      <c r="AA45" s="1020"/>
      <c r="AB45" s="1020"/>
      <c r="AC45" s="171">
        <f>U45+204</f>
        <v>41760</v>
      </c>
      <c r="AD45" s="2499"/>
      <c r="AE45" s="1117"/>
    </row>
    <row r="46" spans="1:36" s="102" customFormat="1" ht="15" customHeight="1">
      <c r="A46" s="1891"/>
      <c r="B46" s="2645"/>
      <c r="C46" s="2403"/>
      <c r="D46" s="1782" t="s">
        <v>606</v>
      </c>
      <c r="E46" s="2542"/>
      <c r="F46" s="2485"/>
      <c r="G46" s="1134"/>
      <c r="H46" s="1138"/>
      <c r="I46" s="1138"/>
      <c r="J46" s="112">
        <v>41759</v>
      </c>
      <c r="K46" s="112">
        <f>J46+20</f>
        <v>41779</v>
      </c>
      <c r="L46" s="112">
        <f>K46+7</f>
        <v>41786</v>
      </c>
      <c r="M46" s="112">
        <f>J46-5</f>
        <v>41754</v>
      </c>
      <c r="N46" s="112">
        <f>K46+5</f>
        <v>41784</v>
      </c>
      <c r="O46" s="112">
        <f>L46+7</f>
        <v>41793</v>
      </c>
      <c r="P46" s="112">
        <f>O46+7</f>
        <v>41800</v>
      </c>
      <c r="Q46" s="112">
        <f>P46+28</f>
        <v>41828</v>
      </c>
      <c r="R46" s="112">
        <f>Q46+14</f>
        <v>41842</v>
      </c>
      <c r="S46" s="112">
        <f>R46+10</f>
        <v>41852</v>
      </c>
      <c r="T46" s="112">
        <v>41797</v>
      </c>
      <c r="U46" s="112">
        <f>S46+7</f>
        <v>41859</v>
      </c>
      <c r="V46" s="2372"/>
      <c r="W46" s="2372"/>
      <c r="X46" s="2369"/>
      <c r="Y46" s="2369"/>
      <c r="Z46" s="1746"/>
      <c r="AA46" s="1746"/>
      <c r="AB46" s="1746"/>
      <c r="AC46" s="1176"/>
      <c r="AD46" s="2499"/>
      <c r="AE46" s="1747"/>
    </row>
    <row r="47" spans="1:36" s="13" customFormat="1" ht="17.25" customHeight="1" thickBot="1">
      <c r="A47" s="1891"/>
      <c r="B47" s="2646"/>
      <c r="C47" s="2403"/>
      <c r="D47" s="281" t="s">
        <v>72</v>
      </c>
      <c r="E47" s="2543"/>
      <c r="F47" s="2486"/>
      <c r="G47" s="816"/>
      <c r="H47" s="110"/>
      <c r="I47" s="110"/>
      <c r="J47" s="860" t="s">
        <v>645</v>
      </c>
      <c r="K47" s="224"/>
      <c r="L47" s="486"/>
      <c r="M47" s="1198" t="s">
        <v>645</v>
      </c>
      <c r="N47" s="486"/>
      <c r="O47" s="486"/>
      <c r="P47" s="486"/>
      <c r="Q47" s="486"/>
      <c r="R47" s="486"/>
      <c r="S47" s="486"/>
      <c r="T47" s="486"/>
      <c r="U47" s="486"/>
      <c r="V47" s="2465"/>
      <c r="W47" s="2465"/>
      <c r="X47" s="2383"/>
      <c r="Y47" s="2383"/>
      <c r="Z47" s="1594"/>
      <c r="AA47" s="1594"/>
      <c r="AB47" s="1594"/>
      <c r="AC47" s="1289"/>
      <c r="AD47" s="2514"/>
      <c r="AE47" s="1117"/>
    </row>
    <row r="48" spans="1:36" s="13" customFormat="1" ht="15.75" customHeight="1">
      <c r="A48" s="1891">
        <v>2.1</v>
      </c>
      <c r="B48" s="2425">
        <v>13</v>
      </c>
      <c r="C48" s="2353" t="s">
        <v>439</v>
      </c>
      <c r="D48" s="277" t="s">
        <v>70</v>
      </c>
      <c r="E48" s="2544" t="s">
        <v>561</v>
      </c>
      <c r="F48" s="409" t="s">
        <v>167</v>
      </c>
      <c r="G48" s="844" t="s">
        <v>119</v>
      </c>
      <c r="H48" s="156" t="s">
        <v>121</v>
      </c>
      <c r="I48" s="156" t="s">
        <v>37</v>
      </c>
      <c r="J48" s="748">
        <v>40547</v>
      </c>
      <c r="K48" s="748">
        <f>J48+20</f>
        <v>40567</v>
      </c>
      <c r="L48" s="748">
        <f>K48+7</f>
        <v>40574</v>
      </c>
      <c r="M48" s="748">
        <f>J48-5</f>
        <v>40542</v>
      </c>
      <c r="N48" s="748">
        <f>K48+5</f>
        <v>40572</v>
      </c>
      <c r="O48" s="748">
        <f>L48+7</f>
        <v>40581</v>
      </c>
      <c r="P48" s="748">
        <f>O48+7</f>
        <v>40588</v>
      </c>
      <c r="Q48" s="748">
        <f>P48+28</f>
        <v>40616</v>
      </c>
      <c r="R48" s="748">
        <f>Q48+14</f>
        <v>40630</v>
      </c>
      <c r="S48" s="748">
        <f>R48+10</f>
        <v>40640</v>
      </c>
      <c r="T48" s="748"/>
      <c r="U48" s="748">
        <f>S48+7</f>
        <v>40647</v>
      </c>
      <c r="V48" s="2370"/>
      <c r="W48" s="2370"/>
      <c r="X48" s="2382"/>
      <c r="Y48" s="2382"/>
      <c r="Z48" s="410"/>
      <c r="AA48" s="410"/>
      <c r="AB48" s="410"/>
      <c r="AC48" s="788">
        <f>U48+443</f>
        <v>41090</v>
      </c>
      <c r="AD48" s="910" t="s">
        <v>645</v>
      </c>
      <c r="AE48" s="1117"/>
    </row>
    <row r="49" spans="1:31" s="13" customFormat="1" ht="32.25" customHeight="1">
      <c r="A49" s="1891"/>
      <c r="B49" s="2403"/>
      <c r="C49" s="2354"/>
      <c r="D49" s="278" t="s">
        <v>232</v>
      </c>
      <c r="E49" s="2541"/>
      <c r="F49" s="490" t="s">
        <v>263</v>
      </c>
      <c r="G49" s="170" t="s">
        <v>119</v>
      </c>
      <c r="H49" s="106" t="s">
        <v>121</v>
      </c>
      <c r="I49" s="1015" t="s">
        <v>291</v>
      </c>
      <c r="J49" s="870" t="s">
        <v>108</v>
      </c>
      <c r="K49" s="870">
        <v>40989</v>
      </c>
      <c r="L49" s="870" t="s">
        <v>108</v>
      </c>
      <c r="M49" s="870">
        <v>41006</v>
      </c>
      <c r="N49" s="870" t="s">
        <v>108</v>
      </c>
      <c r="O49" s="870" t="s">
        <v>108</v>
      </c>
      <c r="P49" s="870" t="s">
        <v>108</v>
      </c>
      <c r="Q49" s="870" t="s">
        <v>108</v>
      </c>
      <c r="R49" s="870" t="s">
        <v>108</v>
      </c>
      <c r="S49" s="870">
        <v>41017</v>
      </c>
      <c r="T49" s="870">
        <v>41018</v>
      </c>
      <c r="U49" s="870">
        <f>S49+7</f>
        <v>41024</v>
      </c>
      <c r="V49" s="2371"/>
      <c r="W49" s="2371"/>
      <c r="X49" s="2368"/>
      <c r="Y49" s="2368"/>
      <c r="Z49" s="163"/>
      <c r="AA49" s="163"/>
      <c r="AB49" s="163"/>
      <c r="AC49" s="911">
        <v>41577</v>
      </c>
      <c r="AD49" s="2345" t="s">
        <v>728</v>
      </c>
      <c r="AE49" s="351"/>
    </row>
    <row r="50" spans="1:31" s="13" customFormat="1" ht="27" customHeight="1">
      <c r="A50" s="1891"/>
      <c r="B50" s="2403"/>
      <c r="C50" s="2354"/>
      <c r="D50" s="1598" t="s">
        <v>327</v>
      </c>
      <c r="E50" s="2542"/>
      <c r="F50" s="1083"/>
      <c r="G50" s="1134" t="s">
        <v>101</v>
      </c>
      <c r="H50" s="110"/>
      <c r="I50" s="1138" t="s">
        <v>39</v>
      </c>
      <c r="J50" s="870" t="s">
        <v>108</v>
      </c>
      <c r="K50" s="870">
        <v>41780</v>
      </c>
      <c r="L50" s="870" t="s">
        <v>108</v>
      </c>
      <c r="M50" s="870">
        <v>41797</v>
      </c>
      <c r="N50" s="870" t="s">
        <v>108</v>
      </c>
      <c r="O50" s="870" t="s">
        <v>108</v>
      </c>
      <c r="P50" s="870" t="s">
        <v>108</v>
      </c>
      <c r="Q50" s="870" t="s">
        <v>108</v>
      </c>
      <c r="R50" s="870" t="s">
        <v>108</v>
      </c>
      <c r="S50" s="870">
        <f>M50+7</f>
        <v>41804</v>
      </c>
      <c r="T50" s="870">
        <f>S50+7</f>
        <v>41811</v>
      </c>
      <c r="U50" s="870">
        <f>T50+7</f>
        <v>41818</v>
      </c>
      <c r="V50" s="2372"/>
      <c r="W50" s="2372"/>
      <c r="X50" s="2369"/>
      <c r="Y50" s="2369"/>
      <c r="Z50" s="1019"/>
      <c r="AA50" s="1019"/>
      <c r="AB50" s="1019"/>
      <c r="AC50" s="1084">
        <f>U50+540</f>
        <v>42358</v>
      </c>
      <c r="AD50" s="2250"/>
      <c r="AE50" s="351"/>
    </row>
    <row r="51" spans="1:31" s="13" customFormat="1" ht="22.5" customHeight="1" thickBot="1">
      <c r="A51" s="1891"/>
      <c r="B51" s="2426"/>
      <c r="C51" s="2355"/>
      <c r="D51" s="279" t="s">
        <v>72</v>
      </c>
      <c r="E51" s="2543"/>
      <c r="F51" s="487"/>
      <c r="G51" s="515"/>
      <c r="H51" s="107"/>
      <c r="I51" s="107"/>
      <c r="J51" s="206"/>
      <c r="K51" s="206"/>
      <c r="L51" s="165"/>
      <c r="M51" s="165"/>
      <c r="N51" s="165"/>
      <c r="O51" s="165"/>
      <c r="P51" s="165"/>
      <c r="Q51" s="165"/>
      <c r="R51" s="165"/>
      <c r="S51" s="165"/>
      <c r="T51" s="165"/>
      <c r="U51" s="165"/>
      <c r="V51" s="2465"/>
      <c r="W51" s="2465"/>
      <c r="X51" s="2383"/>
      <c r="Y51" s="2383"/>
      <c r="Z51" s="413"/>
      <c r="AA51" s="413"/>
      <c r="AB51" s="413"/>
      <c r="AC51" s="166"/>
      <c r="AD51" s="2250"/>
      <c r="AE51" s="1117"/>
    </row>
    <row r="52" spans="1:31" s="242" customFormat="1" ht="26.25" customHeight="1">
      <c r="A52" s="1891">
        <v>2.1</v>
      </c>
      <c r="B52" s="2479">
        <v>14</v>
      </c>
      <c r="C52" s="2354" t="s">
        <v>440</v>
      </c>
      <c r="D52" s="277" t="s">
        <v>70</v>
      </c>
      <c r="E52" s="2544" t="s">
        <v>562</v>
      </c>
      <c r="F52" s="1139" t="s">
        <v>332</v>
      </c>
      <c r="G52" s="385" t="s">
        <v>102</v>
      </c>
      <c r="H52" s="106" t="s">
        <v>121</v>
      </c>
      <c r="I52" s="1136" t="s">
        <v>333</v>
      </c>
      <c r="J52" s="727">
        <v>41316</v>
      </c>
      <c r="K52" s="727">
        <f>J52+20</f>
        <v>41336</v>
      </c>
      <c r="L52" s="727">
        <f>K52+7</f>
        <v>41343</v>
      </c>
      <c r="M52" s="727">
        <f>J52-5</f>
        <v>41311</v>
      </c>
      <c r="N52" s="727">
        <f>K52+5</f>
        <v>41341</v>
      </c>
      <c r="O52" s="727">
        <f>L52+7</f>
        <v>41350</v>
      </c>
      <c r="P52" s="727">
        <f>O52+7</f>
        <v>41357</v>
      </c>
      <c r="Q52" s="727">
        <f>P52+28</f>
        <v>41385</v>
      </c>
      <c r="R52" s="727">
        <f>Q52+14</f>
        <v>41399</v>
      </c>
      <c r="S52" s="727">
        <f>R52+10</f>
        <v>41409</v>
      </c>
      <c r="T52" s="727">
        <v>40914</v>
      </c>
      <c r="U52" s="727">
        <f>S52+7</f>
        <v>41416</v>
      </c>
      <c r="V52" s="2370"/>
      <c r="W52" s="2370"/>
      <c r="X52" s="2382"/>
      <c r="Y52" s="2382"/>
      <c r="Z52" s="410"/>
      <c r="AA52" s="410"/>
      <c r="AB52" s="410"/>
      <c r="AC52" s="788">
        <f>U52+150</f>
        <v>41566</v>
      </c>
      <c r="AD52" s="2346"/>
      <c r="AE52" s="1126"/>
    </row>
    <row r="53" spans="1:31" s="242" customFormat="1" ht="32.25" customHeight="1">
      <c r="A53" s="1891"/>
      <c r="B53" s="2479"/>
      <c r="C53" s="2354"/>
      <c r="D53" s="281" t="s">
        <v>642</v>
      </c>
      <c r="E53" s="2541"/>
      <c r="F53" s="1083"/>
      <c r="G53" s="816"/>
      <c r="H53" s="110"/>
      <c r="I53" s="110"/>
      <c r="J53" s="751">
        <v>41436</v>
      </c>
      <c r="K53" s="751">
        <f>J53+20</f>
        <v>41456</v>
      </c>
      <c r="L53" s="751">
        <f>K53+7</f>
        <v>41463</v>
      </c>
      <c r="M53" s="751">
        <f>J53-5</f>
        <v>41431</v>
      </c>
      <c r="N53" s="751">
        <f>K53+5</f>
        <v>41461</v>
      </c>
      <c r="O53" s="751">
        <f>L53+7</f>
        <v>41470</v>
      </c>
      <c r="P53" s="842">
        <f>O53+7</f>
        <v>41477</v>
      </c>
      <c r="Q53" s="842">
        <f>P53+28</f>
        <v>41505</v>
      </c>
      <c r="R53" s="842">
        <f>Q53+14</f>
        <v>41519</v>
      </c>
      <c r="S53" s="842">
        <f>R53+10</f>
        <v>41529</v>
      </c>
      <c r="T53" s="842">
        <v>40914</v>
      </c>
      <c r="U53" s="842">
        <f>S53+7</f>
        <v>41536</v>
      </c>
      <c r="V53" s="2371"/>
      <c r="W53" s="2371"/>
      <c r="X53" s="2368"/>
      <c r="Y53" s="2368"/>
      <c r="Z53" s="1595"/>
      <c r="AA53" s="1595"/>
      <c r="AB53" s="1595"/>
      <c r="AC53" s="1084"/>
      <c r="AD53" s="1137" t="s">
        <v>729</v>
      </c>
      <c r="AE53" s="1126"/>
    </row>
    <row r="54" spans="1:31" s="1753" customFormat="1" ht="17.25" customHeight="1">
      <c r="A54" s="1891"/>
      <c r="B54" s="2479"/>
      <c r="C54" s="2354"/>
      <c r="D54" s="1683" t="s">
        <v>327</v>
      </c>
      <c r="E54" s="2542"/>
      <c r="F54" s="1748"/>
      <c r="G54" s="817" t="s">
        <v>101</v>
      </c>
      <c r="H54" s="219" t="s">
        <v>121</v>
      </c>
      <c r="I54" s="219" t="s">
        <v>39</v>
      </c>
      <c r="J54" s="1364">
        <v>41821</v>
      </c>
      <c r="K54" s="1364">
        <f>J54+20</f>
        <v>41841</v>
      </c>
      <c r="L54" s="1364">
        <f>K54+7</f>
        <v>41848</v>
      </c>
      <c r="M54" s="1364">
        <f>J54-5</f>
        <v>41816</v>
      </c>
      <c r="N54" s="1364">
        <f>K54+5</f>
        <v>41846</v>
      </c>
      <c r="O54" s="1364">
        <f>L54+7</f>
        <v>41855</v>
      </c>
      <c r="P54" s="1278">
        <f>O54+7</f>
        <v>41862</v>
      </c>
      <c r="Q54" s="1278">
        <f>P54+28</f>
        <v>41890</v>
      </c>
      <c r="R54" s="1278">
        <f>Q54+14</f>
        <v>41904</v>
      </c>
      <c r="S54" s="1278">
        <f>R54+10</f>
        <v>41914</v>
      </c>
      <c r="T54" s="1278">
        <v>40914</v>
      </c>
      <c r="U54" s="1278">
        <f>S54+7</f>
        <v>41921</v>
      </c>
      <c r="V54" s="2372"/>
      <c r="W54" s="2372"/>
      <c r="X54" s="2369"/>
      <c r="Y54" s="2369"/>
      <c r="Z54" s="1749"/>
      <c r="AA54" s="1749"/>
      <c r="AB54" s="1749"/>
      <c r="AC54" s="1750"/>
      <c r="AD54" s="1751"/>
      <c r="AE54" s="1752"/>
    </row>
    <row r="55" spans="1:31" s="242" customFormat="1" thickBot="1">
      <c r="A55" s="1891"/>
      <c r="B55" s="2479"/>
      <c r="C55" s="2354"/>
      <c r="D55" s="1192" t="s">
        <v>72</v>
      </c>
      <c r="E55" s="2543"/>
      <c r="F55" s="1599"/>
      <c r="G55" s="751"/>
      <c r="H55" s="1592"/>
      <c r="I55" s="1592"/>
      <c r="J55" s="817" t="s">
        <v>645</v>
      </c>
      <c r="K55" s="1593"/>
      <c r="L55" s="1392"/>
      <c r="M55" s="1392"/>
      <c r="N55" s="1392"/>
      <c r="O55" s="1392"/>
      <c r="P55" s="1392"/>
      <c r="Q55" s="1392"/>
      <c r="R55" s="1392"/>
      <c r="S55" s="1392"/>
      <c r="T55" s="1392"/>
      <c r="U55" s="1392"/>
      <c r="V55" s="2465"/>
      <c r="W55" s="2465"/>
      <c r="X55" s="2383"/>
      <c r="Y55" s="2383"/>
      <c r="Z55" s="1595"/>
      <c r="AA55" s="1595"/>
      <c r="AB55" s="1595"/>
      <c r="AC55" s="1393"/>
      <c r="AD55" s="1600"/>
      <c r="AE55" s="1125"/>
    </row>
    <row r="56" spans="1:31" s="1283" customFormat="1" ht="17.25" customHeight="1">
      <c r="A56" s="2652">
        <v>2.2000000000000002</v>
      </c>
      <c r="B56" s="2611">
        <v>15</v>
      </c>
      <c r="C56" s="2450" t="s">
        <v>441</v>
      </c>
      <c r="D56" s="492" t="s">
        <v>70</v>
      </c>
      <c r="E56" s="2569" t="s">
        <v>563</v>
      </c>
      <c r="F56" s="2630" t="s">
        <v>123</v>
      </c>
      <c r="G56" s="873" t="s">
        <v>101</v>
      </c>
      <c r="H56" s="1260" t="s">
        <v>120</v>
      </c>
      <c r="I56" s="1260" t="s">
        <v>290</v>
      </c>
      <c r="J56" s="873">
        <v>40909</v>
      </c>
      <c r="K56" s="873">
        <f>J56+20</f>
        <v>40929</v>
      </c>
      <c r="L56" s="873" t="s">
        <v>108</v>
      </c>
      <c r="M56" s="873" t="s">
        <v>108</v>
      </c>
      <c r="N56" s="873" t="s">
        <v>108</v>
      </c>
      <c r="O56" s="873" t="s">
        <v>108</v>
      </c>
      <c r="P56" s="873" t="s">
        <v>108</v>
      </c>
      <c r="Q56" s="873" t="s">
        <v>108</v>
      </c>
      <c r="R56" s="867" t="s">
        <v>108</v>
      </c>
      <c r="S56" s="867" t="s">
        <v>108</v>
      </c>
      <c r="T56" s="867"/>
      <c r="U56" s="873">
        <f>K56+14</f>
        <v>40943</v>
      </c>
      <c r="V56" s="2534"/>
      <c r="W56" s="2534"/>
      <c r="X56" s="2526"/>
      <c r="Y56" s="2526"/>
      <c r="Z56" s="1264"/>
      <c r="AA56" s="1264"/>
      <c r="AB56" s="1264"/>
      <c r="AC56" s="1093">
        <f>U56+90</f>
        <v>41033</v>
      </c>
      <c r="AD56" s="1290"/>
      <c r="AE56" s="1121"/>
    </row>
    <row r="57" spans="1:31" s="1283" customFormat="1" ht="18" customHeight="1">
      <c r="A57" s="2652"/>
      <c r="B57" s="2612"/>
      <c r="C57" s="2449"/>
      <c r="D57" s="495" t="s">
        <v>71</v>
      </c>
      <c r="E57" s="2433"/>
      <c r="F57" s="2631"/>
      <c r="G57" s="1284" t="s">
        <v>102</v>
      </c>
      <c r="H57" s="1288" t="s">
        <v>120</v>
      </c>
      <c r="I57" s="1288" t="s">
        <v>290</v>
      </c>
      <c r="J57" s="1284">
        <v>41426</v>
      </c>
      <c r="K57" s="1284">
        <f>J57+20</f>
        <v>41446</v>
      </c>
      <c r="L57" s="1284" t="s">
        <v>108</v>
      </c>
      <c r="M57" s="1284" t="s">
        <v>108</v>
      </c>
      <c r="N57" s="1284" t="s">
        <v>108</v>
      </c>
      <c r="O57" s="1284" t="s">
        <v>108</v>
      </c>
      <c r="P57" s="1284" t="s">
        <v>108</v>
      </c>
      <c r="Q57" s="1284" t="s">
        <v>108</v>
      </c>
      <c r="R57" s="1284" t="s">
        <v>108</v>
      </c>
      <c r="S57" s="1284" t="s">
        <v>108</v>
      </c>
      <c r="T57" s="1284">
        <v>41307</v>
      </c>
      <c r="U57" s="1284">
        <v>41309</v>
      </c>
      <c r="V57" s="2535"/>
      <c r="W57" s="2535"/>
      <c r="X57" s="2527"/>
      <c r="Y57" s="2527"/>
      <c r="Z57" s="1265"/>
      <c r="AA57" s="1265"/>
      <c r="AB57" s="1265"/>
      <c r="AC57" s="1285">
        <f>U57+90</f>
        <v>41399</v>
      </c>
      <c r="AD57" s="1286"/>
      <c r="AE57" s="1121"/>
    </row>
    <row r="58" spans="1:31" s="1283" customFormat="1" ht="16.5" customHeight="1" thickBot="1">
      <c r="A58" s="2652"/>
      <c r="B58" s="2613"/>
      <c r="C58" s="2451"/>
      <c r="D58" s="498" t="s">
        <v>72</v>
      </c>
      <c r="E58" s="2434"/>
      <c r="F58" s="2632"/>
      <c r="G58" s="876"/>
      <c r="H58" s="1263"/>
      <c r="I58" s="1263"/>
      <c r="J58" s="1245" t="s">
        <v>680</v>
      </c>
      <c r="K58" s="1245"/>
      <c r="L58" s="1245"/>
      <c r="M58" s="1245"/>
      <c r="N58" s="1245"/>
      <c r="O58" s="1245"/>
      <c r="P58" s="1245"/>
      <c r="Q58" s="1245"/>
      <c r="R58" s="1245"/>
      <c r="S58" s="1245"/>
      <c r="T58" s="1245"/>
      <c r="U58" s="1245"/>
      <c r="V58" s="2536"/>
      <c r="W58" s="2536"/>
      <c r="X58" s="2528"/>
      <c r="Y58" s="2528"/>
      <c r="Z58" s="1266"/>
      <c r="AA58" s="1266"/>
      <c r="AB58" s="1266"/>
      <c r="AC58" s="502"/>
      <c r="AD58" s="1287"/>
      <c r="AE58" s="1121"/>
    </row>
    <row r="59" spans="1:31" s="1283" customFormat="1" ht="17.100000000000001" customHeight="1">
      <c r="A59" s="2652">
        <v>2.2000000000000002</v>
      </c>
      <c r="B59" s="2612">
        <v>16</v>
      </c>
      <c r="C59" s="2449" t="s">
        <v>442</v>
      </c>
      <c r="D59" s="503" t="s">
        <v>70</v>
      </c>
      <c r="E59" s="2633" t="s">
        <v>564</v>
      </c>
      <c r="F59" s="2596" t="s">
        <v>168</v>
      </c>
      <c r="G59" s="877" t="s">
        <v>101</v>
      </c>
      <c r="H59" s="1261" t="s">
        <v>120</v>
      </c>
      <c r="I59" s="1261" t="s">
        <v>290</v>
      </c>
      <c r="J59" s="878" t="s">
        <v>673</v>
      </c>
      <c r="K59" s="878" t="e">
        <f>J59+20</f>
        <v>#VALUE!</v>
      </c>
      <c r="L59" s="878" t="s">
        <v>108</v>
      </c>
      <c r="M59" s="878" t="s">
        <v>108</v>
      </c>
      <c r="N59" s="878" t="s">
        <v>108</v>
      </c>
      <c r="O59" s="878" t="s">
        <v>108</v>
      </c>
      <c r="P59" s="878" t="s">
        <v>108</v>
      </c>
      <c r="Q59" s="878" t="s">
        <v>108</v>
      </c>
      <c r="R59" s="878" t="s">
        <v>108</v>
      </c>
      <c r="S59" s="878" t="s">
        <v>108</v>
      </c>
      <c r="T59" s="878"/>
      <c r="U59" s="878" t="e">
        <f>K59+14</f>
        <v>#VALUE!</v>
      </c>
      <c r="V59" s="2573"/>
      <c r="W59" s="2573"/>
      <c r="X59" s="2525"/>
      <c r="Y59" s="2525"/>
      <c r="Z59" s="1267"/>
      <c r="AA59" s="1267"/>
      <c r="AB59" s="1267"/>
      <c r="AC59" s="1281" t="e">
        <f>U59+90</f>
        <v>#VALUE!</v>
      </c>
      <c r="AD59" s="1282"/>
      <c r="AE59" s="1121"/>
    </row>
    <row r="60" spans="1:31" s="1283" customFormat="1" ht="17.100000000000001" customHeight="1">
      <c r="A60" s="2652"/>
      <c r="B60" s="2612"/>
      <c r="C60" s="2449"/>
      <c r="D60" s="495" t="s">
        <v>71</v>
      </c>
      <c r="E60" s="2634"/>
      <c r="F60" s="2556"/>
      <c r="G60" s="875" t="s">
        <v>102</v>
      </c>
      <c r="H60" s="1262" t="s">
        <v>120</v>
      </c>
      <c r="I60" s="1262" t="s">
        <v>290</v>
      </c>
      <c r="J60" s="1284">
        <v>41426</v>
      </c>
      <c r="K60" s="1284">
        <f>J60+20</f>
        <v>41446</v>
      </c>
      <c r="L60" s="1284" t="s">
        <v>108</v>
      </c>
      <c r="M60" s="1284" t="s">
        <v>108</v>
      </c>
      <c r="N60" s="1284" t="s">
        <v>108</v>
      </c>
      <c r="O60" s="1284" t="s">
        <v>108</v>
      </c>
      <c r="P60" s="1284" t="s">
        <v>108</v>
      </c>
      <c r="Q60" s="1284" t="s">
        <v>108</v>
      </c>
      <c r="R60" s="1284" t="s">
        <v>108</v>
      </c>
      <c r="S60" s="1284" t="s">
        <v>108</v>
      </c>
      <c r="T60" s="1284">
        <v>40941</v>
      </c>
      <c r="U60" s="1284">
        <f>K60+14</f>
        <v>41460</v>
      </c>
      <c r="V60" s="2509"/>
      <c r="W60" s="2509"/>
      <c r="X60" s="2519"/>
      <c r="Y60" s="2519"/>
      <c r="Z60" s="1265"/>
      <c r="AA60" s="1265"/>
      <c r="AB60" s="1265"/>
      <c r="AC60" s="1285">
        <f>U60+90</f>
        <v>41550</v>
      </c>
      <c r="AD60" s="1286"/>
      <c r="AE60" s="1121"/>
    </row>
    <row r="61" spans="1:31" s="1283" customFormat="1" ht="23.25" customHeight="1" thickBot="1">
      <c r="A61" s="2652"/>
      <c r="B61" s="2612"/>
      <c r="C61" s="2449"/>
      <c r="D61" s="498" t="s">
        <v>72</v>
      </c>
      <c r="E61" s="2635"/>
      <c r="F61" s="2557"/>
      <c r="G61" s="876"/>
      <c r="H61" s="1263"/>
      <c r="I61" s="1263"/>
      <c r="J61" s="1245" t="s">
        <v>672</v>
      </c>
      <c r="K61" s="1245"/>
      <c r="L61" s="1245"/>
      <c r="M61" s="1245"/>
      <c r="N61" s="1245"/>
      <c r="O61" s="1245"/>
      <c r="P61" s="1245"/>
      <c r="Q61" s="1245"/>
      <c r="R61" s="1245"/>
      <c r="S61" s="1245"/>
      <c r="T61" s="1245"/>
      <c r="U61" s="1245"/>
      <c r="V61" s="2510"/>
      <c r="W61" s="2510"/>
      <c r="X61" s="2520"/>
      <c r="Y61" s="2520"/>
      <c r="Z61" s="1266"/>
      <c r="AA61" s="1266"/>
      <c r="AB61" s="1266"/>
      <c r="AC61" s="502"/>
      <c r="AD61" s="1287"/>
      <c r="AE61" s="1121"/>
    </row>
    <row r="62" spans="1:31" s="13" customFormat="1" ht="15.75" customHeight="1">
      <c r="A62" s="1891">
        <v>2.2999999999999998</v>
      </c>
      <c r="B62" s="2425">
        <v>17</v>
      </c>
      <c r="C62" s="2353" t="s">
        <v>443</v>
      </c>
      <c r="D62" s="277" t="s">
        <v>70</v>
      </c>
      <c r="E62" s="2357" t="s">
        <v>565</v>
      </c>
      <c r="F62" s="2600" t="s">
        <v>299</v>
      </c>
      <c r="G62" s="844" t="s">
        <v>101</v>
      </c>
      <c r="H62" s="218" t="s">
        <v>120</v>
      </c>
      <c r="I62" s="156" t="s">
        <v>290</v>
      </c>
      <c r="J62" s="844">
        <v>40575</v>
      </c>
      <c r="K62" s="748">
        <f>J62+20</f>
        <v>40595</v>
      </c>
      <c r="L62" s="748" t="s">
        <v>108</v>
      </c>
      <c r="M62" s="748">
        <f>J62-5</f>
        <v>40570</v>
      </c>
      <c r="N62" s="748">
        <f>K62+5</f>
        <v>40600</v>
      </c>
      <c r="O62" s="748" t="s">
        <v>108</v>
      </c>
      <c r="P62" s="748" t="s">
        <v>108</v>
      </c>
      <c r="Q62" s="748" t="s">
        <v>108</v>
      </c>
      <c r="R62" s="748" t="s">
        <v>108</v>
      </c>
      <c r="S62" s="748">
        <f>N62+14</f>
        <v>40614</v>
      </c>
      <c r="T62" s="748"/>
      <c r="U62" s="748">
        <f>S62+7</f>
        <v>40621</v>
      </c>
      <c r="V62" s="2370"/>
      <c r="W62" s="2370"/>
      <c r="X62" s="2382"/>
      <c r="Y62" s="2382"/>
      <c r="Z62" s="410"/>
      <c r="AA62" s="410"/>
      <c r="AB62" s="410"/>
      <c r="AC62" s="772">
        <f>U62+180</f>
        <v>40801</v>
      </c>
      <c r="AD62" s="162"/>
      <c r="AE62" s="1125"/>
    </row>
    <row r="63" spans="1:31" s="13" customFormat="1" ht="19.5" customHeight="1">
      <c r="A63" s="1891"/>
      <c r="B63" s="2403"/>
      <c r="C63" s="2354"/>
      <c r="D63" s="278" t="s">
        <v>232</v>
      </c>
      <c r="E63" s="2358"/>
      <c r="F63" s="2607"/>
      <c r="G63" s="170" t="s">
        <v>102</v>
      </c>
      <c r="H63" s="491" t="s">
        <v>120</v>
      </c>
      <c r="I63" s="106" t="s">
        <v>290</v>
      </c>
      <c r="J63" s="170">
        <v>41153</v>
      </c>
      <c r="K63" s="871">
        <f>J63+20</f>
        <v>41173</v>
      </c>
      <c r="L63" s="871" t="s">
        <v>108</v>
      </c>
      <c r="M63" s="871">
        <f>J63-5</f>
        <v>41148</v>
      </c>
      <c r="N63" s="871">
        <f>K63+5</f>
        <v>41178</v>
      </c>
      <c r="O63" s="871" t="s">
        <v>108</v>
      </c>
      <c r="P63" s="871" t="s">
        <v>108</v>
      </c>
      <c r="Q63" s="871" t="s">
        <v>108</v>
      </c>
      <c r="R63" s="871" t="s">
        <v>108</v>
      </c>
      <c r="S63" s="871">
        <f>N63+14</f>
        <v>41192</v>
      </c>
      <c r="T63" s="871">
        <v>41193</v>
      </c>
      <c r="U63" s="871">
        <f>S63+7</f>
        <v>41199</v>
      </c>
      <c r="V63" s="2371"/>
      <c r="W63" s="2371"/>
      <c r="X63" s="2368"/>
      <c r="Y63" s="2368"/>
      <c r="Z63" s="411"/>
      <c r="AA63" s="411"/>
      <c r="AB63" s="411"/>
      <c r="AC63" s="871">
        <f>U63+180</f>
        <v>41379</v>
      </c>
      <c r="AD63" s="164"/>
      <c r="AE63" s="1125"/>
    </row>
    <row r="64" spans="1:31" s="13" customFormat="1" ht="19.5" customHeight="1">
      <c r="A64" s="1891"/>
      <c r="B64" s="2403"/>
      <c r="C64" s="2354"/>
      <c r="D64" s="281" t="s">
        <v>327</v>
      </c>
      <c r="E64" s="2358"/>
      <c r="F64" s="2608"/>
      <c r="G64" s="816" t="s">
        <v>102</v>
      </c>
      <c r="H64" s="296" t="s">
        <v>120</v>
      </c>
      <c r="I64" s="110" t="s">
        <v>290</v>
      </c>
      <c r="J64" s="170">
        <v>41789</v>
      </c>
      <c r="K64" s="871">
        <f>J64+20</f>
        <v>41809</v>
      </c>
      <c r="L64" s="871" t="s">
        <v>108</v>
      </c>
      <c r="M64" s="871">
        <f>J64-5</f>
        <v>41784</v>
      </c>
      <c r="N64" s="871">
        <f>K64+5</f>
        <v>41814</v>
      </c>
      <c r="O64" s="871" t="s">
        <v>108</v>
      </c>
      <c r="P64" s="871" t="s">
        <v>108</v>
      </c>
      <c r="Q64" s="871" t="s">
        <v>108</v>
      </c>
      <c r="R64" s="871" t="s">
        <v>108</v>
      </c>
      <c r="S64" s="871">
        <f>N64+14</f>
        <v>41828</v>
      </c>
      <c r="T64" s="871">
        <v>41194</v>
      </c>
      <c r="U64" s="871">
        <f>S64+7</f>
        <v>41835</v>
      </c>
      <c r="V64" s="2372"/>
      <c r="W64" s="2372"/>
      <c r="X64" s="2369"/>
      <c r="Y64" s="2369"/>
      <c r="Z64" s="412"/>
      <c r="AA64" s="412"/>
      <c r="AB64" s="412"/>
      <c r="AC64" s="871">
        <f>U64+180</f>
        <v>42015</v>
      </c>
      <c r="AD64" s="431"/>
      <c r="AE64" s="1125"/>
    </row>
    <row r="65" spans="1:31" s="13" customFormat="1" ht="16.5" customHeight="1" thickBot="1">
      <c r="A65" s="1891"/>
      <c r="B65" s="2426"/>
      <c r="C65" s="2355"/>
      <c r="D65" s="279" t="s">
        <v>72</v>
      </c>
      <c r="E65" s="2359"/>
      <c r="F65" s="2609"/>
      <c r="G65" s="515"/>
      <c r="H65" s="107"/>
      <c r="I65" s="107"/>
      <c r="J65" s="206"/>
      <c r="K65" s="206"/>
      <c r="L65" s="165"/>
      <c r="M65" s="165"/>
      <c r="N65" s="165"/>
      <c r="O65" s="165"/>
      <c r="P65" s="165"/>
      <c r="Q65" s="165"/>
      <c r="R65" s="165"/>
      <c r="S65" s="165"/>
      <c r="T65" s="165"/>
      <c r="U65" s="165"/>
      <c r="V65" s="2465"/>
      <c r="W65" s="2465"/>
      <c r="X65" s="2383"/>
      <c r="Y65" s="2383"/>
      <c r="Z65" s="413"/>
      <c r="AA65" s="413"/>
      <c r="AB65" s="413"/>
      <c r="AC65" s="166"/>
      <c r="AD65" s="167"/>
      <c r="AE65" s="1125"/>
    </row>
    <row r="66" spans="1:31" s="13" customFormat="1" ht="16.5" customHeight="1">
      <c r="A66" s="1891">
        <v>2.2999999999999998</v>
      </c>
      <c r="B66" s="2423">
        <v>18</v>
      </c>
      <c r="C66" s="2481" t="s">
        <v>444</v>
      </c>
      <c r="D66" s="436" t="s">
        <v>70</v>
      </c>
      <c r="E66" s="2456" t="s">
        <v>566</v>
      </c>
      <c r="F66" s="2558" t="s">
        <v>124</v>
      </c>
      <c r="G66" s="741" t="s">
        <v>102</v>
      </c>
      <c r="H66" s="614" t="s">
        <v>120</v>
      </c>
      <c r="I66" s="614" t="s">
        <v>233</v>
      </c>
      <c r="J66" s="741" t="s">
        <v>108</v>
      </c>
      <c r="K66" s="741" t="s">
        <v>108</v>
      </c>
      <c r="L66" s="741" t="s">
        <v>108</v>
      </c>
      <c r="M66" s="741" t="s">
        <v>108</v>
      </c>
      <c r="N66" s="741" t="s">
        <v>108</v>
      </c>
      <c r="O66" s="741" t="s">
        <v>108</v>
      </c>
      <c r="P66" s="741" t="s">
        <v>108</v>
      </c>
      <c r="Q66" s="741" t="s">
        <v>108</v>
      </c>
      <c r="R66" s="966" t="s">
        <v>108</v>
      </c>
      <c r="S66" s="965">
        <v>40985</v>
      </c>
      <c r="T66" s="965">
        <v>40996</v>
      </c>
      <c r="U66" s="965">
        <v>41003</v>
      </c>
      <c r="V66" s="2013"/>
      <c r="W66" s="2013"/>
      <c r="X66" s="2041"/>
      <c r="Y66" s="2041"/>
      <c r="Z66" s="959"/>
      <c r="AA66" s="959"/>
      <c r="AB66" s="959"/>
      <c r="AC66" s="735">
        <f>U66+180</f>
        <v>41183</v>
      </c>
      <c r="AD66" s="2511" t="s">
        <v>367</v>
      </c>
      <c r="AE66" s="1123"/>
    </row>
    <row r="67" spans="1:31" s="13" customFormat="1" ht="16.5" customHeight="1">
      <c r="A67" s="1891"/>
      <c r="B67" s="2423"/>
      <c r="C67" s="2481"/>
      <c r="D67" s="434" t="s">
        <v>71</v>
      </c>
      <c r="E67" s="2457"/>
      <c r="F67" s="2594"/>
      <c r="G67" s="863"/>
      <c r="H67" s="438"/>
      <c r="I67" s="438"/>
      <c r="J67" s="863"/>
      <c r="K67" s="863"/>
      <c r="L67" s="863"/>
      <c r="M67" s="863"/>
      <c r="N67" s="863"/>
      <c r="O67" s="863"/>
      <c r="P67" s="863"/>
      <c r="Q67" s="863"/>
      <c r="R67" s="966"/>
      <c r="S67" s="962"/>
      <c r="T67" s="966"/>
      <c r="U67" s="966"/>
      <c r="V67" s="2014"/>
      <c r="W67" s="2014"/>
      <c r="X67" s="2042"/>
      <c r="Y67" s="2042"/>
      <c r="Z67" s="960"/>
      <c r="AA67" s="960"/>
      <c r="AB67" s="960"/>
      <c r="AC67" s="444"/>
      <c r="AD67" s="2512"/>
      <c r="AE67" s="1123"/>
    </row>
    <row r="68" spans="1:31" s="13" customFormat="1" ht="27.75" customHeight="1" thickBot="1">
      <c r="A68" s="1891"/>
      <c r="B68" s="2423"/>
      <c r="C68" s="2481"/>
      <c r="D68" s="435" t="s">
        <v>72</v>
      </c>
      <c r="E68" s="2458"/>
      <c r="F68" s="2595"/>
      <c r="G68" s="520"/>
      <c r="H68" s="448"/>
      <c r="I68" s="448"/>
      <c r="J68" s="967" t="s">
        <v>108</v>
      </c>
      <c r="K68" s="967" t="s">
        <v>108</v>
      </c>
      <c r="L68" s="967" t="s">
        <v>108</v>
      </c>
      <c r="M68" s="967" t="s">
        <v>108</v>
      </c>
      <c r="N68" s="967" t="s">
        <v>108</v>
      </c>
      <c r="O68" s="967" t="s">
        <v>108</v>
      </c>
      <c r="P68" s="967" t="s">
        <v>108</v>
      </c>
      <c r="Q68" s="967" t="s">
        <v>108</v>
      </c>
      <c r="R68" s="967" t="s">
        <v>108</v>
      </c>
      <c r="S68" s="743">
        <v>41169</v>
      </c>
      <c r="T68" s="743">
        <v>41169</v>
      </c>
      <c r="U68" s="743">
        <v>41170</v>
      </c>
      <c r="V68" s="2060"/>
      <c r="W68" s="2060"/>
      <c r="X68" s="2043"/>
      <c r="Y68" s="2043"/>
      <c r="Z68" s="1035">
        <v>51750</v>
      </c>
      <c r="AA68" s="963"/>
      <c r="AB68" s="963"/>
      <c r="AC68" s="1028"/>
      <c r="AD68" s="2521"/>
      <c r="AE68" s="1123"/>
    </row>
    <row r="69" spans="1:31" s="13" customFormat="1" ht="14.25" customHeight="1">
      <c r="A69" s="1891">
        <v>3</v>
      </c>
      <c r="B69" s="2422">
        <v>19</v>
      </c>
      <c r="C69" s="2480" t="s">
        <v>445</v>
      </c>
      <c r="D69" s="436" t="s">
        <v>70</v>
      </c>
      <c r="E69" s="2456" t="s">
        <v>567</v>
      </c>
      <c r="F69" s="2558" t="s">
        <v>300</v>
      </c>
      <c r="G69" s="844" t="s">
        <v>119</v>
      </c>
      <c r="H69" s="156" t="s">
        <v>120</v>
      </c>
      <c r="I69" s="156" t="s">
        <v>290</v>
      </c>
      <c r="J69" s="748">
        <v>40544</v>
      </c>
      <c r="K69" s="748">
        <f>J69+20</f>
        <v>40564</v>
      </c>
      <c r="L69" s="748" t="s">
        <v>108</v>
      </c>
      <c r="M69" s="748" t="s">
        <v>108</v>
      </c>
      <c r="N69" s="748" t="s">
        <v>108</v>
      </c>
      <c r="O69" s="748" t="s">
        <v>108</v>
      </c>
      <c r="P69" s="748" t="s">
        <v>108</v>
      </c>
      <c r="Q69" s="748" t="s">
        <v>108</v>
      </c>
      <c r="R69" s="748" t="s">
        <v>108</v>
      </c>
      <c r="S69" s="748" t="s">
        <v>108</v>
      </c>
      <c r="T69" s="748"/>
      <c r="U69" s="748">
        <f>K69+14</f>
        <v>40578</v>
      </c>
      <c r="V69" s="2370"/>
      <c r="W69" s="2370"/>
      <c r="X69" s="2382"/>
      <c r="Y69" s="2382"/>
      <c r="Z69" s="410"/>
      <c r="AA69" s="410"/>
      <c r="AB69" s="410"/>
      <c r="AC69" s="788">
        <f>U16+85</f>
        <v>40779</v>
      </c>
      <c r="AD69" s="162" t="s">
        <v>645</v>
      </c>
      <c r="AE69" s="1125"/>
    </row>
    <row r="70" spans="1:31" s="13" customFormat="1" ht="13.5" customHeight="1">
      <c r="A70" s="1891"/>
      <c r="B70" s="2423"/>
      <c r="C70" s="2481"/>
      <c r="D70" s="434" t="s">
        <v>232</v>
      </c>
      <c r="E70" s="2457"/>
      <c r="F70" s="2559"/>
      <c r="G70" s="170"/>
      <c r="H70" s="106"/>
      <c r="I70" s="106"/>
      <c r="J70" s="170">
        <v>41163</v>
      </c>
      <c r="K70" s="170">
        <f>J70+20</f>
        <v>41183</v>
      </c>
      <c r="L70" s="170" t="s">
        <v>108</v>
      </c>
      <c r="M70" s="170" t="s">
        <v>108</v>
      </c>
      <c r="N70" s="170" t="s">
        <v>108</v>
      </c>
      <c r="O70" s="170" t="s">
        <v>108</v>
      </c>
      <c r="P70" s="170" t="s">
        <v>108</v>
      </c>
      <c r="Q70" s="170" t="s">
        <v>108</v>
      </c>
      <c r="R70" s="170" t="s">
        <v>108</v>
      </c>
      <c r="S70" s="170" t="s">
        <v>108</v>
      </c>
      <c r="T70" s="170"/>
      <c r="U70" s="170">
        <f>K70+14</f>
        <v>41197</v>
      </c>
      <c r="V70" s="2371"/>
      <c r="W70" s="2371"/>
      <c r="X70" s="2368"/>
      <c r="Y70" s="2368"/>
      <c r="Z70" s="411"/>
      <c r="AA70" s="411"/>
      <c r="AB70" s="411"/>
      <c r="AC70" s="171">
        <v>41109</v>
      </c>
      <c r="AD70" s="164"/>
      <c r="AE70" s="1125"/>
    </row>
    <row r="71" spans="1:31" s="13" customFormat="1" ht="13.5" customHeight="1">
      <c r="A71" s="1891"/>
      <c r="B71" s="2423"/>
      <c r="C71" s="2481"/>
      <c r="D71" s="437" t="s">
        <v>327</v>
      </c>
      <c r="E71" s="2457"/>
      <c r="F71" s="2560"/>
      <c r="G71" s="816"/>
      <c r="H71" s="110"/>
      <c r="I71" s="110"/>
      <c r="J71" s="816">
        <v>40979</v>
      </c>
      <c r="K71" s="816">
        <v>41002</v>
      </c>
      <c r="L71" s="816" t="s">
        <v>108</v>
      </c>
      <c r="M71" s="816">
        <v>40974</v>
      </c>
      <c r="N71" s="816" t="s">
        <v>108</v>
      </c>
      <c r="O71" s="816" t="s">
        <v>108</v>
      </c>
      <c r="P71" s="816">
        <v>41023</v>
      </c>
      <c r="Q71" s="816">
        <v>41051</v>
      </c>
      <c r="R71" s="816">
        <v>41065</v>
      </c>
      <c r="S71" s="816">
        <v>41085</v>
      </c>
      <c r="T71" s="816"/>
      <c r="U71" s="816">
        <v>41317</v>
      </c>
      <c r="V71" s="2372"/>
      <c r="W71" s="2372"/>
      <c r="X71" s="2369"/>
      <c r="Y71" s="2369"/>
      <c r="Z71" s="412"/>
      <c r="AA71" s="412"/>
      <c r="AB71" s="412"/>
      <c r="AC71" s="171">
        <v>41355</v>
      </c>
      <c r="AD71" s="431"/>
      <c r="AE71" s="1125"/>
    </row>
    <row r="72" spans="1:31" s="13" customFormat="1" ht="17.25" customHeight="1" thickBot="1">
      <c r="A72" s="1891"/>
      <c r="B72" s="2424"/>
      <c r="C72" s="2482"/>
      <c r="D72" s="437" t="s">
        <v>72</v>
      </c>
      <c r="E72" s="2457"/>
      <c r="F72" s="2560"/>
      <c r="G72" s="816"/>
      <c r="H72" s="110"/>
      <c r="I72" s="110"/>
      <c r="J72" s="224"/>
      <c r="K72" s="224"/>
      <c r="L72" s="486"/>
      <c r="M72" s="486"/>
      <c r="N72" s="486"/>
      <c r="O72" s="486"/>
      <c r="P72" s="486"/>
      <c r="Q72" s="486"/>
      <c r="R72" s="486"/>
      <c r="S72" s="486"/>
      <c r="T72" s="486"/>
      <c r="U72" s="1198">
        <v>41247</v>
      </c>
      <c r="V72" s="2372"/>
      <c r="W72" s="2372"/>
      <c r="X72" s="2369"/>
      <c r="Y72" s="2369"/>
      <c r="Z72" s="1199">
        <v>18000</v>
      </c>
      <c r="AA72" s="412"/>
      <c r="AB72" s="412"/>
      <c r="AC72" s="1201" t="s">
        <v>658</v>
      </c>
      <c r="AD72" s="431"/>
      <c r="AE72" s="1125"/>
    </row>
    <row r="73" spans="1:31" s="13" customFormat="1" ht="12.75" customHeight="1">
      <c r="A73" s="1891">
        <v>3</v>
      </c>
      <c r="B73" s="2422">
        <v>20</v>
      </c>
      <c r="C73" s="2617" t="s">
        <v>643</v>
      </c>
      <c r="D73" s="436" t="s">
        <v>70</v>
      </c>
      <c r="E73" s="2456" t="s">
        <v>568</v>
      </c>
      <c r="F73" s="2549" t="s">
        <v>325</v>
      </c>
      <c r="G73" s="449" t="s">
        <v>101</v>
      </c>
      <c r="H73" s="585" t="s">
        <v>120</v>
      </c>
      <c r="I73" s="585" t="s">
        <v>290</v>
      </c>
      <c r="J73" s="1519">
        <v>40544</v>
      </c>
      <c r="K73" s="857" t="s">
        <v>108</v>
      </c>
      <c r="L73" s="857" t="s">
        <v>108</v>
      </c>
      <c r="M73" s="1519" t="s">
        <v>108</v>
      </c>
      <c r="N73" s="1519" t="s">
        <v>108</v>
      </c>
      <c r="O73" s="1519" t="s">
        <v>108</v>
      </c>
      <c r="P73" s="1519" t="s">
        <v>108</v>
      </c>
      <c r="Q73" s="1519" t="s">
        <v>108</v>
      </c>
      <c r="R73" s="1519" t="s">
        <v>108</v>
      </c>
      <c r="S73" s="857" t="s">
        <v>108</v>
      </c>
      <c r="T73" s="857"/>
      <c r="U73" s="857">
        <v>40544</v>
      </c>
      <c r="V73" s="2370"/>
      <c r="W73" s="2370"/>
      <c r="X73" s="2382"/>
      <c r="Y73" s="2382"/>
      <c r="Z73" s="410"/>
      <c r="AA73" s="410"/>
      <c r="AB73" s="410"/>
      <c r="AC73" s="788">
        <f>U73+30</f>
        <v>40574</v>
      </c>
      <c r="AD73" s="2427"/>
      <c r="AE73" s="1127"/>
    </row>
    <row r="74" spans="1:31" s="13" customFormat="1" ht="17.25" customHeight="1">
      <c r="A74" s="1891"/>
      <c r="B74" s="2423"/>
      <c r="C74" s="2618"/>
      <c r="D74" s="434" t="s">
        <v>232</v>
      </c>
      <c r="E74" s="2457"/>
      <c r="F74" s="2550"/>
      <c r="G74" s="522"/>
      <c r="H74" s="1237"/>
      <c r="I74" s="1237"/>
      <c r="J74" s="522">
        <v>40797</v>
      </c>
      <c r="K74" s="717" t="s">
        <v>108</v>
      </c>
      <c r="L74" s="717" t="s">
        <v>108</v>
      </c>
      <c r="M74" s="522" t="s">
        <v>108</v>
      </c>
      <c r="N74" s="522" t="s">
        <v>108</v>
      </c>
      <c r="O74" s="522" t="s">
        <v>108</v>
      </c>
      <c r="P74" s="522" t="s">
        <v>108</v>
      </c>
      <c r="Q74" s="522" t="s">
        <v>108</v>
      </c>
      <c r="R74" s="522" t="s">
        <v>108</v>
      </c>
      <c r="S74" s="717" t="s">
        <v>108</v>
      </c>
      <c r="T74" s="717"/>
      <c r="U74" s="717">
        <v>40817</v>
      </c>
      <c r="V74" s="2371"/>
      <c r="W74" s="2371"/>
      <c r="X74" s="2368"/>
      <c r="Y74" s="2368"/>
      <c r="Z74" s="411"/>
      <c r="AA74" s="411"/>
      <c r="AB74" s="2531" t="s">
        <v>710</v>
      </c>
      <c r="AC74" s="541">
        <v>40846</v>
      </c>
      <c r="AD74" s="2428"/>
      <c r="AE74" s="1127"/>
    </row>
    <row r="75" spans="1:31" s="13" customFormat="1" ht="17.25" customHeight="1">
      <c r="A75" s="1891"/>
      <c r="B75" s="2423"/>
      <c r="C75" s="2618"/>
      <c r="D75" s="437" t="s">
        <v>327</v>
      </c>
      <c r="E75" s="2457"/>
      <c r="F75" s="2550"/>
      <c r="G75" s="739" t="s">
        <v>102</v>
      </c>
      <c r="H75" s="1032" t="s">
        <v>120</v>
      </c>
      <c r="I75" s="1522" t="s">
        <v>290</v>
      </c>
      <c r="J75" s="522">
        <v>40797</v>
      </c>
      <c r="K75" s="717">
        <f>J75+20</f>
        <v>40817</v>
      </c>
      <c r="L75" s="717" t="s">
        <v>108</v>
      </c>
      <c r="M75" s="522">
        <f>J75-5</f>
        <v>40792</v>
      </c>
      <c r="N75" s="522" t="s">
        <v>108</v>
      </c>
      <c r="O75" s="522" t="s">
        <v>108</v>
      </c>
      <c r="P75" s="522" t="s">
        <v>108</v>
      </c>
      <c r="Q75" s="522">
        <v>41232</v>
      </c>
      <c r="R75" s="522">
        <f>Q75+14</f>
        <v>41246</v>
      </c>
      <c r="S75" s="717">
        <v>41330</v>
      </c>
      <c r="T75" s="717"/>
      <c r="U75" s="717">
        <f>S75+7</f>
        <v>41337</v>
      </c>
      <c r="V75" s="2372"/>
      <c r="W75" s="2372"/>
      <c r="X75" s="2369"/>
      <c r="Y75" s="2369"/>
      <c r="Z75" s="412"/>
      <c r="AA75" s="412"/>
      <c r="AB75" s="2532"/>
      <c r="AC75" s="872">
        <v>41695</v>
      </c>
      <c r="AD75" s="2429"/>
      <c r="AE75" s="1127"/>
    </row>
    <row r="76" spans="1:31" s="13" customFormat="1" ht="17.25" customHeight="1" thickBot="1">
      <c r="A76" s="1891"/>
      <c r="B76" s="2423"/>
      <c r="C76" s="2618"/>
      <c r="D76" s="437" t="s">
        <v>606</v>
      </c>
      <c r="E76" s="2457"/>
      <c r="F76" s="2550"/>
      <c r="G76" s="739"/>
      <c r="H76" s="1517"/>
      <c r="I76" s="1517"/>
      <c r="J76" s="739"/>
      <c r="K76" s="860"/>
      <c r="L76" s="860"/>
      <c r="M76" s="739"/>
      <c r="N76" s="739"/>
      <c r="O76" s="739"/>
      <c r="P76" s="739"/>
      <c r="Q76" s="739">
        <v>41409</v>
      </c>
      <c r="R76" s="1410">
        <v>41430</v>
      </c>
      <c r="S76" s="860"/>
      <c r="T76" s="860">
        <f>Q76+14</f>
        <v>41423</v>
      </c>
      <c r="U76" s="1202">
        <f>T76+7</f>
        <v>41430</v>
      </c>
      <c r="V76" s="2372"/>
      <c r="W76" s="2372"/>
      <c r="X76" s="2369"/>
      <c r="Y76" s="2369"/>
      <c r="Z76" s="1020"/>
      <c r="AA76" s="1020"/>
      <c r="AB76" s="2532"/>
      <c r="AC76" s="872"/>
      <c r="AD76" s="2429"/>
      <c r="AE76" s="1127"/>
    </row>
    <row r="77" spans="1:31" s="13" customFormat="1" ht="23.25" customHeight="1" thickBot="1">
      <c r="A77" s="1891"/>
      <c r="B77" s="2424"/>
      <c r="C77" s="1523" t="s">
        <v>644</v>
      </c>
      <c r="D77" s="1524" t="s">
        <v>72</v>
      </c>
      <c r="E77" s="2458"/>
      <c r="F77" s="2551"/>
      <c r="G77" s="1518"/>
      <c r="H77" s="448"/>
      <c r="I77" s="520"/>
      <c r="J77" s="448"/>
      <c r="K77" s="125"/>
      <c r="L77" s="862"/>
      <c r="M77" s="1525">
        <v>41285</v>
      </c>
      <c r="N77" s="520"/>
      <c r="O77" s="448"/>
      <c r="P77" s="520"/>
      <c r="Q77" s="520"/>
      <c r="R77" s="1520"/>
      <c r="S77" s="1521" t="s">
        <v>659</v>
      </c>
      <c r="T77" s="1521">
        <v>41560</v>
      </c>
      <c r="U77" s="1521">
        <v>41623</v>
      </c>
      <c r="V77" s="2465"/>
      <c r="W77" s="2465"/>
      <c r="X77" s="2383"/>
      <c r="Y77" s="2383"/>
      <c r="Z77" s="1141">
        <v>36698.400000000001</v>
      </c>
      <c r="AA77" s="413"/>
      <c r="AB77" s="2533"/>
      <c r="AC77" s="1140">
        <v>41714</v>
      </c>
      <c r="AD77" s="2430"/>
      <c r="AE77" s="1127"/>
    </row>
    <row r="78" spans="1:31" ht="15.95" customHeight="1">
      <c r="A78" s="2620">
        <v>3</v>
      </c>
      <c r="B78" s="2612">
        <v>21</v>
      </c>
      <c r="C78" s="2449" t="s">
        <v>446</v>
      </c>
      <c r="D78" s="492" t="s">
        <v>70</v>
      </c>
      <c r="E78" s="2433" t="s">
        <v>569</v>
      </c>
      <c r="F78" s="2555" t="s">
        <v>125</v>
      </c>
      <c r="G78" s="867" t="s">
        <v>101</v>
      </c>
      <c r="H78" s="493" t="s">
        <v>120</v>
      </c>
      <c r="I78" s="493" t="s">
        <v>290</v>
      </c>
      <c r="J78" s="873">
        <v>40544</v>
      </c>
      <c r="K78" s="873" t="s">
        <v>108</v>
      </c>
      <c r="L78" s="873" t="s">
        <v>108</v>
      </c>
      <c r="M78" s="873" t="s">
        <v>108</v>
      </c>
      <c r="N78" s="873" t="s">
        <v>108</v>
      </c>
      <c r="O78" s="873" t="s">
        <v>108</v>
      </c>
      <c r="P78" s="873" t="s">
        <v>108</v>
      </c>
      <c r="Q78" s="873" t="s">
        <v>108</v>
      </c>
      <c r="R78" s="873" t="s">
        <v>108</v>
      </c>
      <c r="S78" s="873" t="s">
        <v>108</v>
      </c>
      <c r="T78" s="873"/>
      <c r="U78" s="873">
        <v>40544</v>
      </c>
      <c r="V78" s="2508"/>
      <c r="W78" s="2508"/>
      <c r="X78" s="2518"/>
      <c r="Y78" s="2518"/>
      <c r="Z78" s="494"/>
      <c r="AA78" s="494"/>
      <c r="AB78" s="494"/>
      <c r="AC78" s="874">
        <f>U78+30</f>
        <v>40574</v>
      </c>
      <c r="AD78" s="2322" t="s">
        <v>368</v>
      </c>
      <c r="AE78" s="1128"/>
    </row>
    <row r="79" spans="1:31" ht="15.95" customHeight="1">
      <c r="A79" s="2620"/>
      <c r="B79" s="2612"/>
      <c r="C79" s="2449"/>
      <c r="D79" s="495" t="s">
        <v>71</v>
      </c>
      <c r="E79" s="2433"/>
      <c r="F79" s="2556"/>
      <c r="G79" s="875" t="s">
        <v>102</v>
      </c>
      <c r="H79" s="493" t="s">
        <v>120</v>
      </c>
      <c r="I79" s="493" t="s">
        <v>290</v>
      </c>
      <c r="J79" s="875">
        <v>41075</v>
      </c>
      <c r="K79" s="875" t="s">
        <v>108</v>
      </c>
      <c r="L79" s="875" t="s">
        <v>108</v>
      </c>
      <c r="M79" s="875" t="s">
        <v>108</v>
      </c>
      <c r="N79" s="875" t="s">
        <v>108</v>
      </c>
      <c r="O79" s="875" t="s">
        <v>108</v>
      </c>
      <c r="P79" s="875" t="s">
        <v>108</v>
      </c>
      <c r="Q79" s="875" t="s">
        <v>108</v>
      </c>
      <c r="R79" s="875" t="s">
        <v>108</v>
      </c>
      <c r="S79" s="875" t="s">
        <v>108</v>
      </c>
      <c r="T79" s="875"/>
      <c r="U79" s="875">
        <v>41110</v>
      </c>
      <c r="V79" s="2509"/>
      <c r="W79" s="2509"/>
      <c r="X79" s="2519"/>
      <c r="Y79" s="2519"/>
      <c r="Z79" s="497"/>
      <c r="AA79" s="497"/>
      <c r="AB79" s="497"/>
      <c r="AC79" s="875">
        <v>41142</v>
      </c>
      <c r="AD79" s="2323"/>
      <c r="AE79" s="1128"/>
    </row>
    <row r="80" spans="1:31" ht="15.95" customHeight="1" thickBot="1">
      <c r="A80" s="2620"/>
      <c r="B80" s="2612"/>
      <c r="C80" s="2449"/>
      <c r="D80" s="498" t="s">
        <v>72</v>
      </c>
      <c r="E80" s="2434"/>
      <c r="F80" s="2557"/>
      <c r="G80" s="500"/>
      <c r="H80" s="501"/>
      <c r="I80" s="876"/>
      <c r="J80" s="501"/>
      <c r="K80" s="501"/>
      <c r="L80" s="876"/>
      <c r="M80" s="2552" t="s">
        <v>326</v>
      </c>
      <c r="N80" s="2553"/>
      <c r="O80" s="2553"/>
      <c r="P80" s="2553"/>
      <c r="Q80" s="2553"/>
      <c r="R80" s="2553"/>
      <c r="S80" s="2553"/>
      <c r="T80" s="2553"/>
      <c r="U80" s="2554"/>
      <c r="V80" s="2510"/>
      <c r="W80" s="2510"/>
      <c r="X80" s="2520"/>
      <c r="Y80" s="2520"/>
      <c r="Z80" s="499"/>
      <c r="AA80" s="499"/>
      <c r="AB80" s="499"/>
      <c r="AC80" s="502"/>
      <c r="AD80" s="2324"/>
      <c r="AE80" s="1128"/>
    </row>
    <row r="81" spans="1:31" s="13" customFormat="1" ht="18" customHeight="1">
      <c r="A81" s="2620">
        <v>3</v>
      </c>
      <c r="B81" s="2614">
        <v>22</v>
      </c>
      <c r="C81" s="2450" t="s">
        <v>361</v>
      </c>
      <c r="D81" s="503" t="s">
        <v>70</v>
      </c>
      <c r="E81" s="2569" t="s">
        <v>570</v>
      </c>
      <c r="F81" s="2596" t="s">
        <v>476</v>
      </c>
      <c r="G81" s="877" t="s">
        <v>101</v>
      </c>
      <c r="H81" s="504"/>
      <c r="I81" s="878"/>
      <c r="J81" s="875">
        <v>41169</v>
      </c>
      <c r="K81" s="875" t="s">
        <v>108</v>
      </c>
      <c r="L81" s="875" t="s">
        <v>108</v>
      </c>
      <c r="M81" s="875" t="s">
        <v>108</v>
      </c>
      <c r="N81" s="875" t="s">
        <v>108</v>
      </c>
      <c r="O81" s="875" t="s">
        <v>108</v>
      </c>
      <c r="P81" s="875" t="s">
        <v>108</v>
      </c>
      <c r="Q81" s="875" t="s">
        <v>108</v>
      </c>
      <c r="R81" s="875" t="s">
        <v>108</v>
      </c>
      <c r="S81" s="875" t="s">
        <v>108</v>
      </c>
      <c r="T81" s="875"/>
      <c r="U81" s="875">
        <v>41204</v>
      </c>
      <c r="V81" s="505"/>
      <c r="W81" s="505"/>
      <c r="X81" s="506"/>
      <c r="Y81" s="2522" t="s">
        <v>224</v>
      </c>
      <c r="Z81" s="493"/>
      <c r="AA81" s="493"/>
      <c r="AB81" s="493"/>
      <c r="AC81" s="875">
        <v>41236</v>
      </c>
      <c r="AD81" s="2322" t="s">
        <v>368</v>
      </c>
      <c r="AE81" s="1128"/>
    </row>
    <row r="82" spans="1:31" ht="18" customHeight="1">
      <c r="A82" s="2620"/>
      <c r="B82" s="2615"/>
      <c r="C82" s="2449"/>
      <c r="D82" s="495" t="s">
        <v>71</v>
      </c>
      <c r="E82" s="2433"/>
      <c r="F82" s="2556"/>
      <c r="G82" s="875" t="s">
        <v>102</v>
      </c>
      <c r="H82" s="496" t="s">
        <v>120</v>
      </c>
      <c r="I82" s="496" t="s">
        <v>290</v>
      </c>
      <c r="J82" s="507"/>
      <c r="K82" s="2459" t="s">
        <v>326</v>
      </c>
      <c r="L82" s="2460"/>
      <c r="M82" s="2460"/>
      <c r="N82" s="2460"/>
      <c r="O82" s="2460"/>
      <c r="P82" s="2460"/>
      <c r="Q82" s="2460"/>
      <c r="R82" s="2460"/>
      <c r="S82" s="2460"/>
      <c r="T82" s="2460"/>
      <c r="U82" s="2461"/>
      <c r="V82" s="508"/>
      <c r="W82" s="508"/>
      <c r="X82" s="497"/>
      <c r="Y82" s="2523"/>
      <c r="Z82" s="496"/>
      <c r="AA82" s="496"/>
      <c r="AB82" s="496"/>
      <c r="AC82" s="509"/>
      <c r="AD82" s="2323"/>
      <c r="AE82" s="1128"/>
    </row>
    <row r="83" spans="1:31" ht="18" customHeight="1" thickBot="1">
      <c r="A83" s="2620"/>
      <c r="B83" s="2616"/>
      <c r="C83" s="2451"/>
      <c r="D83" s="498" t="s">
        <v>72</v>
      </c>
      <c r="E83" s="2434"/>
      <c r="F83" s="2557"/>
      <c r="G83" s="500"/>
      <c r="H83" s="501"/>
      <c r="I83" s="876"/>
      <c r="J83" s="501"/>
      <c r="K83" s="2462"/>
      <c r="L83" s="2463"/>
      <c r="M83" s="2463"/>
      <c r="N83" s="2463"/>
      <c r="O83" s="2463"/>
      <c r="P83" s="2463"/>
      <c r="Q83" s="2463"/>
      <c r="R83" s="2463"/>
      <c r="S83" s="2463"/>
      <c r="T83" s="2463"/>
      <c r="U83" s="2464"/>
      <c r="V83" s="510"/>
      <c r="W83" s="510"/>
      <c r="X83" s="499"/>
      <c r="Y83" s="2524"/>
      <c r="Z83" s="501"/>
      <c r="AA83" s="501"/>
      <c r="AB83" s="501"/>
      <c r="AC83" s="502"/>
      <c r="AD83" s="2324"/>
      <c r="AE83" s="1128"/>
    </row>
    <row r="84" spans="1:31" s="13" customFormat="1" ht="18" customHeight="1">
      <c r="A84" s="1891">
        <v>3</v>
      </c>
      <c r="B84" s="2423">
        <v>23</v>
      </c>
      <c r="C84" s="2481" t="s">
        <v>691</v>
      </c>
      <c r="D84" s="436" t="s">
        <v>70</v>
      </c>
      <c r="E84" s="2545" t="s">
        <v>690</v>
      </c>
      <c r="F84" s="1942" t="s">
        <v>369</v>
      </c>
      <c r="G84" s="449" t="s">
        <v>101</v>
      </c>
      <c r="H84" s="961"/>
      <c r="I84" s="965"/>
      <c r="J84" s="522">
        <v>40805</v>
      </c>
      <c r="K84" s="522" t="s">
        <v>108</v>
      </c>
      <c r="L84" s="522" t="s">
        <v>108</v>
      </c>
      <c r="M84" s="522" t="s">
        <v>108</v>
      </c>
      <c r="N84" s="522" t="s">
        <v>108</v>
      </c>
      <c r="O84" s="522" t="s">
        <v>108</v>
      </c>
      <c r="P84" s="522" t="s">
        <v>108</v>
      </c>
      <c r="Q84" s="522" t="s">
        <v>108</v>
      </c>
      <c r="R84" s="522" t="s">
        <v>108</v>
      </c>
      <c r="S84" s="522" t="s">
        <v>108</v>
      </c>
      <c r="T84" s="522"/>
      <c r="U84" s="522">
        <v>40841</v>
      </c>
      <c r="V84" s="957"/>
      <c r="W84" s="957"/>
      <c r="X84" s="959"/>
      <c r="Y84" s="585"/>
      <c r="Z84" s="438"/>
      <c r="AA84" s="438"/>
      <c r="AB84" s="438"/>
      <c r="AC84" s="522">
        <v>40873</v>
      </c>
      <c r="AD84" s="1026"/>
      <c r="AE84" s="1118"/>
    </row>
    <row r="85" spans="1:31" ht="18" customHeight="1">
      <c r="A85" s="1891"/>
      <c r="B85" s="2423"/>
      <c r="C85" s="2481"/>
      <c r="D85" s="434" t="s">
        <v>71</v>
      </c>
      <c r="E85" s="2546"/>
      <c r="F85" s="2435"/>
      <c r="G85" s="522"/>
      <c r="H85" s="442" t="s">
        <v>120</v>
      </c>
      <c r="I85" s="442" t="s">
        <v>290</v>
      </c>
      <c r="J85" s="561"/>
      <c r="K85" s="561"/>
      <c r="L85" s="561"/>
      <c r="M85" s="561"/>
      <c r="N85" s="561"/>
      <c r="O85" s="561"/>
      <c r="P85" s="561"/>
      <c r="Q85" s="561"/>
      <c r="R85" s="561"/>
      <c r="S85" s="561"/>
      <c r="T85" s="561"/>
      <c r="U85" s="561"/>
      <c r="V85" s="958"/>
      <c r="W85" s="958"/>
      <c r="X85" s="960"/>
      <c r="Y85" s="442"/>
      <c r="Z85" s="442"/>
      <c r="AA85" s="442"/>
      <c r="AB85" s="442"/>
      <c r="AC85" s="444"/>
      <c r="AD85" s="1027" t="s">
        <v>367</v>
      </c>
      <c r="AE85" s="1118"/>
    </row>
    <row r="86" spans="1:31" ht="18" customHeight="1" thickBot="1">
      <c r="A86" s="1891"/>
      <c r="B86" s="2423"/>
      <c r="C86" s="2481"/>
      <c r="D86" s="435" t="s">
        <v>72</v>
      </c>
      <c r="E86" s="2547"/>
      <c r="F86" s="2436"/>
      <c r="G86" s="968"/>
      <c r="H86" s="448"/>
      <c r="I86" s="520"/>
      <c r="J86" s="448"/>
      <c r="K86" s="448"/>
      <c r="L86" s="520"/>
      <c r="M86" s="520"/>
      <c r="N86" s="520"/>
      <c r="O86" s="448"/>
      <c r="P86" s="520"/>
      <c r="Q86" s="520"/>
      <c r="R86" s="967"/>
      <c r="S86" s="967"/>
      <c r="T86" s="967"/>
      <c r="U86" s="967"/>
      <c r="V86" s="964"/>
      <c r="W86" s="964"/>
      <c r="X86" s="963"/>
      <c r="Y86" s="448"/>
      <c r="Z86" s="447">
        <v>11183</v>
      </c>
      <c r="AA86" s="448"/>
      <c r="AB86" s="448"/>
      <c r="AC86" s="1028"/>
      <c r="AD86" s="1029"/>
      <c r="AE86" s="1118"/>
    </row>
    <row r="87" spans="1:31" s="13" customFormat="1" ht="18" customHeight="1">
      <c r="A87" s="1891">
        <v>3</v>
      </c>
      <c r="B87" s="2422">
        <v>24</v>
      </c>
      <c r="C87" s="2480" t="s">
        <v>447</v>
      </c>
      <c r="D87" s="436" t="s">
        <v>70</v>
      </c>
      <c r="E87" s="2456" t="s">
        <v>234</v>
      </c>
      <c r="F87" s="2548" t="s">
        <v>260</v>
      </c>
      <c r="G87" s="449" t="s">
        <v>101</v>
      </c>
      <c r="H87" s="1030" t="s">
        <v>120</v>
      </c>
      <c r="I87" s="585"/>
      <c r="J87" s="522">
        <v>40809</v>
      </c>
      <c r="K87" s="522" t="s">
        <v>108</v>
      </c>
      <c r="L87" s="522" t="s">
        <v>108</v>
      </c>
      <c r="M87" s="522" t="s">
        <v>108</v>
      </c>
      <c r="N87" s="522" t="s">
        <v>108</v>
      </c>
      <c r="O87" s="522" t="s">
        <v>108</v>
      </c>
      <c r="P87" s="522" t="s">
        <v>108</v>
      </c>
      <c r="Q87" s="522" t="s">
        <v>108</v>
      </c>
      <c r="R87" s="522" t="s">
        <v>108</v>
      </c>
      <c r="S87" s="522" t="s">
        <v>108</v>
      </c>
      <c r="T87" s="522"/>
      <c r="U87" s="522">
        <v>40845</v>
      </c>
      <c r="V87" s="957"/>
      <c r="W87" s="957"/>
      <c r="X87" s="959"/>
      <c r="Y87" s="585"/>
      <c r="Z87" s="438"/>
      <c r="AA87" s="438"/>
      <c r="AB87" s="1999" t="s">
        <v>477</v>
      </c>
      <c r="AC87" s="522">
        <v>40876</v>
      </c>
      <c r="AD87" s="1026"/>
      <c r="AE87" s="1118"/>
    </row>
    <row r="88" spans="1:31" s="155" customFormat="1" ht="18" customHeight="1">
      <c r="A88" s="1891"/>
      <c r="B88" s="2423"/>
      <c r="C88" s="2481"/>
      <c r="D88" s="1031" t="s">
        <v>71</v>
      </c>
      <c r="E88" s="2457"/>
      <c r="F88" s="2435"/>
      <c r="G88" s="522" t="s">
        <v>102</v>
      </c>
      <c r="H88" s="1032" t="s">
        <v>120</v>
      </c>
      <c r="I88" s="522" t="s">
        <v>291</v>
      </c>
      <c r="J88" s="966" t="s">
        <v>108</v>
      </c>
      <c r="K88" s="966" t="s">
        <v>108</v>
      </c>
      <c r="L88" s="966" t="s">
        <v>108</v>
      </c>
      <c r="M88" s="966" t="s">
        <v>108</v>
      </c>
      <c r="N88" s="966" t="s">
        <v>108</v>
      </c>
      <c r="O88" s="966" t="s">
        <v>108</v>
      </c>
      <c r="P88" s="966" t="s">
        <v>108</v>
      </c>
      <c r="Q88" s="966" t="s">
        <v>108</v>
      </c>
      <c r="R88" s="966" t="s">
        <v>108</v>
      </c>
      <c r="S88" s="522">
        <v>41032</v>
      </c>
      <c r="T88" s="966"/>
      <c r="U88" s="522">
        <v>41039</v>
      </c>
      <c r="V88" s="966"/>
      <c r="W88" s="966"/>
      <c r="X88" s="442"/>
      <c r="Y88" s="442"/>
      <c r="Z88" s="441"/>
      <c r="AA88" s="442"/>
      <c r="AB88" s="2029"/>
      <c r="AC88" s="522">
        <v>41044</v>
      </c>
      <c r="AD88" s="1033" t="s">
        <v>367</v>
      </c>
      <c r="AE88" s="1123"/>
    </row>
    <row r="89" spans="1:31" ht="18" customHeight="1" thickBot="1">
      <c r="A89" s="1891"/>
      <c r="B89" s="2424"/>
      <c r="C89" s="2482"/>
      <c r="D89" s="435" t="s">
        <v>72</v>
      </c>
      <c r="E89" s="2458"/>
      <c r="F89" s="2436"/>
      <c r="G89" s="968"/>
      <c r="H89" s="448"/>
      <c r="I89" s="520"/>
      <c r="J89" s="448"/>
      <c r="K89" s="448"/>
      <c r="L89" s="520"/>
      <c r="M89" s="520"/>
      <c r="N89" s="520"/>
      <c r="O89" s="448"/>
      <c r="P89" s="520"/>
      <c r="Q89" s="520"/>
      <c r="R89" s="967"/>
      <c r="S89" s="967"/>
      <c r="T89" s="967"/>
      <c r="U89" s="967"/>
      <c r="V89" s="964"/>
      <c r="W89" s="964"/>
      <c r="X89" s="963"/>
      <c r="Y89" s="448"/>
      <c r="Z89" s="447">
        <v>69016</v>
      </c>
      <c r="AA89" s="448"/>
      <c r="AB89" s="2030"/>
      <c r="AC89" s="1034">
        <v>41110</v>
      </c>
      <c r="AD89" s="1029"/>
      <c r="AE89" s="1118"/>
    </row>
    <row r="90" spans="1:31" s="13" customFormat="1" ht="18" customHeight="1">
      <c r="A90" s="1891">
        <v>3</v>
      </c>
      <c r="B90" s="2479">
        <v>25</v>
      </c>
      <c r="C90" s="2354" t="s">
        <v>448</v>
      </c>
      <c r="D90" s="277" t="s">
        <v>70</v>
      </c>
      <c r="E90" s="2357" t="s">
        <v>571</v>
      </c>
      <c r="F90" s="2469" t="s">
        <v>275</v>
      </c>
      <c r="G90" s="844" t="s">
        <v>101</v>
      </c>
      <c r="H90" s="156" t="s">
        <v>121</v>
      </c>
      <c r="I90" s="156" t="s">
        <v>39</v>
      </c>
      <c r="J90" s="748">
        <v>40558</v>
      </c>
      <c r="K90" s="748">
        <f>J90+20</f>
        <v>40578</v>
      </c>
      <c r="L90" s="748">
        <f>K90+7</f>
        <v>40585</v>
      </c>
      <c r="M90" s="748">
        <f>J90-5</f>
        <v>40553</v>
      </c>
      <c r="N90" s="748">
        <f>K90+5</f>
        <v>40583</v>
      </c>
      <c r="O90" s="748">
        <f>L90+7</f>
        <v>40592</v>
      </c>
      <c r="P90" s="748">
        <f>O90+7</f>
        <v>40599</v>
      </c>
      <c r="Q90" s="748">
        <f>P90+28</f>
        <v>40627</v>
      </c>
      <c r="R90" s="748">
        <f>Q90+14</f>
        <v>40641</v>
      </c>
      <c r="S90" s="748">
        <f>R90+10</f>
        <v>40651</v>
      </c>
      <c r="T90" s="748"/>
      <c r="U90" s="748">
        <f>S90+7</f>
        <v>40658</v>
      </c>
      <c r="V90" s="2370"/>
      <c r="W90" s="2370"/>
      <c r="X90" s="2382"/>
      <c r="Y90" s="2382"/>
      <c r="Z90" s="410"/>
      <c r="AA90" s="410"/>
      <c r="AB90" s="410"/>
      <c r="AC90" s="788">
        <f>U90+440</f>
        <v>41098</v>
      </c>
      <c r="AD90" s="162"/>
      <c r="AE90" s="1125"/>
    </row>
    <row r="91" spans="1:31" s="13" customFormat="1" ht="18" customHeight="1">
      <c r="A91" s="1891"/>
      <c r="B91" s="2479"/>
      <c r="C91" s="2354"/>
      <c r="D91" s="278" t="s">
        <v>232</v>
      </c>
      <c r="E91" s="2358"/>
      <c r="F91" s="2470"/>
      <c r="G91" s="170"/>
      <c r="H91" s="295"/>
      <c r="I91" s="295"/>
      <c r="J91" s="170">
        <v>41179</v>
      </c>
      <c r="K91" s="170">
        <f>J91+20</f>
        <v>41199</v>
      </c>
      <c r="L91" s="170">
        <f>K91+7</f>
        <v>41206</v>
      </c>
      <c r="M91" s="170">
        <f>J91-5</f>
        <v>41174</v>
      </c>
      <c r="N91" s="170">
        <f>K91+5</f>
        <v>41204</v>
      </c>
      <c r="O91" s="170">
        <f>L91+7</f>
        <v>41213</v>
      </c>
      <c r="P91" s="170">
        <f>O91+7</f>
        <v>41220</v>
      </c>
      <c r="Q91" s="170">
        <f>P91+28</f>
        <v>41248</v>
      </c>
      <c r="R91" s="170">
        <f>Q91+14</f>
        <v>41262</v>
      </c>
      <c r="S91" s="170">
        <f>R91+10</f>
        <v>41272</v>
      </c>
      <c r="T91" s="170"/>
      <c r="U91" s="170">
        <f>S91+7</f>
        <v>41279</v>
      </c>
      <c r="V91" s="2371"/>
      <c r="W91" s="2371"/>
      <c r="X91" s="2368"/>
      <c r="Y91" s="2368"/>
      <c r="Z91" s="163"/>
      <c r="AA91" s="163"/>
      <c r="AB91" s="163"/>
      <c r="AC91" s="879">
        <f>U91+440</f>
        <v>41719</v>
      </c>
      <c r="AD91" s="164"/>
      <c r="AE91" s="1125"/>
    </row>
    <row r="92" spans="1:31" s="13" customFormat="1" ht="18" customHeight="1">
      <c r="A92" s="1891"/>
      <c r="B92" s="2479"/>
      <c r="C92" s="2354"/>
      <c r="D92" s="281" t="s">
        <v>327</v>
      </c>
      <c r="E92" s="2358"/>
      <c r="F92" s="2471"/>
      <c r="G92" s="816" t="s">
        <v>102</v>
      </c>
      <c r="H92" s="296" t="s">
        <v>121</v>
      </c>
      <c r="I92" s="296" t="s">
        <v>39</v>
      </c>
      <c r="J92" s="170">
        <v>41179</v>
      </c>
      <c r="K92" s="170">
        <f>J92+20</f>
        <v>41199</v>
      </c>
      <c r="L92" s="170">
        <f>K92+7</f>
        <v>41206</v>
      </c>
      <c r="M92" s="170">
        <f>J92-5</f>
        <v>41174</v>
      </c>
      <c r="N92" s="170">
        <f>K92+5</f>
        <v>41204</v>
      </c>
      <c r="O92" s="170">
        <f>L92+7</f>
        <v>41213</v>
      </c>
      <c r="P92" s="170">
        <f>O92+7</f>
        <v>41220</v>
      </c>
      <c r="Q92" s="170">
        <f>P92+28</f>
        <v>41248</v>
      </c>
      <c r="R92" s="170">
        <f>Q92+14</f>
        <v>41262</v>
      </c>
      <c r="S92" s="170">
        <f>R92+10</f>
        <v>41272</v>
      </c>
      <c r="T92" s="170"/>
      <c r="U92" s="170">
        <f>S92+7</f>
        <v>41279</v>
      </c>
      <c r="V92" s="2372"/>
      <c r="W92" s="2372"/>
      <c r="X92" s="2369"/>
      <c r="Y92" s="2369"/>
      <c r="Z92" s="113"/>
      <c r="AA92" s="113"/>
      <c r="AB92" s="113"/>
      <c r="AC92" s="879">
        <f>U92+126</f>
        <v>41405</v>
      </c>
      <c r="AD92" s="431"/>
      <c r="AE92" s="1125"/>
    </row>
    <row r="93" spans="1:31" s="13" customFormat="1" ht="18" customHeight="1">
      <c r="A93" s="1891"/>
      <c r="B93" s="2479"/>
      <c r="C93" s="2354"/>
      <c r="D93" s="281" t="s">
        <v>606</v>
      </c>
      <c r="E93" s="2358"/>
      <c r="F93" s="2471"/>
      <c r="G93" s="816"/>
      <c r="H93" s="1014"/>
      <c r="I93" s="1014"/>
      <c r="J93" s="1010"/>
      <c r="K93" s="1010"/>
      <c r="L93" s="1010"/>
      <c r="M93" s="1010"/>
      <c r="N93" s="1010">
        <v>41404</v>
      </c>
      <c r="O93" s="1010">
        <f>N93+7</f>
        <v>41411</v>
      </c>
      <c r="P93" s="1010">
        <f>O93+7</f>
        <v>41418</v>
      </c>
      <c r="Q93" s="1010">
        <f>P93+28</f>
        <v>41446</v>
      </c>
      <c r="R93" s="1010">
        <f>Q93+14</f>
        <v>41460</v>
      </c>
      <c r="S93" s="1010">
        <f>R93+10</f>
        <v>41470</v>
      </c>
      <c r="T93" s="816"/>
      <c r="U93" s="816">
        <f>S93+7</f>
        <v>41477</v>
      </c>
      <c r="V93" s="2372"/>
      <c r="W93" s="2372"/>
      <c r="X93" s="2369"/>
      <c r="Y93" s="2369"/>
      <c r="Z93" s="1019"/>
      <c r="AA93" s="1019"/>
      <c r="AB93" s="1019"/>
      <c r="AC93" s="753"/>
      <c r="AD93" s="431"/>
      <c r="AE93" s="1125"/>
    </row>
    <row r="94" spans="1:31" s="13" customFormat="1" ht="18" customHeight="1" thickBot="1">
      <c r="A94" s="1891"/>
      <c r="B94" s="2479"/>
      <c r="C94" s="2354"/>
      <c r="D94" s="279" t="s">
        <v>72</v>
      </c>
      <c r="E94" s="2359"/>
      <c r="F94" s="2472"/>
      <c r="G94" s="515"/>
      <c r="H94" s="107"/>
      <c r="I94" s="107"/>
      <c r="J94" s="515"/>
      <c r="K94" s="515"/>
      <c r="L94" s="515"/>
      <c r="M94" s="107"/>
      <c r="N94" s="515"/>
      <c r="O94" s="515"/>
      <c r="P94" s="165"/>
      <c r="Q94" s="165"/>
      <c r="R94" s="165"/>
      <c r="S94" s="1142">
        <v>41759</v>
      </c>
      <c r="T94" s="165"/>
      <c r="U94" s="165"/>
      <c r="V94" s="2465"/>
      <c r="W94" s="2465"/>
      <c r="X94" s="2383"/>
      <c r="Y94" s="2383"/>
      <c r="Z94" s="413"/>
      <c r="AA94" s="413"/>
      <c r="AB94" s="413"/>
      <c r="AC94" s="166"/>
      <c r="AD94" s="167" t="s">
        <v>645</v>
      </c>
      <c r="AE94" s="1125"/>
    </row>
    <row r="95" spans="1:31" s="118" customFormat="1" ht="37.5" customHeight="1">
      <c r="A95" s="1891">
        <v>4</v>
      </c>
      <c r="B95" s="2425">
        <v>26</v>
      </c>
      <c r="C95" s="2353" t="s">
        <v>449</v>
      </c>
      <c r="D95" s="276" t="s">
        <v>70</v>
      </c>
      <c r="E95" s="2452" t="s">
        <v>572</v>
      </c>
      <c r="F95" s="2473" t="s">
        <v>276</v>
      </c>
      <c r="G95" s="856" t="s">
        <v>101</v>
      </c>
      <c r="H95" s="121" t="s">
        <v>121</v>
      </c>
      <c r="I95" s="121" t="s">
        <v>39</v>
      </c>
      <c r="J95" s="857">
        <v>40664</v>
      </c>
      <c r="K95" s="857">
        <f>J95+20</f>
        <v>40684</v>
      </c>
      <c r="L95" s="857">
        <f>K95+7</f>
        <v>40691</v>
      </c>
      <c r="M95" s="857">
        <f>J95-5</f>
        <v>40659</v>
      </c>
      <c r="N95" s="857">
        <f>K95+5</f>
        <v>40689</v>
      </c>
      <c r="O95" s="857">
        <f>L95+7</f>
        <v>40698</v>
      </c>
      <c r="P95" s="857">
        <f>O95+7</f>
        <v>40705</v>
      </c>
      <c r="Q95" s="857">
        <f>P95+28</f>
        <v>40733</v>
      </c>
      <c r="R95" s="857">
        <f>Q95+14</f>
        <v>40747</v>
      </c>
      <c r="S95" s="857">
        <f>R95+10</f>
        <v>40757</v>
      </c>
      <c r="T95" s="857"/>
      <c r="U95" s="857">
        <f>S95+7</f>
        <v>40764</v>
      </c>
      <c r="V95" s="2500"/>
      <c r="W95" s="2500"/>
      <c r="X95" s="2504"/>
      <c r="Y95" s="2504"/>
      <c r="Z95" s="425"/>
      <c r="AA95" s="425"/>
      <c r="AB95" s="425"/>
      <c r="AC95" s="857">
        <f>U95+365</f>
        <v>41129</v>
      </c>
      <c r="AD95" s="122"/>
      <c r="AE95" s="1120"/>
    </row>
    <row r="96" spans="1:31" s="118" customFormat="1" ht="36" customHeight="1">
      <c r="A96" s="1891"/>
      <c r="B96" s="2403"/>
      <c r="C96" s="2354"/>
      <c r="D96" s="274" t="s">
        <v>71</v>
      </c>
      <c r="E96" s="2453"/>
      <c r="F96" s="2474"/>
      <c r="G96" s="717" t="s">
        <v>102</v>
      </c>
      <c r="H96" s="123" t="s">
        <v>121</v>
      </c>
      <c r="I96" s="123" t="s">
        <v>39</v>
      </c>
      <c r="J96" s="717">
        <v>41456</v>
      </c>
      <c r="K96" s="717">
        <f>J96+20</f>
        <v>41476</v>
      </c>
      <c r="L96" s="717">
        <f>K96+7</f>
        <v>41483</v>
      </c>
      <c r="M96" s="717">
        <f>J96-5</f>
        <v>41451</v>
      </c>
      <c r="N96" s="717">
        <f>K96+5</f>
        <v>41481</v>
      </c>
      <c r="O96" s="717">
        <f>L96+7</f>
        <v>41490</v>
      </c>
      <c r="P96" s="717">
        <f>O96+7</f>
        <v>41497</v>
      </c>
      <c r="Q96" s="717">
        <f>P96+28</f>
        <v>41525</v>
      </c>
      <c r="R96" s="717">
        <f>Q96+14</f>
        <v>41539</v>
      </c>
      <c r="S96" s="717">
        <f>R96+10</f>
        <v>41549</v>
      </c>
      <c r="T96" s="717"/>
      <c r="U96" s="717">
        <f>S96+7</f>
        <v>41556</v>
      </c>
      <c r="V96" s="2501"/>
      <c r="W96" s="2501"/>
      <c r="X96" s="2505"/>
      <c r="Y96" s="2505"/>
      <c r="Z96" s="407"/>
      <c r="AA96" s="407"/>
      <c r="AB96" s="407"/>
      <c r="AC96" s="717">
        <f>U96+270</f>
        <v>41826</v>
      </c>
      <c r="AD96" s="124"/>
      <c r="AE96" s="1120"/>
    </row>
    <row r="97" spans="1:32" s="118" customFormat="1" ht="36" customHeight="1" thickBot="1">
      <c r="A97" s="1891"/>
      <c r="B97" s="2426"/>
      <c r="C97" s="2355"/>
      <c r="D97" s="275" t="s">
        <v>72</v>
      </c>
      <c r="E97" s="2455"/>
      <c r="F97" s="2475"/>
      <c r="G97" s="862"/>
      <c r="H97" s="125"/>
      <c r="I97" s="125"/>
      <c r="J97" s="862"/>
      <c r="K97" s="862"/>
      <c r="L97" s="862"/>
      <c r="M97" s="125"/>
      <c r="N97" s="862"/>
      <c r="O97" s="862"/>
      <c r="P97" s="126"/>
      <c r="Q97" s="126"/>
      <c r="R97" s="126"/>
      <c r="S97" s="126"/>
      <c r="T97" s="126"/>
      <c r="U97" s="126"/>
      <c r="V97" s="2503"/>
      <c r="W97" s="2503"/>
      <c r="X97" s="2507"/>
      <c r="Y97" s="2507"/>
      <c r="Z97" s="408"/>
      <c r="AA97" s="408"/>
      <c r="AB97" s="408"/>
      <c r="AC97" s="127"/>
      <c r="AD97" s="128"/>
      <c r="AE97" s="1120"/>
    </row>
    <row r="98" spans="1:32" s="117" customFormat="1" ht="23.25" customHeight="1">
      <c r="A98" s="2347">
        <v>4</v>
      </c>
      <c r="B98" s="2423">
        <v>27</v>
      </c>
      <c r="C98" s="2480" t="s">
        <v>450</v>
      </c>
      <c r="D98" s="516" t="s">
        <v>70</v>
      </c>
      <c r="E98" s="2456" t="s">
        <v>573</v>
      </c>
      <c r="F98" s="2437" t="s">
        <v>277</v>
      </c>
      <c r="G98" s="744" t="s">
        <v>101</v>
      </c>
      <c r="H98" s="517" t="s">
        <v>120</v>
      </c>
      <c r="I98" s="517" t="s">
        <v>290</v>
      </c>
      <c r="J98" s="744">
        <v>40575</v>
      </c>
      <c r="K98" s="744">
        <f>J98+20</f>
        <v>40595</v>
      </c>
      <c r="L98" s="744" t="s">
        <v>108</v>
      </c>
      <c r="M98" s="744" t="s">
        <v>108</v>
      </c>
      <c r="N98" s="744" t="s">
        <v>108</v>
      </c>
      <c r="O98" s="744" t="s">
        <v>108</v>
      </c>
      <c r="P98" s="744" t="s">
        <v>108</v>
      </c>
      <c r="Q98" s="744" t="s">
        <v>108</v>
      </c>
      <c r="R98" s="744" t="s">
        <v>108</v>
      </c>
      <c r="S98" s="744" t="s">
        <v>108</v>
      </c>
      <c r="T98" s="744"/>
      <c r="U98" s="744">
        <f>K98+14</f>
        <v>40609</v>
      </c>
      <c r="V98" s="2013"/>
      <c r="W98" s="2013"/>
      <c r="X98" s="2041"/>
      <c r="Y98" s="2041"/>
      <c r="Z98" s="451"/>
      <c r="AA98" s="451"/>
      <c r="AB98" s="451"/>
      <c r="AC98" s="763">
        <f>U98+90</f>
        <v>40699</v>
      </c>
      <c r="AD98" s="452"/>
      <c r="AE98" s="1119"/>
    </row>
    <row r="99" spans="1:32" s="117" customFormat="1" ht="23.25" customHeight="1">
      <c r="A99" s="2348"/>
      <c r="B99" s="2423"/>
      <c r="C99" s="2481"/>
      <c r="D99" s="434" t="s">
        <v>71</v>
      </c>
      <c r="E99" s="2457"/>
      <c r="F99" s="2438"/>
      <c r="G99" s="522"/>
      <c r="H99" s="442"/>
      <c r="I99" s="442"/>
      <c r="J99" s="522">
        <v>41000</v>
      </c>
      <c r="K99" s="522">
        <f>J99+20</f>
        <v>41020</v>
      </c>
      <c r="L99" s="522" t="s">
        <v>108</v>
      </c>
      <c r="M99" s="522" t="s">
        <v>108</v>
      </c>
      <c r="N99" s="522" t="s">
        <v>108</v>
      </c>
      <c r="O99" s="522" t="s">
        <v>108</v>
      </c>
      <c r="P99" s="522" t="s">
        <v>108</v>
      </c>
      <c r="Q99" s="522" t="s">
        <v>108</v>
      </c>
      <c r="R99" s="522" t="s">
        <v>108</v>
      </c>
      <c r="S99" s="522" t="s">
        <v>108</v>
      </c>
      <c r="T99" s="522"/>
      <c r="U99" s="522">
        <f>K99+50</f>
        <v>41070</v>
      </c>
      <c r="V99" s="2014"/>
      <c r="W99" s="2014"/>
      <c r="X99" s="2042"/>
      <c r="Y99" s="2042"/>
      <c r="Z99" s="518"/>
      <c r="AA99" s="518"/>
      <c r="AB99" s="2561" t="s">
        <v>665</v>
      </c>
      <c r="AC99" s="766">
        <f>U99+90</f>
        <v>41160</v>
      </c>
      <c r="AD99" s="519" t="s">
        <v>645</v>
      </c>
      <c r="AE99" s="1119"/>
    </row>
    <row r="100" spans="1:32" s="14" customFormat="1" ht="23.25" customHeight="1" thickBot="1">
      <c r="A100" s="2348"/>
      <c r="B100" s="2423"/>
      <c r="C100" s="2481"/>
      <c r="D100" s="437" t="s">
        <v>72</v>
      </c>
      <c r="E100" s="2457"/>
      <c r="F100" s="2438"/>
      <c r="G100" s="739"/>
      <c r="H100" s="580"/>
      <c r="I100" s="580"/>
      <c r="J100" s="739">
        <v>40999</v>
      </c>
      <c r="K100" s="739">
        <v>40585</v>
      </c>
      <c r="L100" s="739" t="s">
        <v>108</v>
      </c>
      <c r="M100" s="739">
        <v>40579</v>
      </c>
      <c r="N100" s="739" t="s">
        <v>108</v>
      </c>
      <c r="O100" s="739" t="s">
        <v>108</v>
      </c>
      <c r="P100" s="1258" t="s">
        <v>108</v>
      </c>
      <c r="Q100" s="739" t="s">
        <v>308</v>
      </c>
      <c r="R100" s="1258" t="s">
        <v>108</v>
      </c>
      <c r="S100" s="1258">
        <v>41205</v>
      </c>
      <c r="T100" s="1269" t="s">
        <v>664</v>
      </c>
      <c r="U100" s="1258">
        <v>41215</v>
      </c>
      <c r="V100" s="2060"/>
      <c r="W100" s="2060"/>
      <c r="X100" s="2043"/>
      <c r="Y100" s="2043"/>
      <c r="Z100" s="1270">
        <v>39132</v>
      </c>
      <c r="AA100" s="1257" t="s">
        <v>100</v>
      </c>
      <c r="AB100" s="2562"/>
      <c r="AC100" s="625">
        <f>U100+250</f>
        <v>41465</v>
      </c>
      <c r="AD100" s="1268" t="s">
        <v>645</v>
      </c>
      <c r="AE100" s="1119"/>
    </row>
    <row r="101" spans="1:32" s="1483" customFormat="1" ht="23.25" customHeight="1">
      <c r="A101" s="2348"/>
      <c r="B101" s="1477"/>
      <c r="C101" s="2481"/>
      <c r="D101" s="1478" t="s">
        <v>683</v>
      </c>
      <c r="E101" s="2457"/>
      <c r="F101" s="2438"/>
      <c r="G101" s="1007"/>
      <c r="H101" s="1238"/>
      <c r="I101" s="1238"/>
      <c r="J101" s="1007"/>
      <c r="K101" s="1007"/>
      <c r="L101" s="1007"/>
      <c r="M101" s="1007"/>
      <c r="N101" s="1007"/>
      <c r="O101" s="1007"/>
      <c r="P101" s="1006"/>
      <c r="Q101" s="1007"/>
      <c r="R101" s="1006"/>
      <c r="S101" s="1006"/>
      <c r="T101" s="1479"/>
      <c r="U101" s="1479" t="s">
        <v>684</v>
      </c>
      <c r="V101" s="1480"/>
      <c r="W101" s="1480"/>
      <c r="X101" s="605"/>
      <c r="Y101" s="605"/>
      <c r="Z101" s="1481"/>
      <c r="AA101" s="605"/>
      <c r="AB101" s="2562"/>
      <c r="AC101" s="1484" t="s">
        <v>685</v>
      </c>
      <c r="AD101" s="1275" t="s">
        <v>715</v>
      </c>
      <c r="AE101" s="1482"/>
    </row>
    <row r="102" spans="1:32" s="1458" customFormat="1" ht="23.25" customHeight="1" thickBot="1">
      <c r="A102" s="2356"/>
      <c r="B102" s="1472"/>
      <c r="C102" s="2482"/>
      <c r="D102" s="1473" t="s">
        <v>668</v>
      </c>
      <c r="E102" s="2458"/>
      <c r="F102" s="2439"/>
      <c r="G102" s="1471"/>
      <c r="H102" s="1467"/>
      <c r="I102" s="1467"/>
      <c r="J102" s="1471"/>
      <c r="K102" s="1471"/>
      <c r="L102" s="1471"/>
      <c r="M102" s="1471"/>
      <c r="N102" s="1471"/>
      <c r="O102" s="1471"/>
      <c r="P102" s="1470"/>
      <c r="Q102" s="1471"/>
      <c r="R102" s="1470"/>
      <c r="S102" s="1470"/>
      <c r="T102" s="1474"/>
      <c r="U102" s="1470" t="s">
        <v>645</v>
      </c>
      <c r="V102" s="1469"/>
      <c r="W102" s="1469"/>
      <c r="X102" s="1468"/>
      <c r="Y102" s="1468"/>
      <c r="Z102" s="1475"/>
      <c r="AA102" s="1468"/>
      <c r="AB102" s="2563"/>
      <c r="AC102" s="1485" t="s">
        <v>686</v>
      </c>
      <c r="AD102" s="1476" t="s">
        <v>716</v>
      </c>
      <c r="AE102" s="1453"/>
    </row>
    <row r="103" spans="1:32" s="117" customFormat="1" ht="18" customHeight="1">
      <c r="A103" s="1891">
        <v>4</v>
      </c>
      <c r="B103" s="2476">
        <v>28</v>
      </c>
      <c r="C103" s="2353" t="s">
        <v>451</v>
      </c>
      <c r="D103" s="1271" t="s">
        <v>70</v>
      </c>
      <c r="E103" s="2452" t="s">
        <v>574</v>
      </c>
      <c r="F103" s="2473" t="s">
        <v>478</v>
      </c>
      <c r="G103" s="1162" t="s">
        <v>101</v>
      </c>
      <c r="H103" s="1161" t="s">
        <v>120</v>
      </c>
      <c r="I103" s="1161" t="s">
        <v>290</v>
      </c>
      <c r="J103" s="1162">
        <v>41254</v>
      </c>
      <c r="K103" s="1162">
        <f>J103+20</f>
        <v>41274</v>
      </c>
      <c r="L103" s="1162">
        <f>K103+7</f>
        <v>41281</v>
      </c>
      <c r="M103" s="1162">
        <f>J103-5</f>
        <v>41249</v>
      </c>
      <c r="N103" s="1162">
        <f>K103+5</f>
        <v>41279</v>
      </c>
      <c r="O103" s="1162">
        <f>L103+7</f>
        <v>41288</v>
      </c>
      <c r="P103" s="1162">
        <f>O103+7</f>
        <v>41295</v>
      </c>
      <c r="Q103" s="1162">
        <f>P103+28</f>
        <v>41323</v>
      </c>
      <c r="R103" s="1162">
        <f>Q103+14</f>
        <v>41337</v>
      </c>
      <c r="S103" s="1162">
        <f>R103+10</f>
        <v>41347</v>
      </c>
      <c r="T103" s="1163"/>
      <c r="U103" s="1163">
        <f>S103+7</f>
        <v>41354</v>
      </c>
      <c r="V103" s="2500"/>
      <c r="W103" s="2500"/>
      <c r="X103" s="2504"/>
      <c r="Y103" s="2504"/>
      <c r="Z103" s="1272"/>
      <c r="AA103" s="1272"/>
      <c r="AB103" s="1272"/>
      <c r="AC103" s="1273">
        <f>U103+45</f>
        <v>41399</v>
      </c>
      <c r="AD103" s="1274"/>
      <c r="AE103" s="1129"/>
    </row>
    <row r="104" spans="1:32" s="117" customFormat="1" ht="18" customHeight="1">
      <c r="A104" s="1891"/>
      <c r="B104" s="2477"/>
      <c r="C104" s="2354"/>
      <c r="D104" s="300" t="s">
        <v>71</v>
      </c>
      <c r="E104" s="2453"/>
      <c r="F104" s="2474"/>
      <c r="G104" s="717"/>
      <c r="H104" s="123"/>
      <c r="I104" s="123"/>
      <c r="J104" s="717">
        <v>41440</v>
      </c>
      <c r="K104" s="717">
        <f>J104+20</f>
        <v>41460</v>
      </c>
      <c r="L104" s="717">
        <f>K104+7</f>
        <v>41467</v>
      </c>
      <c r="M104" s="717">
        <f>J104-5</f>
        <v>41435</v>
      </c>
      <c r="N104" s="717">
        <f>K104+5</f>
        <v>41465</v>
      </c>
      <c r="O104" s="717">
        <f>L104+7</f>
        <v>41474</v>
      </c>
      <c r="P104" s="717">
        <f>O104+7</f>
        <v>41481</v>
      </c>
      <c r="Q104" s="717">
        <f>P104+28</f>
        <v>41509</v>
      </c>
      <c r="R104" s="717">
        <f>Q104+14</f>
        <v>41523</v>
      </c>
      <c r="S104" s="717">
        <f>R104+10</f>
        <v>41533</v>
      </c>
      <c r="T104" s="717"/>
      <c r="U104" s="717">
        <f>S104+7</f>
        <v>41540</v>
      </c>
      <c r="V104" s="2501"/>
      <c r="W104" s="2501"/>
      <c r="X104" s="2505"/>
      <c r="Y104" s="2505"/>
      <c r="Z104" s="407"/>
      <c r="AA104" s="407"/>
      <c r="AB104" s="407"/>
      <c r="AC104" s="859"/>
      <c r="AD104" s="426"/>
      <c r="AE104" s="1129"/>
    </row>
    <row r="105" spans="1:32" s="143" customFormat="1" ht="18" customHeight="1">
      <c r="A105" s="1891"/>
      <c r="B105" s="2477"/>
      <c r="C105" s="2354"/>
      <c r="D105" s="1873" t="s">
        <v>327</v>
      </c>
      <c r="E105" s="2454"/>
      <c r="F105" s="2568"/>
      <c r="G105" s="1202"/>
      <c r="H105" s="1659"/>
      <c r="I105" s="1659"/>
      <c r="J105" s="1840">
        <v>41805</v>
      </c>
      <c r="K105" s="1840">
        <f>J105+20</f>
        <v>41825</v>
      </c>
      <c r="L105" s="1840">
        <f>K105+7</f>
        <v>41832</v>
      </c>
      <c r="M105" s="1840">
        <f>J105-5</f>
        <v>41800</v>
      </c>
      <c r="N105" s="1840">
        <f>K105+5</f>
        <v>41830</v>
      </c>
      <c r="O105" s="1840">
        <f>L105+7</f>
        <v>41839</v>
      </c>
      <c r="P105" s="1840">
        <f>O105+7</f>
        <v>41846</v>
      </c>
      <c r="Q105" s="1840">
        <f>P105+28</f>
        <v>41874</v>
      </c>
      <c r="R105" s="1840">
        <f>Q105+14</f>
        <v>41888</v>
      </c>
      <c r="S105" s="1840">
        <f>R105+10</f>
        <v>41898</v>
      </c>
      <c r="T105" s="1840"/>
      <c r="U105" s="1840">
        <f>S105+7</f>
        <v>41905</v>
      </c>
      <c r="V105" s="2502"/>
      <c r="W105" s="2502"/>
      <c r="X105" s="2506"/>
      <c r="Y105" s="2506"/>
      <c r="Z105" s="1227"/>
      <c r="AA105" s="1227"/>
      <c r="AB105" s="1227"/>
      <c r="AC105" s="1660"/>
      <c r="AD105" s="1874"/>
      <c r="AE105" s="1839"/>
    </row>
    <row r="106" spans="1:32" s="117" customFormat="1" ht="18" customHeight="1" thickBot="1">
      <c r="A106" s="1891"/>
      <c r="B106" s="2478"/>
      <c r="C106" s="2355"/>
      <c r="D106" s="301" t="s">
        <v>72</v>
      </c>
      <c r="E106" s="2455"/>
      <c r="F106" s="2475"/>
      <c r="G106" s="862"/>
      <c r="H106" s="125"/>
      <c r="I106" s="125"/>
      <c r="J106" s="126"/>
      <c r="K106" s="126"/>
      <c r="L106" s="126"/>
      <c r="M106" s="126"/>
      <c r="N106" s="126"/>
      <c r="O106" s="126"/>
      <c r="P106" s="126"/>
      <c r="Q106" s="126"/>
      <c r="R106" s="126"/>
      <c r="S106" s="126"/>
      <c r="T106" s="126"/>
      <c r="U106" s="126"/>
      <c r="V106" s="2503"/>
      <c r="W106" s="2503"/>
      <c r="X106" s="2507"/>
      <c r="Y106" s="2507"/>
      <c r="Z106" s="408"/>
      <c r="AA106" s="408"/>
      <c r="AB106" s="408"/>
      <c r="AC106" s="127"/>
      <c r="AD106" s="128"/>
      <c r="AE106" s="1120"/>
      <c r="AF106" s="117" t="s">
        <v>645</v>
      </c>
    </row>
    <row r="107" spans="1:32" ht="15.95" customHeight="1">
      <c r="A107" s="1891">
        <v>5</v>
      </c>
      <c r="B107" s="2476">
        <v>29</v>
      </c>
      <c r="C107" s="2353" t="s">
        <v>452</v>
      </c>
      <c r="D107" s="297" t="s">
        <v>70</v>
      </c>
      <c r="E107" s="2357" t="s">
        <v>575</v>
      </c>
      <c r="F107" s="2421" t="s">
        <v>126</v>
      </c>
      <c r="G107" s="844" t="s">
        <v>101</v>
      </c>
      <c r="H107" s="156" t="s">
        <v>121</v>
      </c>
      <c r="I107" s="156" t="s">
        <v>38</v>
      </c>
      <c r="J107" s="748">
        <v>40497</v>
      </c>
      <c r="K107" s="748">
        <f>J107+20</f>
        <v>40517</v>
      </c>
      <c r="L107" s="748" t="s">
        <v>108</v>
      </c>
      <c r="M107" s="748">
        <f>J107-5</f>
        <v>40492</v>
      </c>
      <c r="N107" s="748">
        <f>K107+5</f>
        <v>40522</v>
      </c>
      <c r="O107" s="748" t="s">
        <v>108</v>
      </c>
      <c r="P107" s="748" t="s">
        <v>108</v>
      </c>
      <c r="Q107" s="748" t="s">
        <v>108</v>
      </c>
      <c r="R107" s="748" t="s">
        <v>108</v>
      </c>
      <c r="S107" s="748">
        <f>N107+16</f>
        <v>40538</v>
      </c>
      <c r="T107" s="748"/>
      <c r="U107" s="748">
        <f>S107+6</f>
        <v>40544</v>
      </c>
      <c r="V107" s="2370"/>
      <c r="W107" s="2370"/>
      <c r="X107" s="2382"/>
      <c r="Y107" s="2382"/>
      <c r="Z107" s="227"/>
      <c r="AA107" s="227"/>
      <c r="AB107" s="227"/>
      <c r="AC107" s="772">
        <f>U107+440</f>
        <v>40984</v>
      </c>
      <c r="AD107" s="2431" t="s">
        <v>645</v>
      </c>
      <c r="AE107" s="1127"/>
    </row>
    <row r="108" spans="1:32" ht="15.95" customHeight="1">
      <c r="A108" s="1891"/>
      <c r="B108" s="2477"/>
      <c r="C108" s="2354"/>
      <c r="D108" s="298" t="s">
        <v>71</v>
      </c>
      <c r="E108" s="2358"/>
      <c r="F108" s="2566"/>
      <c r="G108" s="170"/>
      <c r="H108" s="106"/>
      <c r="I108" s="106"/>
      <c r="J108" s="170">
        <v>41044</v>
      </c>
      <c r="K108" s="170">
        <f>J108+20</f>
        <v>41064</v>
      </c>
      <c r="L108" s="170" t="s">
        <v>108</v>
      </c>
      <c r="M108" s="170">
        <f>J108-5</f>
        <v>41039</v>
      </c>
      <c r="N108" s="170">
        <f>K108+5</f>
        <v>41069</v>
      </c>
      <c r="O108" s="170" t="s">
        <v>108</v>
      </c>
      <c r="P108" s="170" t="s">
        <v>108</v>
      </c>
      <c r="Q108" s="170" t="s">
        <v>108</v>
      </c>
      <c r="R108" s="170" t="s">
        <v>108</v>
      </c>
      <c r="S108" s="170">
        <f>N108+16</f>
        <v>41085</v>
      </c>
      <c r="T108" s="170"/>
      <c r="U108" s="170">
        <v>41325</v>
      </c>
      <c r="V108" s="2371"/>
      <c r="W108" s="2371"/>
      <c r="X108" s="2368"/>
      <c r="Y108" s="2368"/>
      <c r="Z108" s="411"/>
      <c r="AA108" s="411"/>
      <c r="AB108" s="411"/>
      <c r="AC108" s="171">
        <v>42369</v>
      </c>
      <c r="AD108" s="2432"/>
      <c r="AE108" s="1127"/>
    </row>
    <row r="109" spans="1:32" ht="15.95" customHeight="1" thickBot="1">
      <c r="A109" s="1891"/>
      <c r="B109" s="2478"/>
      <c r="C109" s="2355"/>
      <c r="D109" s="299" t="s">
        <v>72</v>
      </c>
      <c r="E109" s="2359"/>
      <c r="F109" s="2567"/>
      <c r="G109" s="389"/>
      <c r="H109" s="258"/>
      <c r="I109" s="258"/>
      <c r="J109" s="208"/>
      <c r="K109" s="208"/>
      <c r="L109" s="540"/>
      <c r="M109" s="540"/>
      <c r="N109" s="540"/>
      <c r="O109" s="540"/>
      <c r="P109" s="540"/>
      <c r="Q109" s="540"/>
      <c r="R109" s="540"/>
      <c r="S109" s="540"/>
      <c r="T109" s="540"/>
      <c r="U109" s="540"/>
      <c r="V109" s="2465"/>
      <c r="W109" s="2465"/>
      <c r="X109" s="2383"/>
      <c r="Y109" s="2383"/>
      <c r="Z109" s="413"/>
      <c r="AA109" s="413"/>
      <c r="AB109" s="413"/>
      <c r="AC109" s="166"/>
      <c r="AD109" s="167" t="s">
        <v>645</v>
      </c>
      <c r="AE109" s="1125"/>
    </row>
    <row r="110" spans="1:32" ht="15.95" customHeight="1">
      <c r="A110" s="1891">
        <v>5</v>
      </c>
      <c r="B110" s="2403">
        <v>30</v>
      </c>
      <c r="C110" s="2354" t="s">
        <v>453</v>
      </c>
      <c r="D110" s="277" t="s">
        <v>70</v>
      </c>
      <c r="E110" s="2544" t="s">
        <v>576</v>
      </c>
      <c r="F110" s="2421" t="s">
        <v>550</v>
      </c>
      <c r="G110" s="844" t="s">
        <v>119</v>
      </c>
      <c r="H110" s="156" t="s">
        <v>120</v>
      </c>
      <c r="I110" s="156" t="s">
        <v>290</v>
      </c>
      <c r="J110" s="844" t="s">
        <v>108</v>
      </c>
      <c r="K110" s="844" t="s">
        <v>108</v>
      </c>
      <c r="L110" s="844" t="s">
        <v>108</v>
      </c>
      <c r="M110" s="844" t="s">
        <v>108</v>
      </c>
      <c r="N110" s="844" t="s">
        <v>108</v>
      </c>
      <c r="O110" s="844" t="s">
        <v>108</v>
      </c>
      <c r="P110" s="844" t="s">
        <v>108</v>
      </c>
      <c r="Q110" s="844" t="s">
        <v>108</v>
      </c>
      <c r="R110" s="844" t="s">
        <v>108</v>
      </c>
      <c r="S110" s="844">
        <v>40540</v>
      </c>
      <c r="T110" s="844"/>
      <c r="U110" s="844">
        <v>40544</v>
      </c>
      <c r="V110" s="2370"/>
      <c r="W110" s="2370"/>
      <c r="X110" s="2382"/>
      <c r="Y110" s="2382"/>
      <c r="Z110" s="410"/>
      <c r="AA110" s="410"/>
      <c r="AB110" s="410"/>
      <c r="AC110" s="788">
        <v>41090</v>
      </c>
      <c r="AD110" s="162" t="s">
        <v>645</v>
      </c>
      <c r="AE110" s="1125"/>
    </row>
    <row r="111" spans="1:32" ht="15.95" customHeight="1">
      <c r="A111" s="1891"/>
      <c r="B111" s="2403"/>
      <c r="C111" s="2354"/>
      <c r="D111" s="278" t="s">
        <v>71</v>
      </c>
      <c r="E111" s="2541"/>
      <c r="F111" s="2419"/>
      <c r="G111" s="170"/>
      <c r="H111" s="106"/>
      <c r="I111" s="106"/>
      <c r="J111" s="170"/>
      <c r="K111" s="170"/>
      <c r="L111" s="816"/>
      <c r="M111" s="110"/>
      <c r="N111" s="816"/>
      <c r="O111" s="816"/>
      <c r="P111" s="486"/>
      <c r="Q111" s="486"/>
      <c r="R111" s="486"/>
      <c r="S111" s="486"/>
      <c r="T111" s="486"/>
      <c r="U111" s="485"/>
      <c r="V111" s="2371"/>
      <c r="W111" s="2371"/>
      <c r="X111" s="2368"/>
      <c r="Y111" s="2368"/>
      <c r="Z111" s="411"/>
      <c r="AA111" s="411"/>
      <c r="AB111" s="411"/>
      <c r="AC111" s="456"/>
      <c r="AD111" s="164" t="s">
        <v>645</v>
      </c>
      <c r="AE111" s="1125"/>
    </row>
    <row r="112" spans="1:32" ht="15.95" customHeight="1" thickBot="1">
      <c r="A112" s="1891"/>
      <c r="B112" s="2403"/>
      <c r="C112" s="2354"/>
      <c r="D112" s="279" t="s">
        <v>72</v>
      </c>
      <c r="E112" s="2543"/>
      <c r="F112" s="2564"/>
      <c r="G112" s="389"/>
      <c r="H112" s="258"/>
      <c r="I112" s="258"/>
      <c r="J112" s="208"/>
      <c r="K112" s="208"/>
      <c r="L112" s="515" t="s">
        <v>108</v>
      </c>
      <c r="M112" s="515" t="s">
        <v>108</v>
      </c>
      <c r="N112" s="515" t="s">
        <v>108</v>
      </c>
      <c r="O112" s="515" t="s">
        <v>108</v>
      </c>
      <c r="P112" s="515" t="s">
        <v>108</v>
      </c>
      <c r="Q112" s="515" t="s">
        <v>108</v>
      </c>
      <c r="R112" s="515" t="s">
        <v>108</v>
      </c>
      <c r="S112" s="515">
        <v>40595</v>
      </c>
      <c r="T112" s="515"/>
      <c r="U112" s="515">
        <v>40544</v>
      </c>
      <c r="V112" s="2465"/>
      <c r="W112" s="2465"/>
      <c r="X112" s="2383"/>
      <c r="Y112" s="2383"/>
      <c r="Z112" s="413"/>
      <c r="AA112" s="413"/>
      <c r="AB112" s="413"/>
      <c r="AC112" s="515">
        <v>42460</v>
      </c>
      <c r="AD112" s="167"/>
      <c r="AE112" s="1125"/>
    </row>
    <row r="113" spans="1:31" ht="15.95" customHeight="1" thickBot="1">
      <c r="A113" s="1846"/>
      <c r="B113" s="1851"/>
      <c r="C113" s="1852" t="s">
        <v>736</v>
      </c>
      <c r="D113" s="1192"/>
      <c r="E113" s="1849"/>
      <c r="F113" s="1850"/>
      <c r="G113" s="402"/>
      <c r="H113" s="1848"/>
      <c r="I113" s="1848"/>
      <c r="J113" s="1726">
        <v>41730</v>
      </c>
      <c r="K113" s="1820"/>
      <c r="L113" s="751"/>
      <c r="M113" s="751"/>
      <c r="N113" s="751"/>
      <c r="O113" s="751"/>
      <c r="P113" s="751"/>
      <c r="Q113" s="751"/>
      <c r="R113" s="751"/>
      <c r="S113" s="751"/>
      <c r="T113" s="751"/>
      <c r="U113" s="751"/>
      <c r="V113" s="1186"/>
      <c r="W113" s="1186"/>
      <c r="X113" s="1595"/>
      <c r="Y113" s="1595"/>
      <c r="Z113" s="1595"/>
      <c r="AA113" s="1595"/>
      <c r="AB113" s="1595"/>
      <c r="AC113" s="751"/>
      <c r="AD113" s="1189"/>
      <c r="AE113" s="1125"/>
    </row>
    <row r="114" spans="1:31" ht="15.95" customHeight="1">
      <c r="A114" s="1892">
        <v>5</v>
      </c>
      <c r="B114" s="2360">
        <v>31</v>
      </c>
      <c r="C114" s="2353" t="s">
        <v>454</v>
      </c>
      <c r="D114" s="277" t="s">
        <v>70</v>
      </c>
      <c r="E114" s="2350" t="s">
        <v>577</v>
      </c>
      <c r="F114" s="2396" t="s">
        <v>266</v>
      </c>
      <c r="G114" s="844" t="s">
        <v>119</v>
      </c>
      <c r="H114" s="156" t="s">
        <v>120</v>
      </c>
      <c r="I114" s="156" t="s">
        <v>290</v>
      </c>
      <c r="J114" s="844">
        <v>40497</v>
      </c>
      <c r="K114" s="844">
        <f>J114+20</f>
        <v>40517</v>
      </c>
      <c r="L114" s="844" t="s">
        <v>108</v>
      </c>
      <c r="M114" s="844">
        <f>J114-5</f>
        <v>40492</v>
      </c>
      <c r="N114" s="844">
        <f>K114+5</f>
        <v>40522</v>
      </c>
      <c r="O114" s="844" t="s">
        <v>108</v>
      </c>
      <c r="P114" s="844" t="s">
        <v>108</v>
      </c>
      <c r="Q114" s="844" t="s">
        <v>108</v>
      </c>
      <c r="R114" s="844" t="s">
        <v>108</v>
      </c>
      <c r="S114" s="844">
        <f>N114+16</f>
        <v>40538</v>
      </c>
      <c r="T114" s="844"/>
      <c r="U114" s="844">
        <v>40544</v>
      </c>
      <c r="V114" s="2370"/>
      <c r="W114" s="2370"/>
      <c r="X114" s="2382"/>
      <c r="Y114" s="2382"/>
      <c r="Z114" s="410"/>
      <c r="AA114" s="410"/>
      <c r="AB114" s="410"/>
      <c r="AC114" s="788">
        <v>41090</v>
      </c>
      <c r="AD114" s="162"/>
      <c r="AE114" s="1125"/>
    </row>
    <row r="115" spans="1:31" ht="15.95" customHeight="1">
      <c r="A115" s="1893"/>
      <c r="B115" s="2361"/>
      <c r="C115" s="2354"/>
      <c r="D115" s="278" t="s">
        <v>71</v>
      </c>
      <c r="E115" s="2351"/>
      <c r="F115" s="2397"/>
      <c r="G115" s="170"/>
      <c r="H115" s="106"/>
      <c r="I115" s="106"/>
      <c r="J115" s="170"/>
      <c r="K115" s="170"/>
      <c r="L115" s="170"/>
      <c r="M115" s="106"/>
      <c r="N115" s="170"/>
      <c r="O115" s="170"/>
      <c r="P115" s="485"/>
      <c r="Q115" s="485"/>
      <c r="R115" s="485"/>
      <c r="S115" s="485"/>
      <c r="T115" s="485"/>
      <c r="U115" s="485"/>
      <c r="V115" s="2371"/>
      <c r="W115" s="2371"/>
      <c r="X115" s="2368"/>
      <c r="Y115" s="2368"/>
      <c r="Z115" s="411"/>
      <c r="AA115" s="411"/>
      <c r="AB115" s="411"/>
      <c r="AC115" s="456"/>
      <c r="AD115" s="164"/>
      <c r="AE115" s="1125"/>
    </row>
    <row r="116" spans="1:31" ht="15.95" customHeight="1" thickBot="1">
      <c r="A116" s="1893"/>
      <c r="B116" s="2361"/>
      <c r="C116" s="2354"/>
      <c r="D116" s="281" t="s">
        <v>545</v>
      </c>
      <c r="E116" s="2351"/>
      <c r="F116" s="2397"/>
      <c r="G116" s="1532"/>
      <c r="H116" s="1531"/>
      <c r="I116" s="1531"/>
      <c r="J116" s="204"/>
      <c r="K116" s="204"/>
      <c r="L116" s="816" t="s">
        <v>108</v>
      </c>
      <c r="M116" s="816" t="s">
        <v>108</v>
      </c>
      <c r="N116" s="816" t="s">
        <v>108</v>
      </c>
      <c r="O116" s="816" t="s">
        <v>108</v>
      </c>
      <c r="P116" s="816" t="s">
        <v>108</v>
      </c>
      <c r="Q116" s="816" t="s">
        <v>108</v>
      </c>
      <c r="R116" s="816" t="s">
        <v>108</v>
      </c>
      <c r="S116" s="816">
        <v>40595</v>
      </c>
      <c r="T116" s="816"/>
      <c r="U116" s="816">
        <v>40544</v>
      </c>
      <c r="V116" s="2465"/>
      <c r="W116" s="2465"/>
      <c r="X116" s="2383"/>
      <c r="Y116" s="2383"/>
      <c r="Z116" s="1534"/>
      <c r="AA116" s="1534"/>
      <c r="AB116" s="1534"/>
      <c r="AC116" s="816">
        <v>42460</v>
      </c>
      <c r="AD116" s="431"/>
      <c r="AE116" s="1125"/>
    </row>
    <row r="117" spans="1:31" s="1610" customFormat="1" ht="15.95" customHeight="1" thickBot="1">
      <c r="A117" s="1894"/>
      <c r="B117" s="2362"/>
      <c r="C117" s="1539" t="s">
        <v>700</v>
      </c>
      <c r="D117" s="1540" t="s">
        <v>546</v>
      </c>
      <c r="E117" s="2352"/>
      <c r="F117" s="2398"/>
      <c r="G117" s="1604"/>
      <c r="H117" s="1604"/>
      <c r="I117" s="1604"/>
      <c r="J117" s="1605"/>
      <c r="K117" s="1605"/>
      <c r="L117" s="1134" t="s">
        <v>108</v>
      </c>
      <c r="M117" s="1134" t="s">
        <v>108</v>
      </c>
      <c r="N117" s="1134" t="s">
        <v>108</v>
      </c>
      <c r="O117" s="1134" t="s">
        <v>108</v>
      </c>
      <c r="P117" s="1134" t="s">
        <v>108</v>
      </c>
      <c r="Q117" s="1278"/>
      <c r="R117" s="1278"/>
      <c r="S117" s="1278">
        <v>41662</v>
      </c>
      <c r="T117" s="1278"/>
      <c r="U117" s="1278">
        <v>41640</v>
      </c>
      <c r="V117" s="1606"/>
      <c r="W117" s="1606"/>
      <c r="X117" s="1607"/>
      <c r="Y117" s="1607"/>
      <c r="Z117" s="1607"/>
      <c r="AA117" s="1607"/>
      <c r="AB117" s="1607"/>
      <c r="AC117" s="1278">
        <v>42004</v>
      </c>
      <c r="AD117" s="1608"/>
      <c r="AE117" s="1609"/>
    </row>
    <row r="118" spans="1:31" ht="15.95" customHeight="1">
      <c r="A118" s="1891">
        <v>5</v>
      </c>
      <c r="B118" s="2442">
        <v>32</v>
      </c>
      <c r="C118" s="2442" t="s">
        <v>455</v>
      </c>
      <c r="D118" s="277" t="s">
        <v>70</v>
      </c>
      <c r="E118" s="2444" t="s">
        <v>578</v>
      </c>
      <c r="F118" s="2421" t="s">
        <v>127</v>
      </c>
      <c r="G118" s="844" t="s">
        <v>119</v>
      </c>
      <c r="H118" s="156" t="s">
        <v>120</v>
      </c>
      <c r="I118" s="156" t="s">
        <v>290</v>
      </c>
      <c r="J118" s="748">
        <v>40497</v>
      </c>
      <c r="K118" s="748">
        <f>J118+20</f>
        <v>40517</v>
      </c>
      <c r="L118" s="748" t="s">
        <v>108</v>
      </c>
      <c r="M118" s="748">
        <f>J118-5</f>
        <v>40492</v>
      </c>
      <c r="N118" s="748">
        <f>K118+5</f>
        <v>40522</v>
      </c>
      <c r="O118" s="748" t="s">
        <v>108</v>
      </c>
      <c r="P118" s="748" t="s">
        <v>108</v>
      </c>
      <c r="Q118" s="748" t="s">
        <v>108</v>
      </c>
      <c r="R118" s="748" t="s">
        <v>108</v>
      </c>
      <c r="S118" s="844">
        <f>N118+16</f>
        <v>40538</v>
      </c>
      <c r="T118" s="844"/>
      <c r="U118" s="844">
        <f>U114</f>
        <v>40544</v>
      </c>
      <c r="V118" s="2370"/>
      <c r="W118" s="2370"/>
      <c r="X118" s="2382"/>
      <c r="Y118" s="2382"/>
      <c r="Z118" s="410"/>
      <c r="AA118" s="410"/>
      <c r="AB118" s="410"/>
      <c r="AC118" s="788">
        <v>41090</v>
      </c>
      <c r="AD118" s="162"/>
      <c r="AE118" s="1125"/>
    </row>
    <row r="119" spans="1:31" ht="15.95" customHeight="1">
      <c r="A119" s="1891"/>
      <c r="B119" s="2443"/>
      <c r="C119" s="2443"/>
      <c r="D119" s="278" t="s">
        <v>71</v>
      </c>
      <c r="E119" s="2445"/>
      <c r="F119" s="2419"/>
      <c r="G119" s="170"/>
      <c r="H119" s="106"/>
      <c r="I119" s="106"/>
      <c r="J119" s="871" t="s">
        <v>108</v>
      </c>
      <c r="K119" s="871" t="s">
        <v>108</v>
      </c>
      <c r="L119" s="871" t="s">
        <v>108</v>
      </c>
      <c r="M119" s="871" t="s">
        <v>108</v>
      </c>
      <c r="N119" s="871" t="s">
        <v>108</v>
      </c>
      <c r="O119" s="871" t="s">
        <v>108</v>
      </c>
      <c r="P119" s="871" t="s">
        <v>108</v>
      </c>
      <c r="Q119" s="871" t="s">
        <v>108</v>
      </c>
      <c r="R119" s="871" t="s">
        <v>108</v>
      </c>
      <c r="S119" s="485" t="s">
        <v>108</v>
      </c>
      <c r="T119" s="485"/>
      <c r="U119" s="816">
        <v>40909</v>
      </c>
      <c r="V119" s="2371"/>
      <c r="W119" s="2371"/>
      <c r="X119" s="2368"/>
      <c r="Y119" s="2368"/>
      <c r="Z119" s="411"/>
      <c r="AA119" s="411"/>
      <c r="AB119" s="411"/>
      <c r="AC119" s="541">
        <v>41274</v>
      </c>
      <c r="AD119" s="164"/>
      <c r="AE119" s="1125"/>
    </row>
    <row r="120" spans="1:31" ht="15.95" customHeight="1">
      <c r="A120" s="1891"/>
      <c r="B120" s="2443"/>
      <c r="C120" s="2443"/>
      <c r="D120" s="281" t="s">
        <v>545</v>
      </c>
      <c r="E120" s="2445"/>
      <c r="F120" s="2420"/>
      <c r="G120" s="388"/>
      <c r="H120" s="398"/>
      <c r="I120" s="398"/>
      <c r="J120" s="816" t="s">
        <v>108</v>
      </c>
      <c r="K120" s="816" t="s">
        <v>108</v>
      </c>
      <c r="L120" s="816" t="s">
        <v>108</v>
      </c>
      <c r="M120" s="816" t="s">
        <v>108</v>
      </c>
      <c r="N120" s="816" t="s">
        <v>108</v>
      </c>
      <c r="O120" s="816" t="s">
        <v>108</v>
      </c>
      <c r="P120" s="816" t="s">
        <v>108</v>
      </c>
      <c r="Q120" s="816" t="s">
        <v>108</v>
      </c>
      <c r="R120" s="816" t="s">
        <v>108</v>
      </c>
      <c r="S120" s="816">
        <v>40595</v>
      </c>
      <c r="T120" s="816"/>
      <c r="U120" s="816">
        <v>40544</v>
      </c>
      <c r="V120" s="2372"/>
      <c r="W120" s="2372"/>
      <c r="X120" s="2369"/>
      <c r="Y120" s="2369"/>
      <c r="Z120" s="412"/>
      <c r="AA120" s="412"/>
      <c r="AB120" s="412"/>
      <c r="AC120" s="816">
        <v>40908</v>
      </c>
      <c r="AD120" s="431"/>
      <c r="AE120" s="1125"/>
    </row>
    <row r="121" spans="1:31" ht="15.95" customHeight="1" thickBot="1">
      <c r="A121" s="1891"/>
      <c r="B121" s="2443"/>
      <c r="C121" s="2443"/>
      <c r="D121" s="380" t="s">
        <v>546</v>
      </c>
      <c r="E121" s="2445"/>
      <c r="F121" s="1150"/>
      <c r="G121" s="381"/>
      <c r="H121" s="1147"/>
      <c r="I121" s="1147"/>
      <c r="J121" s="816" t="s">
        <v>108</v>
      </c>
      <c r="K121" s="816" t="s">
        <v>108</v>
      </c>
      <c r="L121" s="816" t="s">
        <v>108</v>
      </c>
      <c r="M121" s="816" t="s">
        <v>108</v>
      </c>
      <c r="N121" s="816" t="s">
        <v>108</v>
      </c>
      <c r="O121" s="816" t="s">
        <v>108</v>
      </c>
      <c r="P121" s="816" t="s">
        <v>108</v>
      </c>
      <c r="Q121" s="816" t="s">
        <v>108</v>
      </c>
      <c r="R121" s="816" t="s">
        <v>108</v>
      </c>
      <c r="S121" s="816" t="s">
        <v>108</v>
      </c>
      <c r="T121" s="750"/>
      <c r="U121" s="750">
        <v>40909</v>
      </c>
      <c r="V121" s="1149"/>
      <c r="W121" s="1149"/>
      <c r="X121" s="1148"/>
      <c r="Y121" s="1148"/>
      <c r="Z121" s="1148"/>
      <c r="AA121" s="1148"/>
      <c r="AB121" s="1148"/>
      <c r="AC121" s="750">
        <v>42369</v>
      </c>
      <c r="AD121" s="544"/>
      <c r="AE121" s="1125"/>
    </row>
    <row r="122" spans="1:31" ht="15.95" customHeight="1" thickBot="1">
      <c r="A122" s="1891"/>
      <c r="B122" s="2468"/>
      <c r="C122" s="1553" t="s">
        <v>647</v>
      </c>
      <c r="D122" s="1157" t="s">
        <v>547</v>
      </c>
      <c r="E122" s="2446"/>
      <c r="F122" s="886"/>
      <c r="G122" s="154"/>
      <c r="H122" s="178"/>
      <c r="I122" s="178"/>
      <c r="J122" s="1134" t="s">
        <v>696</v>
      </c>
      <c r="K122" s="816" t="s">
        <v>108</v>
      </c>
      <c r="L122" s="816" t="s">
        <v>108</v>
      </c>
      <c r="M122" s="816" t="s">
        <v>108</v>
      </c>
      <c r="N122" s="816" t="s">
        <v>108</v>
      </c>
      <c r="O122" s="816" t="s">
        <v>108</v>
      </c>
      <c r="P122" s="816" t="s">
        <v>108</v>
      </c>
      <c r="Q122" s="816" t="s">
        <v>108</v>
      </c>
      <c r="R122" s="816" t="s">
        <v>108</v>
      </c>
      <c r="S122" s="816" t="s">
        <v>108</v>
      </c>
      <c r="T122" s="755"/>
      <c r="U122" s="755" t="s">
        <v>645</v>
      </c>
      <c r="V122" s="542"/>
      <c r="W122" s="542"/>
      <c r="X122" s="543"/>
      <c r="Y122" s="543"/>
      <c r="Z122" s="543"/>
      <c r="AA122" s="543"/>
      <c r="AB122" s="543"/>
      <c r="AC122" s="755" t="s">
        <v>645</v>
      </c>
      <c r="AD122" s="544"/>
      <c r="AE122" s="1125"/>
    </row>
    <row r="123" spans="1:31" ht="15.95" customHeight="1">
      <c r="A123" s="2347">
        <v>5</v>
      </c>
      <c r="B123" s="2360">
        <v>33</v>
      </c>
      <c r="C123" s="1144" t="s">
        <v>456</v>
      </c>
      <c r="D123" s="277" t="s">
        <v>70</v>
      </c>
      <c r="E123" s="2350" t="s">
        <v>579</v>
      </c>
      <c r="F123" s="2393" t="s">
        <v>185</v>
      </c>
      <c r="G123" s="844" t="s">
        <v>119</v>
      </c>
      <c r="H123" s="156" t="s">
        <v>120</v>
      </c>
      <c r="I123" s="156" t="s">
        <v>290</v>
      </c>
      <c r="J123" s="748">
        <v>40497</v>
      </c>
      <c r="K123" s="748">
        <f>J123+20</f>
        <v>40517</v>
      </c>
      <c r="L123" s="748" t="s">
        <v>108</v>
      </c>
      <c r="M123" s="748">
        <f>J123-5</f>
        <v>40492</v>
      </c>
      <c r="N123" s="748">
        <f>K123+5</f>
        <v>40522</v>
      </c>
      <c r="O123" s="748" t="s">
        <v>108</v>
      </c>
      <c r="P123" s="748" t="s">
        <v>108</v>
      </c>
      <c r="Q123" s="748" t="s">
        <v>108</v>
      </c>
      <c r="R123" s="748" t="s">
        <v>108</v>
      </c>
      <c r="S123" s="844">
        <f>N123+16</f>
        <v>40538</v>
      </c>
      <c r="T123" s="844"/>
      <c r="U123" s="844">
        <f>U118</f>
        <v>40544</v>
      </c>
      <c r="V123" s="2370"/>
      <c r="W123" s="2370"/>
      <c r="X123" s="2382"/>
      <c r="Y123" s="2382"/>
      <c r="Z123" s="410"/>
      <c r="AA123" s="410"/>
      <c r="AB123" s="410"/>
      <c r="AC123" s="788">
        <v>41090</v>
      </c>
      <c r="AD123" s="162"/>
      <c r="AE123" s="1125"/>
    </row>
    <row r="124" spans="1:31" ht="15.95" customHeight="1">
      <c r="A124" s="2348"/>
      <c r="B124" s="2361"/>
      <c r="C124" s="1145"/>
      <c r="D124" s="278" t="s">
        <v>71</v>
      </c>
      <c r="E124" s="2351"/>
      <c r="F124" s="2394"/>
      <c r="G124" s="170"/>
      <c r="H124" s="106"/>
      <c r="I124" s="106"/>
      <c r="J124" s="871" t="s">
        <v>108</v>
      </c>
      <c r="K124" s="871" t="s">
        <v>108</v>
      </c>
      <c r="L124" s="871" t="s">
        <v>108</v>
      </c>
      <c r="M124" s="871" t="s">
        <v>108</v>
      </c>
      <c r="N124" s="871" t="s">
        <v>108</v>
      </c>
      <c r="O124" s="871" t="s">
        <v>108</v>
      </c>
      <c r="P124" s="871" t="s">
        <v>108</v>
      </c>
      <c r="Q124" s="871" t="s">
        <v>108</v>
      </c>
      <c r="R124" s="871" t="s">
        <v>108</v>
      </c>
      <c r="S124" s="871" t="s">
        <v>108</v>
      </c>
      <c r="T124" s="485"/>
      <c r="U124" s="816">
        <v>40909</v>
      </c>
      <c r="V124" s="2371"/>
      <c r="W124" s="2371"/>
      <c r="X124" s="2368"/>
      <c r="Y124" s="2368"/>
      <c r="Z124" s="411"/>
      <c r="AA124" s="411"/>
      <c r="AB124" s="411"/>
      <c r="AC124" s="541">
        <v>41274</v>
      </c>
      <c r="AD124" s="164"/>
      <c r="AE124" s="1125"/>
    </row>
    <row r="125" spans="1:31" ht="15.95" customHeight="1">
      <c r="A125" s="2348"/>
      <c r="B125" s="2361"/>
      <c r="C125" s="1145"/>
      <c r="D125" s="281" t="s">
        <v>545</v>
      </c>
      <c r="E125" s="2351"/>
      <c r="F125" s="2394"/>
      <c r="G125" s="388"/>
      <c r="H125" s="398"/>
      <c r="I125" s="398"/>
      <c r="J125" s="816" t="s">
        <v>108</v>
      </c>
      <c r="K125" s="816" t="s">
        <v>108</v>
      </c>
      <c r="L125" s="816" t="s">
        <v>108</v>
      </c>
      <c r="M125" s="816" t="s">
        <v>108</v>
      </c>
      <c r="N125" s="816" t="s">
        <v>108</v>
      </c>
      <c r="O125" s="816" t="s">
        <v>108</v>
      </c>
      <c r="P125" s="816" t="s">
        <v>108</v>
      </c>
      <c r="Q125" s="816" t="s">
        <v>108</v>
      </c>
      <c r="R125" s="816" t="s">
        <v>108</v>
      </c>
      <c r="S125" s="816">
        <v>40595</v>
      </c>
      <c r="T125" s="816"/>
      <c r="U125" s="816">
        <v>40544</v>
      </c>
      <c r="V125" s="2372"/>
      <c r="W125" s="2372"/>
      <c r="X125" s="2369"/>
      <c r="Y125" s="2369"/>
      <c r="Z125" s="412"/>
      <c r="AA125" s="412"/>
      <c r="AB125" s="412"/>
      <c r="AC125" s="816">
        <v>40908</v>
      </c>
      <c r="AD125" s="431"/>
      <c r="AE125" s="1125"/>
    </row>
    <row r="126" spans="1:31" ht="15.95" customHeight="1" thickBot="1">
      <c r="A126" s="2348"/>
      <c r="B126" s="2361"/>
      <c r="C126" s="1145"/>
      <c r="D126" s="284" t="s">
        <v>546</v>
      </c>
      <c r="E126" s="2351"/>
      <c r="F126" s="2394"/>
      <c r="G126" s="1153"/>
      <c r="H126" s="223"/>
      <c r="I126" s="223"/>
      <c r="J126" s="816" t="s">
        <v>108</v>
      </c>
      <c r="K126" s="816" t="s">
        <v>108</v>
      </c>
      <c r="L126" s="816" t="s">
        <v>108</v>
      </c>
      <c r="M126" s="816" t="s">
        <v>108</v>
      </c>
      <c r="N126" s="816" t="s">
        <v>108</v>
      </c>
      <c r="O126" s="816" t="s">
        <v>108</v>
      </c>
      <c r="P126" s="816" t="s">
        <v>108</v>
      </c>
      <c r="Q126" s="816" t="s">
        <v>108</v>
      </c>
      <c r="R126" s="816" t="s">
        <v>108</v>
      </c>
      <c r="S126" s="816">
        <v>40596</v>
      </c>
      <c r="T126" s="883"/>
      <c r="U126" s="883">
        <v>40909</v>
      </c>
      <c r="V126" s="551"/>
      <c r="W126" s="551"/>
      <c r="X126" s="552"/>
      <c r="Y126" s="552"/>
      <c r="Z126" s="552"/>
      <c r="AA126" s="552"/>
      <c r="AB126" s="552"/>
      <c r="AC126" s="816">
        <v>42369</v>
      </c>
      <c r="AD126" s="1154"/>
      <c r="AE126" s="1125"/>
    </row>
    <row r="127" spans="1:31" s="1552" customFormat="1" ht="15.95" customHeight="1" thickBot="1">
      <c r="A127" s="2356"/>
      <c r="B127" s="2362"/>
      <c r="C127" s="1545" t="s">
        <v>698</v>
      </c>
      <c r="D127" s="1157" t="s">
        <v>547</v>
      </c>
      <c r="E127" s="2352"/>
      <c r="F127" s="2395"/>
      <c r="G127" s="1546"/>
      <c r="H127" s="1546"/>
      <c r="I127" s="1546"/>
      <c r="J127" s="515" t="s">
        <v>108</v>
      </c>
      <c r="K127" s="515" t="s">
        <v>108</v>
      </c>
      <c r="L127" s="515" t="s">
        <v>108</v>
      </c>
      <c r="M127" s="515" t="s">
        <v>108</v>
      </c>
      <c r="N127" s="515" t="s">
        <v>108</v>
      </c>
      <c r="O127" s="515" t="s">
        <v>108</v>
      </c>
      <c r="P127" s="515" t="s">
        <v>108</v>
      </c>
      <c r="Q127" s="515" t="s">
        <v>108</v>
      </c>
      <c r="R127" s="515" t="s">
        <v>108</v>
      </c>
      <c r="S127" s="1547">
        <v>41662</v>
      </c>
      <c r="T127" s="1547"/>
      <c r="U127" s="1547">
        <v>41640</v>
      </c>
      <c r="V127" s="1548"/>
      <c r="W127" s="1548"/>
      <c r="X127" s="1549"/>
      <c r="Y127" s="1549"/>
      <c r="Z127" s="1549"/>
      <c r="AA127" s="1549"/>
      <c r="AB127" s="1549"/>
      <c r="AC127" s="1547">
        <v>42004</v>
      </c>
      <c r="AD127" s="1550"/>
      <c r="AE127" s="1551"/>
    </row>
    <row r="128" spans="1:31" ht="15.95" customHeight="1">
      <c r="A128" s="1891">
        <v>5</v>
      </c>
      <c r="B128" s="2417">
        <v>34</v>
      </c>
      <c r="C128" s="2353" t="s">
        <v>362</v>
      </c>
      <c r="D128" s="282" t="s">
        <v>70</v>
      </c>
      <c r="E128" s="2357" t="s">
        <v>580</v>
      </c>
      <c r="F128" s="2396" t="s">
        <v>186</v>
      </c>
      <c r="G128" s="833" t="s">
        <v>119</v>
      </c>
      <c r="H128" s="221" t="s">
        <v>120</v>
      </c>
      <c r="I128" s="221" t="s">
        <v>290</v>
      </c>
      <c r="J128" s="833">
        <v>40497</v>
      </c>
      <c r="K128" s="833">
        <f>J128+20</f>
        <v>40517</v>
      </c>
      <c r="L128" s="833" t="s">
        <v>108</v>
      </c>
      <c r="M128" s="833">
        <f>J128-5</f>
        <v>40492</v>
      </c>
      <c r="N128" s="833">
        <f>K128+5</f>
        <v>40522</v>
      </c>
      <c r="O128" s="833" t="s">
        <v>108</v>
      </c>
      <c r="P128" s="833" t="s">
        <v>108</v>
      </c>
      <c r="Q128" s="833" t="s">
        <v>108</v>
      </c>
      <c r="R128" s="833" t="s">
        <v>108</v>
      </c>
      <c r="S128" s="833">
        <f>N128+16</f>
        <v>40538</v>
      </c>
      <c r="T128" s="833"/>
      <c r="U128" s="833">
        <f>S128+6</f>
        <v>40544</v>
      </c>
      <c r="V128" s="2373"/>
      <c r="W128" s="2373"/>
      <c r="X128" s="2367"/>
      <c r="Y128" s="2367"/>
      <c r="Z128" s="1535"/>
      <c r="AA128" s="1535"/>
      <c r="AB128" s="1535"/>
      <c r="AC128" s="879">
        <v>41090</v>
      </c>
      <c r="AD128" s="488"/>
      <c r="AE128" s="1125"/>
    </row>
    <row r="129" spans="1:31" ht="15.95" customHeight="1">
      <c r="A129" s="1891"/>
      <c r="B129" s="2417"/>
      <c r="C129" s="2354"/>
      <c r="D129" s="278" t="s">
        <v>71</v>
      </c>
      <c r="E129" s="2358"/>
      <c r="F129" s="2397"/>
      <c r="G129" s="170"/>
      <c r="H129" s="106"/>
      <c r="I129" s="106"/>
      <c r="J129" s="871" t="s">
        <v>108</v>
      </c>
      <c r="K129" s="871" t="s">
        <v>108</v>
      </c>
      <c r="L129" s="871" t="s">
        <v>108</v>
      </c>
      <c r="M129" s="871" t="s">
        <v>108</v>
      </c>
      <c r="N129" s="871" t="s">
        <v>108</v>
      </c>
      <c r="O129" s="871" t="s">
        <v>108</v>
      </c>
      <c r="P129" s="871" t="s">
        <v>108</v>
      </c>
      <c r="Q129" s="871" t="s">
        <v>108</v>
      </c>
      <c r="R129" s="871" t="s">
        <v>108</v>
      </c>
      <c r="S129" s="871" t="s">
        <v>108</v>
      </c>
      <c r="T129" s="485"/>
      <c r="U129" s="816">
        <v>40909</v>
      </c>
      <c r="V129" s="2371"/>
      <c r="W129" s="2371"/>
      <c r="X129" s="2368"/>
      <c r="Y129" s="2368"/>
      <c r="Z129" s="411"/>
      <c r="AA129" s="411"/>
      <c r="AB129" s="411"/>
      <c r="AC129" s="541">
        <v>41274</v>
      </c>
      <c r="AD129" s="164"/>
      <c r="AE129" s="1125"/>
    </row>
    <row r="130" spans="1:31" ht="15.95" customHeight="1">
      <c r="A130" s="1891"/>
      <c r="B130" s="2417"/>
      <c r="C130" s="2354"/>
      <c r="D130" s="281" t="s">
        <v>545</v>
      </c>
      <c r="E130" s="2358"/>
      <c r="F130" s="2397"/>
      <c r="G130" s="388"/>
      <c r="H130" s="398"/>
      <c r="I130" s="398"/>
      <c r="J130" s="816" t="s">
        <v>108</v>
      </c>
      <c r="K130" s="816" t="s">
        <v>108</v>
      </c>
      <c r="L130" s="816" t="s">
        <v>108</v>
      </c>
      <c r="M130" s="816" t="s">
        <v>108</v>
      </c>
      <c r="N130" s="816" t="s">
        <v>108</v>
      </c>
      <c r="O130" s="816" t="s">
        <v>108</v>
      </c>
      <c r="P130" s="816" t="s">
        <v>108</v>
      </c>
      <c r="Q130" s="816" t="s">
        <v>108</v>
      </c>
      <c r="R130" s="816" t="s">
        <v>108</v>
      </c>
      <c r="S130" s="816">
        <v>40595</v>
      </c>
      <c r="T130" s="816"/>
      <c r="U130" s="816">
        <v>40544</v>
      </c>
      <c r="V130" s="2372"/>
      <c r="W130" s="2372"/>
      <c r="X130" s="2369"/>
      <c r="Y130" s="2369"/>
      <c r="Z130" s="412"/>
      <c r="AA130" s="412"/>
      <c r="AB130" s="412"/>
      <c r="AC130" s="816">
        <v>40908</v>
      </c>
      <c r="AD130" s="431"/>
      <c r="AE130" s="1125"/>
    </row>
    <row r="131" spans="1:31" ht="15.95" customHeight="1" thickBot="1">
      <c r="A131" s="1891"/>
      <c r="B131" s="2417"/>
      <c r="C131" s="2416"/>
      <c r="D131" s="284" t="s">
        <v>546</v>
      </c>
      <c r="E131" s="2358"/>
      <c r="F131" s="2397"/>
      <c r="G131" s="402"/>
      <c r="H131" s="1177"/>
      <c r="I131" s="1177"/>
      <c r="J131" s="816" t="s">
        <v>108</v>
      </c>
      <c r="K131" s="816" t="s">
        <v>108</v>
      </c>
      <c r="L131" s="816" t="s">
        <v>651</v>
      </c>
      <c r="M131" s="816" t="s">
        <v>108</v>
      </c>
      <c r="N131" s="816" t="s">
        <v>108</v>
      </c>
      <c r="O131" s="816" t="s">
        <v>108</v>
      </c>
      <c r="P131" s="816" t="s">
        <v>108</v>
      </c>
      <c r="Q131" s="816" t="s">
        <v>108</v>
      </c>
      <c r="R131" s="816" t="s">
        <v>108</v>
      </c>
      <c r="S131" s="816">
        <v>40596</v>
      </c>
      <c r="T131" s="751"/>
      <c r="U131" s="755">
        <v>40909</v>
      </c>
      <c r="V131" s="1179"/>
      <c r="W131" s="1179"/>
      <c r="X131" s="1178"/>
      <c r="Y131" s="1178"/>
      <c r="Z131" s="1178"/>
      <c r="AA131" s="1178"/>
      <c r="AB131" s="1178"/>
      <c r="AC131" s="816">
        <v>42369</v>
      </c>
      <c r="AD131" s="1189"/>
      <c r="AE131" s="1125"/>
    </row>
    <row r="132" spans="1:31" ht="15.95" customHeight="1">
      <c r="A132" s="1891"/>
      <c r="B132" s="2417"/>
      <c r="C132" s="1554" t="s">
        <v>650</v>
      </c>
      <c r="D132" s="1538" t="s">
        <v>547</v>
      </c>
      <c r="E132" s="2358"/>
      <c r="F132" s="2397"/>
      <c r="G132" s="1153"/>
      <c r="H132" s="223"/>
      <c r="I132" s="223"/>
      <c r="J132" s="816" t="s">
        <v>108</v>
      </c>
      <c r="K132" s="816" t="s">
        <v>108</v>
      </c>
      <c r="L132" s="816" t="s">
        <v>108</v>
      </c>
      <c r="M132" s="816" t="s">
        <v>108</v>
      </c>
      <c r="N132" s="816" t="s">
        <v>108</v>
      </c>
      <c r="O132" s="816" t="s">
        <v>108</v>
      </c>
      <c r="P132" s="816" t="s">
        <v>108</v>
      </c>
      <c r="Q132" s="816" t="s">
        <v>108</v>
      </c>
      <c r="R132" s="816" t="s">
        <v>108</v>
      </c>
      <c r="S132" s="1561">
        <v>41512</v>
      </c>
      <c r="T132" s="883"/>
      <c r="U132" s="1562">
        <v>41548</v>
      </c>
      <c r="V132" s="551"/>
      <c r="W132" s="551"/>
      <c r="X132" s="552"/>
      <c r="Y132" s="552"/>
      <c r="Z132" s="552"/>
      <c r="AA132" s="552"/>
      <c r="AB132" s="552"/>
      <c r="AC132" s="1561">
        <v>41639</v>
      </c>
      <c r="AD132" s="1154"/>
      <c r="AE132" s="1125"/>
    </row>
    <row r="133" spans="1:31" s="1544" customFormat="1" ht="15.95" customHeight="1" thickBot="1">
      <c r="A133" s="1541"/>
      <c r="B133" s="1560"/>
      <c r="C133" s="1553" t="s">
        <v>699</v>
      </c>
      <c r="D133" s="1540" t="s">
        <v>646</v>
      </c>
      <c r="E133" s="2359"/>
      <c r="F133" s="2398"/>
      <c r="G133" s="1533"/>
      <c r="H133" s="382"/>
      <c r="I133" s="382"/>
      <c r="J133" s="809"/>
      <c r="K133" s="809"/>
      <c r="L133" s="809"/>
      <c r="M133" s="809"/>
      <c r="N133" s="809"/>
      <c r="O133" s="809"/>
      <c r="P133" s="809"/>
      <c r="Q133" s="809"/>
      <c r="R133" s="809"/>
      <c r="S133" s="1278">
        <v>41662</v>
      </c>
      <c r="T133" s="809"/>
      <c r="U133" s="1563">
        <v>41640</v>
      </c>
      <c r="V133" s="1404"/>
      <c r="W133" s="1404"/>
      <c r="X133" s="1405"/>
      <c r="Y133" s="1405"/>
      <c r="Z133" s="1405"/>
      <c r="AA133" s="1405"/>
      <c r="AB133" s="1405"/>
      <c r="AC133" s="1564">
        <v>42004</v>
      </c>
      <c r="AD133" s="1543"/>
      <c r="AE133" s="1406"/>
    </row>
    <row r="134" spans="1:31" ht="15.95" customHeight="1">
      <c r="A134" s="1891">
        <v>5</v>
      </c>
      <c r="B134" s="2374">
        <v>35</v>
      </c>
      <c r="C134" s="2354" t="s">
        <v>457</v>
      </c>
      <c r="D134" s="1555" t="s">
        <v>70</v>
      </c>
      <c r="E134" s="2440" t="s">
        <v>581</v>
      </c>
      <c r="F134" s="2447" t="s">
        <v>128</v>
      </c>
      <c r="G134" s="1556" t="s">
        <v>119</v>
      </c>
      <c r="H134" s="222" t="s">
        <v>120</v>
      </c>
      <c r="I134" s="222" t="s">
        <v>290</v>
      </c>
      <c r="J134" s="1556">
        <f>J128</f>
        <v>40497</v>
      </c>
      <c r="K134" s="1556">
        <f>J134+20</f>
        <v>40517</v>
      </c>
      <c r="L134" s="1556" t="s">
        <v>108</v>
      </c>
      <c r="M134" s="1556">
        <f>J134-5</f>
        <v>40492</v>
      </c>
      <c r="N134" s="1556">
        <f>K134+5</f>
        <v>40522</v>
      </c>
      <c r="O134" s="1556" t="s">
        <v>108</v>
      </c>
      <c r="P134" s="1556" t="s">
        <v>108</v>
      </c>
      <c r="Q134" s="1556" t="s">
        <v>108</v>
      </c>
      <c r="R134" s="1556" t="s">
        <v>108</v>
      </c>
      <c r="S134" s="1556">
        <f>N134+16</f>
        <v>40538</v>
      </c>
      <c r="T134" s="1556"/>
      <c r="U134" s="1556">
        <f>S134+6</f>
        <v>40544</v>
      </c>
      <c r="V134" s="2380"/>
      <c r="W134" s="2380"/>
      <c r="X134" s="2378"/>
      <c r="Y134" s="2378"/>
      <c r="Z134" s="1557"/>
      <c r="AA134" s="1557"/>
      <c r="AB134" s="1557"/>
      <c r="AC134" s="1558">
        <v>41090</v>
      </c>
      <c r="AD134" s="1559"/>
      <c r="AE134" s="1125"/>
    </row>
    <row r="135" spans="1:31" ht="15.95" customHeight="1">
      <c r="A135" s="1891"/>
      <c r="B135" s="2375"/>
      <c r="C135" s="2354"/>
      <c r="D135" s="380" t="s">
        <v>71</v>
      </c>
      <c r="E135" s="2441"/>
      <c r="F135" s="2448"/>
      <c r="G135" s="750"/>
      <c r="H135" s="261"/>
      <c r="I135" s="261"/>
      <c r="J135" s="750" t="s">
        <v>108</v>
      </c>
      <c r="K135" s="750" t="s">
        <v>108</v>
      </c>
      <c r="L135" s="750" t="s">
        <v>108</v>
      </c>
      <c r="M135" s="750" t="s">
        <v>108</v>
      </c>
      <c r="N135" s="750" t="s">
        <v>108</v>
      </c>
      <c r="O135" s="750" t="s">
        <v>108</v>
      </c>
      <c r="P135" s="750" t="s">
        <v>108</v>
      </c>
      <c r="Q135" s="750" t="s">
        <v>108</v>
      </c>
      <c r="R135" s="750" t="s">
        <v>108</v>
      </c>
      <c r="S135" s="750" t="s">
        <v>108</v>
      </c>
      <c r="T135" s="547"/>
      <c r="U135" s="750">
        <v>40909</v>
      </c>
      <c r="V135" s="2381"/>
      <c r="W135" s="2381"/>
      <c r="X135" s="2379"/>
      <c r="Y135" s="2379"/>
      <c r="Z135" s="469"/>
      <c r="AA135" s="469"/>
      <c r="AB135" s="469"/>
      <c r="AC135" s="548">
        <v>41274</v>
      </c>
      <c r="AD135" s="549"/>
      <c r="AE135" s="1125"/>
    </row>
    <row r="136" spans="1:31" ht="15.95" customHeight="1">
      <c r="A136" s="1891"/>
      <c r="B136" s="2375"/>
      <c r="C136" s="2354"/>
      <c r="D136" s="380" t="s">
        <v>545</v>
      </c>
      <c r="E136" s="2441"/>
      <c r="F136" s="2448"/>
      <c r="G136" s="381"/>
      <c r="H136" s="394"/>
      <c r="I136" s="394"/>
      <c r="J136" s="750" t="s">
        <v>108</v>
      </c>
      <c r="K136" s="750" t="s">
        <v>108</v>
      </c>
      <c r="L136" s="750" t="s">
        <v>108</v>
      </c>
      <c r="M136" s="750" t="s">
        <v>108</v>
      </c>
      <c r="N136" s="750" t="s">
        <v>108</v>
      </c>
      <c r="O136" s="750" t="s">
        <v>108</v>
      </c>
      <c r="P136" s="750" t="s">
        <v>108</v>
      </c>
      <c r="Q136" s="750" t="s">
        <v>108</v>
      </c>
      <c r="R136" s="750" t="s">
        <v>108</v>
      </c>
      <c r="S136" s="750">
        <v>40595</v>
      </c>
      <c r="T136" s="750"/>
      <c r="U136" s="750">
        <v>40544</v>
      </c>
      <c r="V136" s="2381"/>
      <c r="W136" s="2381"/>
      <c r="X136" s="2379"/>
      <c r="Y136" s="2379"/>
      <c r="Z136" s="469"/>
      <c r="AA136" s="469"/>
      <c r="AB136" s="469"/>
      <c r="AC136" s="750">
        <v>40908</v>
      </c>
      <c r="AD136" s="549"/>
      <c r="AE136" s="1125"/>
    </row>
    <row r="137" spans="1:31" ht="15.95" customHeight="1">
      <c r="A137" s="1891"/>
      <c r="B137" s="2375"/>
      <c r="C137" s="2416"/>
      <c r="D137" s="380" t="s">
        <v>546</v>
      </c>
      <c r="E137" s="881"/>
      <c r="F137" s="887"/>
      <c r="G137" s="381"/>
      <c r="H137" s="394"/>
      <c r="I137" s="394"/>
      <c r="J137" s="750" t="s">
        <v>108</v>
      </c>
      <c r="K137" s="750" t="s">
        <v>108</v>
      </c>
      <c r="L137" s="750" t="s">
        <v>108</v>
      </c>
      <c r="M137" s="750" t="s">
        <v>108</v>
      </c>
      <c r="N137" s="750" t="s">
        <v>108</v>
      </c>
      <c r="O137" s="750" t="s">
        <v>108</v>
      </c>
      <c r="P137" s="750" t="s">
        <v>108</v>
      </c>
      <c r="Q137" s="750" t="s">
        <v>108</v>
      </c>
      <c r="R137" s="750" t="s">
        <v>108</v>
      </c>
      <c r="S137" s="750">
        <v>40596</v>
      </c>
      <c r="T137" s="750"/>
      <c r="U137" s="750">
        <v>40909</v>
      </c>
      <c r="V137" s="468"/>
      <c r="W137" s="468"/>
      <c r="X137" s="469"/>
      <c r="Y137" s="469"/>
      <c r="Z137" s="469"/>
      <c r="AA137" s="469"/>
      <c r="AB137" s="469"/>
      <c r="AC137" s="750">
        <v>41274</v>
      </c>
      <c r="AD137" s="549"/>
      <c r="AE137" s="1125"/>
    </row>
    <row r="138" spans="1:31" ht="15.95" customHeight="1">
      <c r="A138" s="1891"/>
      <c r="B138" s="2376"/>
      <c r="C138" s="1151" t="s">
        <v>533</v>
      </c>
      <c r="D138" s="284" t="s">
        <v>547</v>
      </c>
      <c r="E138" s="1152"/>
      <c r="F138" s="888"/>
      <c r="G138" s="1153"/>
      <c r="H138" s="223"/>
      <c r="I138" s="223"/>
      <c r="J138" s="883" t="s">
        <v>108</v>
      </c>
      <c r="K138" s="883" t="s">
        <v>108</v>
      </c>
      <c r="L138" s="883" t="s">
        <v>108</v>
      </c>
      <c r="M138" s="883" t="s">
        <v>108</v>
      </c>
      <c r="N138" s="883" t="s">
        <v>108</v>
      </c>
      <c r="O138" s="883" t="s">
        <v>108</v>
      </c>
      <c r="P138" s="883" t="s">
        <v>108</v>
      </c>
      <c r="Q138" s="883" t="s">
        <v>108</v>
      </c>
      <c r="R138" s="883">
        <v>41309</v>
      </c>
      <c r="S138" s="883">
        <f>R138</f>
        <v>41309</v>
      </c>
      <c r="T138" s="883"/>
      <c r="U138" s="883">
        <f>S138</f>
        <v>41309</v>
      </c>
      <c r="V138" s="551"/>
      <c r="W138" s="551"/>
      <c r="X138" s="552"/>
      <c r="Y138" s="552"/>
      <c r="Z138" s="552"/>
      <c r="AA138" s="552"/>
      <c r="AB138" s="552"/>
      <c r="AC138" s="883">
        <v>42460</v>
      </c>
      <c r="AD138" s="1154"/>
      <c r="AE138" s="1125"/>
    </row>
    <row r="139" spans="1:31" s="1156" customFormat="1" ht="15.95" customHeight="1" thickBot="1">
      <c r="A139" s="1891"/>
      <c r="B139" s="2377"/>
      <c r="C139" s="1158" t="s">
        <v>533</v>
      </c>
      <c r="D139" s="1157" t="s">
        <v>646</v>
      </c>
      <c r="E139" s="880"/>
      <c r="F139" s="886"/>
      <c r="G139" s="154"/>
      <c r="H139" s="178"/>
      <c r="I139" s="178"/>
      <c r="J139" s="755" t="s">
        <v>108</v>
      </c>
      <c r="K139" s="755" t="s">
        <v>108</v>
      </c>
      <c r="L139" s="755" t="s">
        <v>108</v>
      </c>
      <c r="M139" s="755" t="s">
        <v>108</v>
      </c>
      <c r="N139" s="755" t="s">
        <v>108</v>
      </c>
      <c r="O139" s="755" t="s">
        <v>108</v>
      </c>
      <c r="P139" s="755" t="s">
        <v>108</v>
      </c>
      <c r="Q139" s="755" t="s">
        <v>108</v>
      </c>
      <c r="R139" s="1146">
        <v>41519</v>
      </c>
      <c r="S139" s="1146">
        <v>41519</v>
      </c>
      <c r="T139" s="755"/>
      <c r="U139" s="1146">
        <v>41527</v>
      </c>
      <c r="V139" s="542"/>
      <c r="W139" s="542"/>
      <c r="X139" s="543"/>
      <c r="Y139" s="543"/>
      <c r="Z139" s="543"/>
      <c r="AA139" s="543"/>
      <c r="AB139" s="543"/>
      <c r="AC139" s="1146">
        <v>42004</v>
      </c>
      <c r="AD139" s="544"/>
      <c r="AE139" s="1155"/>
    </row>
    <row r="140" spans="1:31" ht="15.95" customHeight="1">
      <c r="A140" s="2347">
        <v>5</v>
      </c>
      <c r="B140" s="2353">
        <v>36</v>
      </c>
      <c r="C140" s="2354" t="s">
        <v>458</v>
      </c>
      <c r="D140" s="282" t="s">
        <v>70</v>
      </c>
      <c r="E140" s="2357" t="s">
        <v>582</v>
      </c>
      <c r="F140" s="2418" t="s">
        <v>549</v>
      </c>
      <c r="G140" s="833" t="s">
        <v>119</v>
      </c>
      <c r="H140" s="221" t="s">
        <v>120</v>
      </c>
      <c r="I140" s="221" t="s">
        <v>290</v>
      </c>
      <c r="J140" s="833">
        <f>J134</f>
        <v>40497</v>
      </c>
      <c r="K140" s="833">
        <f>J140+20</f>
        <v>40517</v>
      </c>
      <c r="L140" s="833" t="s">
        <v>108</v>
      </c>
      <c r="M140" s="833">
        <f>J140-5</f>
        <v>40492</v>
      </c>
      <c r="N140" s="833">
        <f>K140+5</f>
        <v>40522</v>
      </c>
      <c r="O140" s="833" t="s">
        <v>108</v>
      </c>
      <c r="P140" s="833" t="s">
        <v>108</v>
      </c>
      <c r="Q140" s="833" t="s">
        <v>108</v>
      </c>
      <c r="R140" s="833" t="s">
        <v>108</v>
      </c>
      <c r="S140" s="833">
        <f>N140+16</f>
        <v>40538</v>
      </c>
      <c r="T140" s="833"/>
      <c r="U140" s="833">
        <f>S140+6</f>
        <v>40544</v>
      </c>
      <c r="V140" s="2373"/>
      <c r="W140" s="2373"/>
      <c r="X140" s="2367"/>
      <c r="Y140" s="2367"/>
      <c r="Z140" s="163"/>
      <c r="AA140" s="163"/>
      <c r="AB140" s="163"/>
      <c r="AC140" s="879">
        <v>41090</v>
      </c>
      <c r="AD140" s="488"/>
      <c r="AE140" s="1125"/>
    </row>
    <row r="141" spans="1:31" ht="15.95" customHeight="1">
      <c r="A141" s="2348"/>
      <c r="B141" s="2354"/>
      <c r="C141" s="2354"/>
      <c r="D141" s="278" t="s">
        <v>71</v>
      </c>
      <c r="E141" s="2358"/>
      <c r="F141" s="2419"/>
      <c r="G141" s="170"/>
      <c r="H141" s="106"/>
      <c r="I141" s="106"/>
      <c r="J141" s="871" t="s">
        <v>108</v>
      </c>
      <c r="K141" s="871" t="s">
        <v>108</v>
      </c>
      <c r="L141" s="871" t="s">
        <v>108</v>
      </c>
      <c r="M141" s="871" t="s">
        <v>108</v>
      </c>
      <c r="N141" s="871" t="s">
        <v>108</v>
      </c>
      <c r="O141" s="871" t="s">
        <v>108</v>
      </c>
      <c r="P141" s="871" t="s">
        <v>108</v>
      </c>
      <c r="Q141" s="871" t="s">
        <v>108</v>
      </c>
      <c r="R141" s="871" t="s">
        <v>108</v>
      </c>
      <c r="S141" s="871" t="s">
        <v>108</v>
      </c>
      <c r="T141" s="485"/>
      <c r="U141" s="816">
        <v>40909</v>
      </c>
      <c r="V141" s="2371"/>
      <c r="W141" s="2371"/>
      <c r="X141" s="2368"/>
      <c r="Y141" s="2368"/>
      <c r="Z141" s="411"/>
      <c r="AA141" s="411"/>
      <c r="AB141" s="411"/>
      <c r="AC141" s="541">
        <v>41274</v>
      </c>
      <c r="AD141" s="164"/>
      <c r="AE141" s="1125"/>
    </row>
    <row r="142" spans="1:31" ht="15.95" customHeight="1">
      <c r="A142" s="2348"/>
      <c r="B142" s="2354"/>
      <c r="C142" s="2354"/>
      <c r="D142" s="281" t="s">
        <v>545</v>
      </c>
      <c r="E142" s="2358"/>
      <c r="F142" s="2420"/>
      <c r="G142" s="388"/>
      <c r="H142" s="398"/>
      <c r="I142" s="398"/>
      <c r="J142" s="816" t="s">
        <v>108</v>
      </c>
      <c r="K142" s="816" t="s">
        <v>108</v>
      </c>
      <c r="L142" s="816" t="s">
        <v>108</v>
      </c>
      <c r="M142" s="816" t="s">
        <v>108</v>
      </c>
      <c r="N142" s="816" t="s">
        <v>108</v>
      </c>
      <c r="O142" s="816" t="s">
        <v>108</v>
      </c>
      <c r="P142" s="816" t="s">
        <v>108</v>
      </c>
      <c r="Q142" s="816" t="s">
        <v>108</v>
      </c>
      <c r="R142" s="816" t="s">
        <v>108</v>
      </c>
      <c r="S142" s="816">
        <v>40595</v>
      </c>
      <c r="T142" s="816"/>
      <c r="U142" s="816">
        <v>40544</v>
      </c>
      <c r="V142" s="2372"/>
      <c r="W142" s="2372"/>
      <c r="X142" s="2369"/>
      <c r="Y142" s="2369"/>
      <c r="Z142" s="412"/>
      <c r="AA142" s="412"/>
      <c r="AB142" s="412"/>
      <c r="AC142" s="816">
        <v>40908</v>
      </c>
      <c r="AD142" s="431"/>
      <c r="AE142" s="1125"/>
    </row>
    <row r="143" spans="1:31" ht="15.95" customHeight="1">
      <c r="A143" s="2348"/>
      <c r="B143" s="2354"/>
      <c r="C143" s="2354"/>
      <c r="D143" s="284" t="s">
        <v>546</v>
      </c>
      <c r="E143" s="2358"/>
      <c r="F143" s="888"/>
      <c r="G143" s="1153"/>
      <c r="H143" s="223"/>
      <c r="I143" s="223"/>
      <c r="J143" s="816" t="s">
        <v>108</v>
      </c>
      <c r="K143" s="816" t="s">
        <v>108</v>
      </c>
      <c r="L143" s="816" t="s">
        <v>108</v>
      </c>
      <c r="M143" s="816" t="s">
        <v>108</v>
      </c>
      <c r="N143" s="816" t="s">
        <v>108</v>
      </c>
      <c r="O143" s="816" t="s">
        <v>108</v>
      </c>
      <c r="P143" s="816" t="s">
        <v>108</v>
      </c>
      <c r="Q143" s="816" t="s">
        <v>108</v>
      </c>
      <c r="R143" s="816" t="s">
        <v>108</v>
      </c>
      <c r="S143" s="816">
        <v>40596</v>
      </c>
      <c r="T143" s="883"/>
      <c r="U143" s="883">
        <v>40909</v>
      </c>
      <c r="V143" s="551"/>
      <c r="W143" s="551"/>
      <c r="X143" s="552"/>
      <c r="Y143" s="552"/>
      <c r="Z143" s="552"/>
      <c r="AA143" s="552"/>
      <c r="AB143" s="552"/>
      <c r="AC143" s="816">
        <v>42460</v>
      </c>
      <c r="AD143" s="1154"/>
      <c r="AE143" s="1125"/>
    </row>
    <row r="144" spans="1:31" s="1544" customFormat="1" ht="15.95" customHeight="1" thickBot="1">
      <c r="A144" s="2356"/>
      <c r="B144" s="2355"/>
      <c r="C144" s="1539" t="s">
        <v>701</v>
      </c>
      <c r="D144" s="1540" t="s">
        <v>547</v>
      </c>
      <c r="E144" s="2359"/>
      <c r="F144" s="1542"/>
      <c r="G144" s="1533"/>
      <c r="H144" s="382"/>
      <c r="I144" s="382"/>
      <c r="J144" s="515" t="s">
        <v>108</v>
      </c>
      <c r="K144" s="515" t="s">
        <v>108</v>
      </c>
      <c r="L144" s="515" t="s">
        <v>108</v>
      </c>
      <c r="M144" s="515" t="s">
        <v>108</v>
      </c>
      <c r="N144" s="515" t="s">
        <v>108</v>
      </c>
      <c r="O144" s="515" t="s">
        <v>108</v>
      </c>
      <c r="P144" s="515" t="s">
        <v>108</v>
      </c>
      <c r="Q144" s="515" t="s">
        <v>108</v>
      </c>
      <c r="R144" s="515" t="s">
        <v>108</v>
      </c>
      <c r="S144" s="1278">
        <v>41662</v>
      </c>
      <c r="T144" s="809"/>
      <c r="U144" s="1547">
        <v>41640</v>
      </c>
      <c r="V144" s="1404"/>
      <c r="W144" s="1404"/>
      <c r="X144" s="1405"/>
      <c r="Y144" s="1405"/>
      <c r="Z144" s="1405"/>
      <c r="AA144" s="1405"/>
      <c r="AB144" s="1405"/>
      <c r="AC144" s="1547">
        <v>42004</v>
      </c>
      <c r="AD144" s="1543"/>
      <c r="AE144" s="1406"/>
    </row>
    <row r="145" spans="1:31" ht="15.95" customHeight="1">
      <c r="A145" s="2363">
        <v>5</v>
      </c>
      <c r="B145" s="2360">
        <v>37</v>
      </c>
      <c r="C145" s="2353" t="s">
        <v>459</v>
      </c>
      <c r="D145" s="282" t="s">
        <v>70</v>
      </c>
      <c r="E145" s="2350" t="s">
        <v>583</v>
      </c>
      <c r="F145" s="2393" t="s">
        <v>548</v>
      </c>
      <c r="G145" s="833" t="s">
        <v>119</v>
      </c>
      <c r="H145" s="221" t="s">
        <v>120</v>
      </c>
      <c r="I145" s="221" t="s">
        <v>290</v>
      </c>
      <c r="J145" s="833">
        <f>J140</f>
        <v>40497</v>
      </c>
      <c r="K145" s="833">
        <f>J145+20</f>
        <v>40517</v>
      </c>
      <c r="L145" s="833" t="s">
        <v>108</v>
      </c>
      <c r="M145" s="833">
        <f>J145-5</f>
        <v>40492</v>
      </c>
      <c r="N145" s="833">
        <f>K145+5</f>
        <v>40522</v>
      </c>
      <c r="O145" s="833" t="s">
        <v>108</v>
      </c>
      <c r="P145" s="833" t="s">
        <v>108</v>
      </c>
      <c r="Q145" s="833" t="s">
        <v>108</v>
      </c>
      <c r="R145" s="833" t="s">
        <v>108</v>
      </c>
      <c r="S145" s="833">
        <f>N145+16</f>
        <v>40538</v>
      </c>
      <c r="T145" s="833"/>
      <c r="U145" s="833">
        <f>S145+6</f>
        <v>40544</v>
      </c>
      <c r="V145" s="2370"/>
      <c r="W145" s="2370"/>
      <c r="X145" s="2382"/>
      <c r="Y145" s="2382"/>
      <c r="Z145" s="1535"/>
      <c r="AA145" s="1535"/>
      <c r="AB145" s="1535"/>
      <c r="AC145" s="879">
        <v>41090</v>
      </c>
      <c r="AD145" s="488"/>
      <c r="AE145" s="1125"/>
    </row>
    <row r="146" spans="1:31" ht="15.95" customHeight="1">
      <c r="A146" s="2348"/>
      <c r="B146" s="2361"/>
      <c r="C146" s="2354"/>
      <c r="D146" s="278" t="s">
        <v>71</v>
      </c>
      <c r="E146" s="2351"/>
      <c r="F146" s="2394"/>
      <c r="G146" s="170"/>
      <c r="H146" s="106"/>
      <c r="I146" s="106"/>
      <c r="J146" s="871" t="s">
        <v>108</v>
      </c>
      <c r="K146" s="871" t="s">
        <v>108</v>
      </c>
      <c r="L146" s="871" t="s">
        <v>108</v>
      </c>
      <c r="M146" s="871" t="s">
        <v>108</v>
      </c>
      <c r="N146" s="871" t="s">
        <v>108</v>
      </c>
      <c r="O146" s="871" t="s">
        <v>108</v>
      </c>
      <c r="P146" s="871" t="s">
        <v>108</v>
      </c>
      <c r="Q146" s="871" t="s">
        <v>108</v>
      </c>
      <c r="R146" s="871" t="s">
        <v>108</v>
      </c>
      <c r="S146" s="871" t="s">
        <v>108</v>
      </c>
      <c r="T146" s="485"/>
      <c r="U146" s="816">
        <v>40909</v>
      </c>
      <c r="V146" s="2371"/>
      <c r="W146" s="2371"/>
      <c r="X146" s="2368"/>
      <c r="Y146" s="2368"/>
      <c r="Z146" s="411"/>
      <c r="AA146" s="411"/>
      <c r="AB146" s="411"/>
      <c r="AC146" s="541">
        <v>41274</v>
      </c>
      <c r="AD146" s="164"/>
      <c r="AE146" s="1125"/>
    </row>
    <row r="147" spans="1:31" ht="15.95" customHeight="1">
      <c r="A147" s="2348"/>
      <c r="B147" s="2361"/>
      <c r="C147" s="2354"/>
      <c r="D147" s="281" t="s">
        <v>545</v>
      </c>
      <c r="E147" s="2351"/>
      <c r="F147" s="2565"/>
      <c r="G147" s="388"/>
      <c r="H147" s="398"/>
      <c r="I147" s="398"/>
      <c r="J147" s="816" t="s">
        <v>108</v>
      </c>
      <c r="K147" s="816" t="s">
        <v>108</v>
      </c>
      <c r="L147" s="816" t="s">
        <v>108</v>
      </c>
      <c r="M147" s="816" t="s">
        <v>108</v>
      </c>
      <c r="N147" s="816" t="s">
        <v>108</v>
      </c>
      <c r="O147" s="816" t="s">
        <v>108</v>
      </c>
      <c r="P147" s="816" t="s">
        <v>108</v>
      </c>
      <c r="Q147" s="816" t="s">
        <v>108</v>
      </c>
      <c r="R147" s="816" t="s">
        <v>108</v>
      </c>
      <c r="S147" s="816">
        <v>40595</v>
      </c>
      <c r="T147" s="816"/>
      <c r="U147" s="816">
        <v>40544</v>
      </c>
      <c r="V147" s="2372"/>
      <c r="W147" s="2372"/>
      <c r="X147" s="2369"/>
      <c r="Y147" s="2369"/>
      <c r="Z147" s="412"/>
      <c r="AA147" s="412"/>
      <c r="AB147" s="412"/>
      <c r="AC147" s="816">
        <v>40908</v>
      </c>
      <c r="AD147" s="431"/>
      <c r="AE147" s="1125"/>
    </row>
    <row r="148" spans="1:31" ht="15.95" customHeight="1" thickBot="1">
      <c r="A148" s="2348"/>
      <c r="B148" s="2361"/>
      <c r="C148" s="2355"/>
      <c r="D148" s="284" t="s">
        <v>546</v>
      </c>
      <c r="E148" s="2351"/>
      <c r="F148" s="888"/>
      <c r="G148" s="1153"/>
      <c r="H148" s="223"/>
      <c r="I148" s="223"/>
      <c r="J148" s="816" t="s">
        <v>108</v>
      </c>
      <c r="K148" s="816" t="s">
        <v>108</v>
      </c>
      <c r="L148" s="816" t="s">
        <v>108</v>
      </c>
      <c r="M148" s="816" t="s">
        <v>108</v>
      </c>
      <c r="N148" s="816" t="s">
        <v>108</v>
      </c>
      <c r="O148" s="816" t="s">
        <v>108</v>
      </c>
      <c r="P148" s="816" t="s">
        <v>108</v>
      </c>
      <c r="Q148" s="816" t="s">
        <v>108</v>
      </c>
      <c r="R148" s="816" t="s">
        <v>108</v>
      </c>
      <c r="S148" s="816">
        <v>40596</v>
      </c>
      <c r="T148" s="883"/>
      <c r="U148" s="883">
        <v>40909</v>
      </c>
      <c r="V148" s="551"/>
      <c r="W148" s="551"/>
      <c r="X148" s="552"/>
      <c r="Y148" s="552"/>
      <c r="Z148" s="552"/>
      <c r="AA148" s="552"/>
      <c r="AB148" s="552"/>
      <c r="AC148" s="816">
        <v>42460</v>
      </c>
      <c r="AD148" s="1154"/>
      <c r="AE148" s="1125"/>
    </row>
    <row r="149" spans="1:31" s="1544" customFormat="1" ht="15.95" customHeight="1" thickBot="1">
      <c r="A149" s="2349"/>
      <c r="B149" s="2362"/>
      <c r="C149" s="1539" t="s">
        <v>702</v>
      </c>
      <c r="D149" s="1540" t="s">
        <v>703</v>
      </c>
      <c r="E149" s="2352"/>
      <c r="F149" s="1542"/>
      <c r="G149" s="1533"/>
      <c r="H149" s="382"/>
      <c r="I149" s="382"/>
      <c r="J149" s="809"/>
      <c r="K149" s="809"/>
      <c r="L149" s="809"/>
      <c r="M149" s="809"/>
      <c r="N149" s="809"/>
      <c r="O149" s="809"/>
      <c r="P149" s="809"/>
      <c r="Q149" s="809"/>
      <c r="R149" s="809"/>
      <c r="S149" s="1278">
        <v>41662</v>
      </c>
      <c r="T149" s="809"/>
      <c r="U149" s="1547">
        <v>41640</v>
      </c>
      <c r="V149" s="1404"/>
      <c r="W149" s="1404"/>
      <c r="X149" s="1405"/>
      <c r="Y149" s="1405"/>
      <c r="Z149" s="1405"/>
      <c r="AA149" s="1405"/>
      <c r="AB149" s="1405"/>
      <c r="AC149" s="1547">
        <v>42004</v>
      </c>
      <c r="AD149" s="1543"/>
      <c r="AE149" s="1406"/>
    </row>
    <row r="150" spans="1:31" ht="15.95" customHeight="1">
      <c r="A150" s="2347">
        <v>5</v>
      </c>
      <c r="B150" s="2360">
        <v>38</v>
      </c>
      <c r="C150" s="1536" t="s">
        <v>460</v>
      </c>
      <c r="D150" s="282" t="s">
        <v>70</v>
      </c>
      <c r="E150" s="2350" t="s">
        <v>584</v>
      </c>
      <c r="F150" s="2390" t="s">
        <v>129</v>
      </c>
      <c r="G150" s="833" t="s">
        <v>119</v>
      </c>
      <c r="H150" s="221" t="s">
        <v>120</v>
      </c>
      <c r="I150" s="221" t="s">
        <v>290</v>
      </c>
      <c r="J150" s="833">
        <f>J145</f>
        <v>40497</v>
      </c>
      <c r="K150" s="833">
        <f>J150+20</f>
        <v>40517</v>
      </c>
      <c r="L150" s="833" t="s">
        <v>108</v>
      </c>
      <c r="M150" s="833">
        <f>J150-5</f>
        <v>40492</v>
      </c>
      <c r="N150" s="833">
        <f>K150+5</f>
        <v>40522</v>
      </c>
      <c r="O150" s="833" t="s">
        <v>108</v>
      </c>
      <c r="P150" s="833" t="s">
        <v>108</v>
      </c>
      <c r="Q150" s="833" t="s">
        <v>108</v>
      </c>
      <c r="R150" s="833" t="s">
        <v>108</v>
      </c>
      <c r="S150" s="833">
        <f>N150+16</f>
        <v>40538</v>
      </c>
      <c r="T150" s="833"/>
      <c r="U150" s="833">
        <f>S150+6</f>
        <v>40544</v>
      </c>
      <c r="V150" s="2370"/>
      <c r="W150" s="2370"/>
      <c r="X150" s="2382"/>
      <c r="Y150" s="2382"/>
      <c r="Z150" s="1535"/>
      <c r="AA150" s="1535"/>
      <c r="AB150" s="1535"/>
      <c r="AC150" s="879">
        <v>41090</v>
      </c>
      <c r="AD150" s="488"/>
      <c r="AE150" s="1125"/>
    </row>
    <row r="151" spans="1:31" ht="12.75" customHeight="1">
      <c r="A151" s="2348"/>
      <c r="B151" s="2361"/>
      <c r="C151" s="415"/>
      <c r="D151" s="278" t="s">
        <v>71</v>
      </c>
      <c r="E151" s="2351"/>
      <c r="F151" s="2391"/>
      <c r="G151" s="170"/>
      <c r="H151" s="106"/>
      <c r="I151" s="106"/>
      <c r="J151" s="871" t="s">
        <v>108</v>
      </c>
      <c r="K151" s="871" t="s">
        <v>108</v>
      </c>
      <c r="L151" s="871" t="s">
        <v>108</v>
      </c>
      <c r="M151" s="871" t="s">
        <v>108</v>
      </c>
      <c r="N151" s="871" t="s">
        <v>108</v>
      </c>
      <c r="O151" s="871" t="s">
        <v>108</v>
      </c>
      <c r="P151" s="871" t="s">
        <v>108</v>
      </c>
      <c r="Q151" s="871" t="s">
        <v>108</v>
      </c>
      <c r="R151" s="871" t="s">
        <v>108</v>
      </c>
      <c r="S151" s="871" t="s">
        <v>108</v>
      </c>
      <c r="T151" s="485"/>
      <c r="U151" s="816">
        <v>40909</v>
      </c>
      <c r="V151" s="2371"/>
      <c r="W151" s="2371"/>
      <c r="X151" s="2368"/>
      <c r="Y151" s="2368"/>
      <c r="Z151" s="411"/>
      <c r="AA151" s="411"/>
      <c r="AB151" s="411"/>
      <c r="AC151" s="541">
        <v>41274</v>
      </c>
      <c r="AD151" s="164"/>
      <c r="AE151" s="1125"/>
    </row>
    <row r="152" spans="1:31" ht="15" customHeight="1">
      <c r="A152" s="2348"/>
      <c r="B152" s="2361"/>
      <c r="C152" s="415"/>
      <c r="D152" s="281" t="s">
        <v>545</v>
      </c>
      <c r="E152" s="2351"/>
      <c r="F152" s="2391"/>
      <c r="G152" s="388"/>
      <c r="H152" s="398"/>
      <c r="I152" s="398"/>
      <c r="J152" s="816" t="s">
        <v>108</v>
      </c>
      <c r="K152" s="816" t="s">
        <v>108</v>
      </c>
      <c r="L152" s="816" t="s">
        <v>108</v>
      </c>
      <c r="M152" s="816" t="s">
        <v>108</v>
      </c>
      <c r="N152" s="816" t="s">
        <v>108</v>
      </c>
      <c r="O152" s="816" t="s">
        <v>108</v>
      </c>
      <c r="P152" s="816" t="s">
        <v>108</v>
      </c>
      <c r="Q152" s="816" t="s">
        <v>108</v>
      </c>
      <c r="R152" s="816" t="s">
        <v>108</v>
      </c>
      <c r="S152" s="816">
        <v>40595</v>
      </c>
      <c r="T152" s="816"/>
      <c r="U152" s="816">
        <v>40544</v>
      </c>
      <c r="V152" s="2372"/>
      <c r="W152" s="2372"/>
      <c r="X152" s="2369"/>
      <c r="Y152" s="2369"/>
      <c r="Z152" s="412"/>
      <c r="AA152" s="412"/>
      <c r="AB152" s="412"/>
      <c r="AC152" s="816">
        <v>40908</v>
      </c>
      <c r="AD152" s="431"/>
      <c r="AE152" s="1125"/>
    </row>
    <row r="153" spans="1:31" ht="15.95" customHeight="1">
      <c r="A153" s="2348"/>
      <c r="B153" s="2361"/>
      <c r="C153" s="415"/>
      <c r="D153" s="284" t="s">
        <v>546</v>
      </c>
      <c r="E153" s="2351"/>
      <c r="F153" s="2391"/>
      <c r="G153" s="381"/>
      <c r="H153" s="394"/>
      <c r="I153" s="394"/>
      <c r="J153" s="882" t="s">
        <v>108</v>
      </c>
      <c r="K153" s="882" t="s">
        <v>108</v>
      </c>
      <c r="L153" s="882" t="s">
        <v>108</v>
      </c>
      <c r="M153" s="882" t="s">
        <v>108</v>
      </c>
      <c r="N153" s="882" t="s">
        <v>108</v>
      </c>
      <c r="O153" s="882" t="s">
        <v>108</v>
      </c>
      <c r="P153" s="882" t="s">
        <v>108</v>
      </c>
      <c r="Q153" s="882" t="s">
        <v>108</v>
      </c>
      <c r="R153" s="882" t="s">
        <v>108</v>
      </c>
      <c r="S153" s="882">
        <v>40596</v>
      </c>
      <c r="T153" s="750"/>
      <c r="U153" s="750">
        <v>40909</v>
      </c>
      <c r="V153" s="468"/>
      <c r="W153" s="468"/>
      <c r="X153" s="469"/>
      <c r="Y153" s="469"/>
      <c r="Z153" s="469"/>
      <c r="AA153" s="469"/>
      <c r="AB153" s="469"/>
      <c r="AC153" s="882">
        <v>42369</v>
      </c>
      <c r="AD153" s="549"/>
      <c r="AE153" s="1125"/>
    </row>
    <row r="154" spans="1:31" ht="15.95" customHeight="1">
      <c r="A154" s="2348"/>
      <c r="B154" s="2361"/>
      <c r="C154" s="1536" t="s">
        <v>534</v>
      </c>
      <c r="D154" s="284" t="s">
        <v>547</v>
      </c>
      <c r="E154" s="2351"/>
      <c r="F154" s="2391"/>
      <c r="G154" s="1153"/>
      <c r="H154" s="223"/>
      <c r="I154" s="223"/>
      <c r="J154" s="883"/>
      <c r="K154" s="883"/>
      <c r="L154" s="883"/>
      <c r="M154" s="883"/>
      <c r="N154" s="883"/>
      <c r="O154" s="883"/>
      <c r="P154" s="883"/>
      <c r="Q154" s="883"/>
      <c r="R154" s="883"/>
      <c r="S154" s="883"/>
      <c r="T154" s="883"/>
      <c r="U154" s="883">
        <v>41395</v>
      </c>
      <c r="V154" s="551"/>
      <c r="W154" s="551"/>
      <c r="X154" s="552"/>
      <c r="Y154" s="552"/>
      <c r="Z154" s="552"/>
      <c r="AA154" s="552"/>
      <c r="AB154" s="552"/>
      <c r="AC154" s="883">
        <v>42369</v>
      </c>
      <c r="AD154" s="1154"/>
      <c r="AE154" s="1125"/>
    </row>
    <row r="155" spans="1:31" s="1552" customFormat="1" ht="15.95" customHeight="1" thickBot="1">
      <c r="A155" s="2356"/>
      <c r="B155" s="2362"/>
      <c r="C155" s="1539" t="s">
        <v>704</v>
      </c>
      <c r="D155" s="1540" t="s">
        <v>646</v>
      </c>
      <c r="E155" s="2352"/>
      <c r="F155" s="2392"/>
      <c r="G155" s="1546"/>
      <c r="H155" s="1546"/>
      <c r="I155" s="1546"/>
      <c r="J155" s="1547"/>
      <c r="K155" s="1547"/>
      <c r="L155" s="1547"/>
      <c r="M155" s="1547"/>
      <c r="N155" s="1547"/>
      <c r="O155" s="1547"/>
      <c r="P155" s="1547"/>
      <c r="Q155" s="1547"/>
      <c r="R155" s="1547"/>
      <c r="S155" s="1547">
        <v>41662</v>
      </c>
      <c r="T155" s="1547"/>
      <c r="U155" s="1547">
        <v>41640</v>
      </c>
      <c r="V155" s="1548"/>
      <c r="W155" s="1548"/>
      <c r="X155" s="1549"/>
      <c r="Y155" s="1549"/>
      <c r="Z155" s="1549"/>
      <c r="AA155" s="1549"/>
      <c r="AB155" s="1549"/>
      <c r="AC155" s="1547">
        <v>42004</v>
      </c>
      <c r="AD155" s="1550"/>
      <c r="AE155" s="1551"/>
    </row>
    <row r="156" spans="1:31" ht="17.25" customHeight="1">
      <c r="A156" s="1926">
        <v>2.2000000000000002</v>
      </c>
      <c r="B156" s="2364">
        <v>39</v>
      </c>
      <c r="C156" s="2353" t="s">
        <v>461</v>
      </c>
      <c r="D156" s="282" t="s">
        <v>70</v>
      </c>
      <c r="E156" s="2357" t="s">
        <v>585</v>
      </c>
      <c r="F156" s="2421" t="s">
        <v>593</v>
      </c>
      <c r="G156" s="833" t="s">
        <v>119</v>
      </c>
      <c r="H156" s="221" t="s">
        <v>120</v>
      </c>
      <c r="I156" s="221" t="s">
        <v>290</v>
      </c>
      <c r="J156" s="833">
        <f>J150</f>
        <v>40497</v>
      </c>
      <c r="K156" s="833">
        <f>J156+20</f>
        <v>40517</v>
      </c>
      <c r="L156" s="833" t="s">
        <v>108</v>
      </c>
      <c r="M156" s="833">
        <f>J156-5</f>
        <v>40492</v>
      </c>
      <c r="N156" s="833">
        <f>K156+5</f>
        <v>40522</v>
      </c>
      <c r="O156" s="833" t="s">
        <v>108</v>
      </c>
      <c r="P156" s="833" t="s">
        <v>108</v>
      </c>
      <c r="Q156" s="833" t="s">
        <v>108</v>
      </c>
      <c r="R156" s="833" t="s">
        <v>108</v>
      </c>
      <c r="S156" s="833">
        <f>N156+16</f>
        <v>40538</v>
      </c>
      <c r="T156" s="833"/>
      <c r="U156" s="833">
        <f>S156+6</f>
        <v>40544</v>
      </c>
      <c r="V156" s="2370"/>
      <c r="W156" s="2370"/>
      <c r="X156" s="2382"/>
      <c r="Y156" s="2382"/>
      <c r="Z156" s="1535"/>
      <c r="AA156" s="1535"/>
      <c r="AB156" s="1535"/>
      <c r="AC156" s="879">
        <v>41090</v>
      </c>
      <c r="AD156" s="488"/>
      <c r="AE156" s="1125"/>
    </row>
    <row r="157" spans="1:31" ht="18" customHeight="1">
      <c r="A157" s="1893"/>
      <c r="B157" s="2365"/>
      <c r="C157" s="2354"/>
      <c r="D157" s="278" t="s">
        <v>71</v>
      </c>
      <c r="E157" s="2358"/>
      <c r="F157" s="2419"/>
      <c r="G157" s="170"/>
      <c r="H157" s="106"/>
      <c r="I157" s="106"/>
      <c r="J157" s="871" t="s">
        <v>108</v>
      </c>
      <c r="K157" s="871" t="s">
        <v>108</v>
      </c>
      <c r="L157" s="871" t="s">
        <v>108</v>
      </c>
      <c r="M157" s="871" t="s">
        <v>108</v>
      </c>
      <c r="N157" s="871" t="s">
        <v>108</v>
      </c>
      <c r="O157" s="871" t="s">
        <v>108</v>
      </c>
      <c r="P157" s="871" t="s">
        <v>108</v>
      </c>
      <c r="Q157" s="871" t="s">
        <v>108</v>
      </c>
      <c r="R157" s="871" t="s">
        <v>108</v>
      </c>
      <c r="S157" s="871" t="s">
        <v>108</v>
      </c>
      <c r="T157" s="485"/>
      <c r="U157" s="816">
        <v>40909</v>
      </c>
      <c r="V157" s="2371"/>
      <c r="W157" s="2371"/>
      <c r="X157" s="2368"/>
      <c r="Y157" s="2368"/>
      <c r="Z157" s="411"/>
      <c r="AA157" s="411"/>
      <c r="AB157" s="411"/>
      <c r="AC157" s="541">
        <v>41274</v>
      </c>
      <c r="AD157" s="164"/>
      <c r="AE157" s="1125"/>
    </row>
    <row r="158" spans="1:31" ht="15.95" customHeight="1">
      <c r="A158" s="1893"/>
      <c r="B158" s="2365"/>
      <c r="C158" s="2354"/>
      <c r="D158" s="281" t="s">
        <v>545</v>
      </c>
      <c r="E158" s="2358"/>
      <c r="F158" s="2420"/>
      <c r="G158" s="388"/>
      <c r="H158" s="398"/>
      <c r="I158" s="398"/>
      <c r="J158" s="816" t="s">
        <v>108</v>
      </c>
      <c r="K158" s="816" t="s">
        <v>108</v>
      </c>
      <c r="L158" s="816" t="s">
        <v>108</v>
      </c>
      <c r="M158" s="816" t="s">
        <v>108</v>
      </c>
      <c r="N158" s="816" t="s">
        <v>108</v>
      </c>
      <c r="O158" s="816" t="s">
        <v>108</v>
      </c>
      <c r="P158" s="816" t="s">
        <v>108</v>
      </c>
      <c r="Q158" s="816" t="s">
        <v>108</v>
      </c>
      <c r="R158" s="816" t="s">
        <v>108</v>
      </c>
      <c r="S158" s="816">
        <v>40595</v>
      </c>
      <c r="T158" s="816"/>
      <c r="U158" s="816">
        <v>40544</v>
      </c>
      <c r="V158" s="2372"/>
      <c r="W158" s="2372"/>
      <c r="X158" s="2369"/>
      <c r="Y158" s="2369"/>
      <c r="Z158" s="412"/>
      <c r="AA158" s="412"/>
      <c r="AB158" s="412"/>
      <c r="AC158" s="816">
        <v>40908</v>
      </c>
      <c r="AD158" s="431"/>
      <c r="AE158" s="1125"/>
    </row>
    <row r="159" spans="1:31" ht="15.95" customHeight="1" thickBot="1">
      <c r="A159" s="1893"/>
      <c r="B159" s="2365"/>
      <c r="C159" s="2355"/>
      <c r="D159" s="284" t="s">
        <v>546</v>
      </c>
      <c r="E159" s="2358"/>
      <c r="F159" s="888"/>
      <c r="G159" s="1153"/>
      <c r="H159" s="223"/>
      <c r="I159" s="223"/>
      <c r="J159" s="816" t="s">
        <v>108</v>
      </c>
      <c r="K159" s="816" t="s">
        <v>108</v>
      </c>
      <c r="L159" s="816" t="s">
        <v>108</v>
      </c>
      <c r="M159" s="816" t="s">
        <v>108</v>
      </c>
      <c r="N159" s="816" t="s">
        <v>108</v>
      </c>
      <c r="O159" s="816" t="s">
        <v>108</v>
      </c>
      <c r="P159" s="816" t="s">
        <v>108</v>
      </c>
      <c r="Q159" s="816" t="s">
        <v>108</v>
      </c>
      <c r="R159" s="816" t="s">
        <v>108</v>
      </c>
      <c r="S159" s="816">
        <v>40596</v>
      </c>
      <c r="T159" s="883"/>
      <c r="U159" s="883">
        <v>40909</v>
      </c>
      <c r="V159" s="551"/>
      <c r="W159" s="551"/>
      <c r="X159" s="552"/>
      <c r="Y159" s="552"/>
      <c r="Z159" s="552"/>
      <c r="AA159" s="552"/>
      <c r="AB159" s="552"/>
      <c r="AC159" s="816">
        <v>42369</v>
      </c>
      <c r="AD159" s="1154"/>
      <c r="AE159" s="1125"/>
    </row>
    <row r="160" spans="1:31" s="1552" customFormat="1" ht="15.95" customHeight="1" thickBot="1">
      <c r="A160" s="1927"/>
      <c r="B160" s="2366"/>
      <c r="C160" s="1567" t="s">
        <v>705</v>
      </c>
      <c r="D160" s="1157" t="s">
        <v>547</v>
      </c>
      <c r="E160" s="2359"/>
      <c r="F160" s="1568"/>
      <c r="G160" s="1546"/>
      <c r="H160" s="1546"/>
      <c r="I160" s="1546"/>
      <c r="J160" s="515" t="s">
        <v>108</v>
      </c>
      <c r="K160" s="515" t="s">
        <v>108</v>
      </c>
      <c r="L160" s="515" t="s">
        <v>108</v>
      </c>
      <c r="M160" s="515" t="s">
        <v>108</v>
      </c>
      <c r="N160" s="515" t="s">
        <v>108</v>
      </c>
      <c r="O160" s="515" t="s">
        <v>108</v>
      </c>
      <c r="P160" s="515" t="s">
        <v>108</v>
      </c>
      <c r="Q160" s="515" t="s">
        <v>108</v>
      </c>
      <c r="R160" s="515" t="s">
        <v>108</v>
      </c>
      <c r="S160" s="1547">
        <v>41662</v>
      </c>
      <c r="T160" s="1547"/>
      <c r="U160" s="1547">
        <v>41640</v>
      </c>
      <c r="V160" s="1548"/>
      <c r="W160" s="1548"/>
      <c r="X160" s="1549"/>
      <c r="Y160" s="1549"/>
      <c r="Z160" s="1549"/>
      <c r="AA160" s="1549"/>
      <c r="AB160" s="1549"/>
      <c r="AC160" s="1134">
        <v>42004</v>
      </c>
      <c r="AD160" s="1550"/>
      <c r="AE160" s="1551"/>
    </row>
    <row r="161" spans="1:31" ht="16.5" customHeight="1">
      <c r="A161" s="1891">
        <v>2.2000000000000002</v>
      </c>
      <c r="B161" s="2423">
        <v>40</v>
      </c>
      <c r="C161" s="1537"/>
      <c r="D161" s="282" t="s">
        <v>70</v>
      </c>
      <c r="E161" s="2357" t="s">
        <v>586</v>
      </c>
      <c r="F161" s="2421" t="s">
        <v>594</v>
      </c>
      <c r="G161" s="833" t="s">
        <v>119</v>
      </c>
      <c r="H161" s="221" t="s">
        <v>120</v>
      </c>
      <c r="I161" s="221" t="s">
        <v>290</v>
      </c>
      <c r="J161" s="833">
        <f>J156</f>
        <v>40497</v>
      </c>
      <c r="K161" s="833">
        <f>J161+20</f>
        <v>40517</v>
      </c>
      <c r="L161" s="833" t="s">
        <v>108</v>
      </c>
      <c r="M161" s="833">
        <f>J161-5</f>
        <v>40492</v>
      </c>
      <c r="N161" s="833">
        <f>K161+5</f>
        <v>40522</v>
      </c>
      <c r="O161" s="833" t="s">
        <v>108</v>
      </c>
      <c r="P161" s="833" t="s">
        <v>108</v>
      </c>
      <c r="Q161" s="833" t="s">
        <v>108</v>
      </c>
      <c r="R161" s="833" t="s">
        <v>108</v>
      </c>
      <c r="S161" s="833">
        <f>N161+16</f>
        <v>40538</v>
      </c>
      <c r="T161" s="833"/>
      <c r="U161" s="833">
        <f>S161+6</f>
        <v>40544</v>
      </c>
      <c r="V161" s="2370"/>
      <c r="W161" s="2370"/>
      <c r="X161" s="2382"/>
      <c r="Y161" s="2382"/>
      <c r="Z161" s="1537"/>
      <c r="AA161" s="1537"/>
      <c r="AB161" s="1537"/>
      <c r="AC161" s="879">
        <v>41090</v>
      </c>
      <c r="AD161" s="488"/>
      <c r="AE161" s="1125"/>
    </row>
    <row r="162" spans="1:31" ht="16.5" customHeight="1">
      <c r="A162" s="1891"/>
      <c r="B162" s="2423"/>
      <c r="C162" s="1188" t="s">
        <v>652</v>
      </c>
      <c r="D162" s="278" t="s">
        <v>71</v>
      </c>
      <c r="E162" s="2358"/>
      <c r="F162" s="2419"/>
      <c r="G162" s="170"/>
      <c r="H162" s="106"/>
      <c r="I162" s="106"/>
      <c r="J162" s="871" t="s">
        <v>108</v>
      </c>
      <c r="K162" s="871" t="s">
        <v>108</v>
      </c>
      <c r="L162" s="871" t="s">
        <v>108</v>
      </c>
      <c r="M162" s="871" t="s">
        <v>108</v>
      </c>
      <c r="N162" s="871" t="s">
        <v>108</v>
      </c>
      <c r="O162" s="871" t="s">
        <v>108</v>
      </c>
      <c r="P162" s="871" t="s">
        <v>108</v>
      </c>
      <c r="Q162" s="871" t="s">
        <v>108</v>
      </c>
      <c r="R162" s="871" t="s">
        <v>108</v>
      </c>
      <c r="S162" s="871" t="s">
        <v>108</v>
      </c>
      <c r="T162" s="485"/>
      <c r="U162" s="816">
        <v>40909</v>
      </c>
      <c r="V162" s="2371"/>
      <c r="W162" s="2371"/>
      <c r="X162" s="2368"/>
      <c r="Y162" s="2368"/>
      <c r="Z162" s="411"/>
      <c r="AA162" s="411"/>
      <c r="AB162" s="411"/>
      <c r="AC162" s="541">
        <v>41274</v>
      </c>
      <c r="AD162" s="164"/>
      <c r="AE162" s="1125"/>
    </row>
    <row r="163" spans="1:31" ht="15.95" customHeight="1">
      <c r="A163" s="1891"/>
      <c r="B163" s="2423"/>
      <c r="C163" s="1185"/>
      <c r="D163" s="281" t="s">
        <v>545</v>
      </c>
      <c r="E163" s="2358"/>
      <c r="F163" s="2420"/>
      <c r="G163" s="816"/>
      <c r="H163" s="110"/>
      <c r="I163" s="110"/>
      <c r="J163" s="816" t="s">
        <v>108</v>
      </c>
      <c r="K163" s="816" t="s">
        <v>108</v>
      </c>
      <c r="L163" s="816" t="s">
        <v>108</v>
      </c>
      <c r="M163" s="816" t="s">
        <v>108</v>
      </c>
      <c r="N163" s="816" t="s">
        <v>108</v>
      </c>
      <c r="O163" s="816" t="s">
        <v>108</v>
      </c>
      <c r="P163" s="816" t="s">
        <v>108</v>
      </c>
      <c r="Q163" s="816" t="s">
        <v>108</v>
      </c>
      <c r="R163" s="816" t="s">
        <v>108</v>
      </c>
      <c r="S163" s="816">
        <v>40595</v>
      </c>
      <c r="T163" s="816"/>
      <c r="U163" s="816">
        <v>40544</v>
      </c>
      <c r="V163" s="2372"/>
      <c r="W163" s="2372"/>
      <c r="X163" s="2369"/>
      <c r="Y163" s="2369"/>
      <c r="Z163" s="412"/>
      <c r="AA163" s="412"/>
      <c r="AB163" s="412"/>
      <c r="AC163" s="816">
        <v>40908</v>
      </c>
      <c r="AD163" s="431"/>
      <c r="AE163" s="1125"/>
    </row>
    <row r="164" spans="1:31" ht="15.95" customHeight="1" thickBot="1">
      <c r="A164" s="1891"/>
      <c r="B164" s="2423"/>
      <c r="C164" s="1187"/>
      <c r="D164" s="283" t="s">
        <v>546</v>
      </c>
      <c r="E164" s="2358"/>
      <c r="F164" s="1182"/>
      <c r="G164" s="751"/>
      <c r="H164" s="1181"/>
      <c r="I164" s="1181"/>
      <c r="J164" s="816"/>
      <c r="K164" s="816"/>
      <c r="L164" s="816"/>
      <c r="M164" s="816" t="s">
        <v>108</v>
      </c>
      <c r="N164" s="816" t="s">
        <v>108</v>
      </c>
      <c r="O164" s="816" t="s">
        <v>108</v>
      </c>
      <c r="P164" s="816" t="s">
        <v>108</v>
      </c>
      <c r="Q164" s="816" t="s">
        <v>108</v>
      </c>
      <c r="R164" s="816" t="s">
        <v>108</v>
      </c>
      <c r="S164" s="816">
        <v>40596</v>
      </c>
      <c r="T164" s="751"/>
      <c r="U164" s="755">
        <v>40909</v>
      </c>
      <c r="V164" s="1186"/>
      <c r="W164" s="1186"/>
      <c r="X164" s="1187"/>
      <c r="Y164" s="1187"/>
      <c r="Z164" s="1187"/>
      <c r="AA164" s="1187"/>
      <c r="AB164" s="1187"/>
      <c r="AC164" s="816">
        <v>42369</v>
      </c>
      <c r="AD164" s="1189"/>
      <c r="AE164" s="1125"/>
    </row>
    <row r="165" spans="1:31" ht="15.95" customHeight="1" thickBot="1">
      <c r="A165" s="1891"/>
      <c r="B165" s="2423"/>
      <c r="C165" s="1221" t="s">
        <v>653</v>
      </c>
      <c r="D165" s="1157" t="s">
        <v>547</v>
      </c>
      <c r="E165" s="2359"/>
      <c r="F165" s="886"/>
      <c r="G165" s="755"/>
      <c r="H165" s="262"/>
      <c r="I165" s="262"/>
      <c r="J165" s="1134" t="s">
        <v>706</v>
      </c>
      <c r="K165" s="816" t="s">
        <v>108</v>
      </c>
      <c r="L165" s="816" t="s">
        <v>108</v>
      </c>
      <c r="M165" s="816" t="s">
        <v>108</v>
      </c>
      <c r="N165" s="816" t="s">
        <v>108</v>
      </c>
      <c r="O165" s="816" t="s">
        <v>108</v>
      </c>
      <c r="P165" s="816" t="s">
        <v>108</v>
      </c>
      <c r="Q165" s="816" t="s">
        <v>108</v>
      </c>
      <c r="R165" s="816" t="s">
        <v>108</v>
      </c>
      <c r="S165" s="1547">
        <v>41662</v>
      </c>
      <c r="T165" s="755"/>
      <c r="U165" s="1134">
        <v>41640</v>
      </c>
      <c r="V165" s="542"/>
      <c r="W165" s="542"/>
      <c r="X165" s="543"/>
      <c r="Y165" s="543"/>
      <c r="Z165" s="543"/>
      <c r="AA165" s="543"/>
      <c r="AB165" s="543"/>
      <c r="AC165" s="1219">
        <v>42004</v>
      </c>
      <c r="AD165" s="544"/>
      <c r="AE165" s="1125"/>
    </row>
    <row r="166" spans="1:31" ht="15.95" customHeight="1">
      <c r="A166" s="1891">
        <v>2.2000000000000002</v>
      </c>
      <c r="B166" s="2422">
        <v>41</v>
      </c>
      <c r="C166" s="1183"/>
      <c r="D166" s="277" t="s">
        <v>70</v>
      </c>
      <c r="E166" s="2357" t="s">
        <v>587</v>
      </c>
      <c r="F166" s="2421" t="s">
        <v>595</v>
      </c>
      <c r="G166" s="844" t="s">
        <v>119</v>
      </c>
      <c r="H166" s="156" t="s">
        <v>120</v>
      </c>
      <c r="I166" s="156" t="s">
        <v>290</v>
      </c>
      <c r="J166" s="844">
        <f>J161</f>
        <v>40497</v>
      </c>
      <c r="K166" s="844">
        <f>J166+20</f>
        <v>40517</v>
      </c>
      <c r="L166" s="844" t="s">
        <v>108</v>
      </c>
      <c r="M166" s="844">
        <f>J166-5</f>
        <v>40492</v>
      </c>
      <c r="N166" s="844">
        <f>K166+5</f>
        <v>40522</v>
      </c>
      <c r="O166" s="844" t="s">
        <v>108</v>
      </c>
      <c r="P166" s="844" t="s">
        <v>108</v>
      </c>
      <c r="Q166" s="844" t="s">
        <v>108</v>
      </c>
      <c r="R166" s="844" t="s">
        <v>108</v>
      </c>
      <c r="S166" s="844">
        <f>N166+16</f>
        <v>40538</v>
      </c>
      <c r="T166" s="844"/>
      <c r="U166" s="844">
        <f>S166+6</f>
        <v>40544</v>
      </c>
      <c r="V166" s="2370"/>
      <c r="W166" s="2370"/>
      <c r="X166" s="2382"/>
      <c r="Y166" s="2382"/>
      <c r="Z166" s="410"/>
      <c r="AA166" s="410"/>
      <c r="AB166" s="410"/>
      <c r="AC166" s="788">
        <v>41090</v>
      </c>
      <c r="AD166" s="162"/>
      <c r="AE166" s="1125"/>
    </row>
    <row r="167" spans="1:31" ht="15.95" customHeight="1">
      <c r="A167" s="1891"/>
      <c r="B167" s="2423"/>
      <c r="C167" s="1184" t="s">
        <v>654</v>
      </c>
      <c r="D167" s="278" t="s">
        <v>71</v>
      </c>
      <c r="E167" s="2358"/>
      <c r="F167" s="2419"/>
      <c r="G167" s="170"/>
      <c r="H167" s="106"/>
      <c r="I167" s="106"/>
      <c r="J167" s="871" t="s">
        <v>108</v>
      </c>
      <c r="K167" s="871" t="s">
        <v>108</v>
      </c>
      <c r="L167" s="871" t="s">
        <v>108</v>
      </c>
      <c r="M167" s="871" t="s">
        <v>108</v>
      </c>
      <c r="N167" s="871" t="s">
        <v>108</v>
      </c>
      <c r="O167" s="871" t="s">
        <v>108</v>
      </c>
      <c r="P167" s="871" t="s">
        <v>108</v>
      </c>
      <c r="Q167" s="871" t="s">
        <v>108</v>
      </c>
      <c r="R167" s="871" t="s">
        <v>108</v>
      </c>
      <c r="S167" s="871" t="s">
        <v>108</v>
      </c>
      <c r="T167" s="485"/>
      <c r="U167" s="816">
        <v>40909</v>
      </c>
      <c r="V167" s="2371"/>
      <c r="W167" s="2371"/>
      <c r="X167" s="2368"/>
      <c r="Y167" s="2368"/>
      <c r="Z167" s="411"/>
      <c r="AA167" s="411"/>
      <c r="AB167" s="411"/>
      <c r="AC167" s="541">
        <v>41274</v>
      </c>
      <c r="AD167" s="164"/>
      <c r="AE167" s="1125"/>
    </row>
    <row r="168" spans="1:31" ht="15.95" customHeight="1">
      <c r="A168" s="1891"/>
      <c r="B168" s="2423"/>
      <c r="C168" s="1185"/>
      <c r="D168" s="281" t="s">
        <v>545</v>
      </c>
      <c r="E168" s="2358"/>
      <c r="F168" s="2420"/>
      <c r="G168" s="388"/>
      <c r="H168" s="398"/>
      <c r="I168" s="398"/>
      <c r="J168" s="816" t="s">
        <v>108</v>
      </c>
      <c r="K168" s="816" t="s">
        <v>108</v>
      </c>
      <c r="L168" s="816" t="s">
        <v>108</v>
      </c>
      <c r="M168" s="816" t="s">
        <v>108</v>
      </c>
      <c r="N168" s="816" t="s">
        <v>108</v>
      </c>
      <c r="O168" s="816" t="s">
        <v>108</v>
      </c>
      <c r="P168" s="816" t="s">
        <v>108</v>
      </c>
      <c r="Q168" s="816" t="s">
        <v>108</v>
      </c>
      <c r="R168" s="816" t="s">
        <v>108</v>
      </c>
      <c r="S168" s="816">
        <v>40595</v>
      </c>
      <c r="T168" s="816"/>
      <c r="U168" s="816">
        <v>40544</v>
      </c>
      <c r="V168" s="2372"/>
      <c r="W168" s="2372"/>
      <c r="X168" s="2369"/>
      <c r="Y168" s="2369"/>
      <c r="Z168" s="412"/>
      <c r="AA168" s="412"/>
      <c r="AB168" s="412"/>
      <c r="AC168" s="816">
        <v>40908</v>
      </c>
      <c r="AD168" s="431"/>
      <c r="AE168" s="1125"/>
    </row>
    <row r="169" spans="1:31" ht="15.95" customHeight="1" thickBot="1">
      <c r="A169" s="1891"/>
      <c r="B169" s="2423"/>
      <c r="C169" s="1187"/>
      <c r="D169" s="1192"/>
      <c r="E169" s="2358"/>
      <c r="F169" s="1182"/>
      <c r="G169" s="402"/>
      <c r="H169" s="1180"/>
      <c r="I169" s="1180"/>
      <c r="J169" s="816" t="s">
        <v>108</v>
      </c>
      <c r="K169" s="816" t="s">
        <v>108</v>
      </c>
      <c r="L169" s="816" t="s">
        <v>108</v>
      </c>
      <c r="M169" s="816" t="s">
        <v>108</v>
      </c>
      <c r="N169" s="816" t="s">
        <v>108</v>
      </c>
      <c r="O169" s="816" t="s">
        <v>108</v>
      </c>
      <c r="P169" s="816" t="s">
        <v>108</v>
      </c>
      <c r="Q169" s="816" t="s">
        <v>108</v>
      </c>
      <c r="R169" s="816" t="s">
        <v>108</v>
      </c>
      <c r="S169" s="816">
        <v>40596</v>
      </c>
      <c r="T169" s="751"/>
      <c r="U169" s="755">
        <v>40909</v>
      </c>
      <c r="V169" s="1186"/>
      <c r="W169" s="1186"/>
      <c r="X169" s="1187"/>
      <c r="Y169" s="1187"/>
      <c r="Z169" s="1187"/>
      <c r="AA169" s="1187"/>
      <c r="AB169" s="1187"/>
      <c r="AC169" s="816">
        <v>42369</v>
      </c>
      <c r="AD169" s="1189"/>
      <c r="AE169" s="1125"/>
    </row>
    <row r="170" spans="1:31" ht="15.95" customHeight="1" thickBot="1">
      <c r="A170" s="1891"/>
      <c r="B170" s="2424"/>
      <c r="C170" s="1220" t="s">
        <v>655</v>
      </c>
      <c r="D170" s="1157" t="s">
        <v>546</v>
      </c>
      <c r="E170" s="2359"/>
      <c r="F170" s="886"/>
      <c r="G170" s="154"/>
      <c r="H170" s="178"/>
      <c r="I170" s="178"/>
      <c r="J170" s="1134" t="s">
        <v>706</v>
      </c>
      <c r="K170" s="816" t="s">
        <v>108</v>
      </c>
      <c r="L170" s="816" t="s">
        <v>108</v>
      </c>
      <c r="M170" s="816" t="s">
        <v>108</v>
      </c>
      <c r="N170" s="816" t="s">
        <v>108</v>
      </c>
      <c r="O170" s="816" t="s">
        <v>108</v>
      </c>
      <c r="P170" s="816" t="s">
        <v>108</v>
      </c>
      <c r="Q170" s="816" t="s">
        <v>108</v>
      </c>
      <c r="R170" s="816" t="s">
        <v>108</v>
      </c>
      <c r="S170" s="1547">
        <v>41662</v>
      </c>
      <c r="T170" s="755"/>
      <c r="U170" s="1569">
        <v>41640</v>
      </c>
      <c r="V170" s="542"/>
      <c r="W170" s="542"/>
      <c r="X170" s="543"/>
      <c r="Y170" s="543"/>
      <c r="Z170" s="543"/>
      <c r="AA170" s="543"/>
      <c r="AB170" s="543"/>
      <c r="AC170" s="1219">
        <v>42004</v>
      </c>
      <c r="AD170" s="544"/>
      <c r="AE170" s="1125"/>
    </row>
    <row r="171" spans="1:31" ht="15.95" customHeight="1">
      <c r="A171" s="2347">
        <v>2.2000000000000002</v>
      </c>
      <c r="B171" s="2399">
        <v>42</v>
      </c>
      <c r="C171" s="414" t="s">
        <v>462</v>
      </c>
      <c r="D171" s="277" t="s">
        <v>70</v>
      </c>
      <c r="E171" s="2357" t="s">
        <v>588</v>
      </c>
      <c r="F171" s="2396" t="s">
        <v>130</v>
      </c>
      <c r="G171" s="747" t="s">
        <v>119</v>
      </c>
      <c r="H171" s="172" t="s">
        <v>120</v>
      </c>
      <c r="I171" s="172" t="s">
        <v>290</v>
      </c>
      <c r="J171" s="747">
        <f>J166</f>
        <v>40497</v>
      </c>
      <c r="K171" s="747">
        <f>J171+20</f>
        <v>40517</v>
      </c>
      <c r="L171" s="747" t="s">
        <v>108</v>
      </c>
      <c r="M171" s="747">
        <f>J171-5</f>
        <v>40492</v>
      </c>
      <c r="N171" s="747">
        <f>K171+5</f>
        <v>40522</v>
      </c>
      <c r="O171" s="747" t="s">
        <v>108</v>
      </c>
      <c r="P171" s="747" t="s">
        <v>108</v>
      </c>
      <c r="Q171" s="747" t="s">
        <v>108</v>
      </c>
      <c r="R171" s="747" t="s">
        <v>108</v>
      </c>
      <c r="S171" s="747">
        <f>N171+16</f>
        <v>40538</v>
      </c>
      <c r="T171" s="747"/>
      <c r="U171" s="747">
        <f>S171+6</f>
        <v>40544</v>
      </c>
      <c r="V171" s="2380"/>
      <c r="W171" s="2380"/>
      <c r="X171" s="2378"/>
      <c r="Y171" s="2378"/>
      <c r="Z171" s="545"/>
      <c r="AA171" s="545"/>
      <c r="AB171" s="545"/>
      <c r="AC171" s="781">
        <v>41090</v>
      </c>
      <c r="AD171" s="546"/>
      <c r="AE171" s="1125"/>
    </row>
    <row r="172" spans="1:31" ht="15.95" customHeight="1">
      <c r="A172" s="2348"/>
      <c r="B172" s="2400"/>
      <c r="C172" s="416"/>
      <c r="D172" s="278" t="s">
        <v>71</v>
      </c>
      <c r="E172" s="2358"/>
      <c r="F172" s="2397"/>
      <c r="G172" s="750"/>
      <c r="H172" s="261"/>
      <c r="I172" s="261"/>
      <c r="J172" s="750" t="s">
        <v>108</v>
      </c>
      <c r="K172" s="750" t="s">
        <v>108</v>
      </c>
      <c r="L172" s="750" t="s">
        <v>108</v>
      </c>
      <c r="M172" s="750" t="s">
        <v>108</v>
      </c>
      <c r="N172" s="750" t="s">
        <v>108</v>
      </c>
      <c r="O172" s="750" t="s">
        <v>108</v>
      </c>
      <c r="P172" s="750" t="s">
        <v>108</v>
      </c>
      <c r="Q172" s="750" t="s">
        <v>108</v>
      </c>
      <c r="R172" s="750" t="s">
        <v>108</v>
      </c>
      <c r="S172" s="750" t="s">
        <v>108</v>
      </c>
      <c r="T172" s="547"/>
      <c r="U172" s="750">
        <v>40909</v>
      </c>
      <c r="V172" s="2381"/>
      <c r="W172" s="2381"/>
      <c r="X172" s="2379"/>
      <c r="Y172" s="2379"/>
      <c r="Z172" s="469"/>
      <c r="AA172" s="469"/>
      <c r="AB172" s="469"/>
      <c r="AC172" s="548">
        <v>41274</v>
      </c>
      <c r="AD172" s="549"/>
      <c r="AE172" s="1125"/>
    </row>
    <row r="173" spans="1:31" ht="15.95" customHeight="1">
      <c r="A173" s="2348"/>
      <c r="B173" s="2400"/>
      <c r="C173" s="416"/>
      <c r="D173" s="281" t="s">
        <v>545</v>
      </c>
      <c r="E173" s="2358"/>
      <c r="F173" s="2397"/>
      <c r="G173" s="381"/>
      <c r="H173" s="394"/>
      <c r="I173" s="394"/>
      <c r="J173" s="750" t="s">
        <v>108</v>
      </c>
      <c r="K173" s="750" t="s">
        <v>108</v>
      </c>
      <c r="L173" s="750" t="s">
        <v>108</v>
      </c>
      <c r="M173" s="750" t="s">
        <v>108</v>
      </c>
      <c r="N173" s="750" t="s">
        <v>108</v>
      </c>
      <c r="O173" s="750" t="s">
        <v>108</v>
      </c>
      <c r="P173" s="750" t="s">
        <v>108</v>
      </c>
      <c r="Q173" s="750" t="s">
        <v>108</v>
      </c>
      <c r="R173" s="750" t="s">
        <v>108</v>
      </c>
      <c r="S173" s="750">
        <v>40595</v>
      </c>
      <c r="T173" s="750"/>
      <c r="U173" s="750">
        <v>40544</v>
      </c>
      <c r="V173" s="2381"/>
      <c r="W173" s="2381"/>
      <c r="X173" s="2379"/>
      <c r="Y173" s="2379"/>
      <c r="Z173" s="469"/>
      <c r="AA173" s="469"/>
      <c r="AB173" s="469"/>
      <c r="AC173" s="750">
        <v>40908</v>
      </c>
      <c r="AD173" s="549"/>
      <c r="AE173" s="1125"/>
    </row>
    <row r="174" spans="1:31" ht="15.95" customHeight="1">
      <c r="A174" s="2348"/>
      <c r="B174" s="2400"/>
      <c r="C174" s="416"/>
      <c r="D174" s="380" t="s">
        <v>546</v>
      </c>
      <c r="E174" s="2358"/>
      <c r="F174" s="2397"/>
      <c r="G174" s="381"/>
      <c r="H174" s="394"/>
      <c r="I174" s="394"/>
      <c r="J174" s="750" t="s">
        <v>108</v>
      </c>
      <c r="K174" s="750" t="s">
        <v>108</v>
      </c>
      <c r="L174" s="750" t="s">
        <v>108</v>
      </c>
      <c r="M174" s="750" t="s">
        <v>108</v>
      </c>
      <c r="N174" s="750" t="s">
        <v>108</v>
      </c>
      <c r="O174" s="750" t="s">
        <v>108</v>
      </c>
      <c r="P174" s="750" t="s">
        <v>108</v>
      </c>
      <c r="Q174" s="750" t="s">
        <v>108</v>
      </c>
      <c r="R174" s="750" t="s">
        <v>108</v>
      </c>
      <c r="S174" s="750">
        <v>40596</v>
      </c>
      <c r="T174" s="750"/>
      <c r="U174" s="750">
        <v>40909</v>
      </c>
      <c r="V174" s="468"/>
      <c r="W174" s="468"/>
      <c r="X174" s="469"/>
      <c r="Y174" s="469"/>
      <c r="Z174" s="469"/>
      <c r="AA174" s="469"/>
      <c r="AB174" s="469"/>
      <c r="AC174" s="750">
        <v>41274</v>
      </c>
      <c r="AD174" s="549"/>
      <c r="AE174" s="1125"/>
    </row>
    <row r="175" spans="1:31" ht="15.95" customHeight="1" thickBot="1">
      <c r="A175" s="2348"/>
      <c r="B175" s="2400"/>
      <c r="C175" s="1565" t="s">
        <v>532</v>
      </c>
      <c r="D175" s="284" t="s">
        <v>547</v>
      </c>
      <c r="E175" s="2359"/>
      <c r="F175" s="2397"/>
      <c r="G175" s="1153"/>
      <c r="H175" s="223"/>
      <c r="I175" s="223"/>
      <c r="J175" s="883" t="s">
        <v>108</v>
      </c>
      <c r="K175" s="883" t="s">
        <v>108</v>
      </c>
      <c r="L175" s="883" t="s">
        <v>108</v>
      </c>
      <c r="M175" s="883" t="s">
        <v>108</v>
      </c>
      <c r="N175" s="883" t="s">
        <v>108</v>
      </c>
      <c r="O175" s="883" t="s">
        <v>531</v>
      </c>
      <c r="P175" s="883" t="s">
        <v>531</v>
      </c>
      <c r="Q175" s="883" t="s">
        <v>108</v>
      </c>
      <c r="R175" s="883">
        <f>S175</f>
        <v>41352</v>
      </c>
      <c r="S175" s="883">
        <v>41352</v>
      </c>
      <c r="T175" s="883"/>
      <c r="U175" s="883">
        <v>41358</v>
      </c>
      <c r="V175" s="551"/>
      <c r="W175" s="551"/>
      <c r="X175" s="552"/>
      <c r="Y175" s="552"/>
      <c r="Z175" s="552"/>
      <c r="AA175" s="552"/>
      <c r="AB175" s="552"/>
      <c r="AC175" s="883">
        <v>42369</v>
      </c>
      <c r="AD175" s="1154"/>
      <c r="AE175" s="1125"/>
    </row>
    <row r="176" spans="1:31" s="1552" customFormat="1" ht="15.95" customHeight="1" thickBot="1">
      <c r="A176" s="2349"/>
      <c r="B176" s="2401"/>
      <c r="C176" s="1539" t="s">
        <v>707</v>
      </c>
      <c r="D176" s="1540"/>
      <c r="E176" s="1570"/>
      <c r="F176" s="1571"/>
      <c r="G176" s="1546"/>
      <c r="H176" s="1546"/>
      <c r="I176" s="1546"/>
      <c r="J176" s="1547"/>
      <c r="K176" s="1547"/>
      <c r="L176" s="1547"/>
      <c r="M176" s="1547"/>
      <c r="N176" s="1547"/>
      <c r="O176" s="1547"/>
      <c r="P176" s="1547"/>
      <c r="Q176" s="1547"/>
      <c r="R176" s="1547"/>
      <c r="S176" s="1547">
        <v>41662</v>
      </c>
      <c r="T176" s="1547"/>
      <c r="U176" s="1547">
        <v>41640</v>
      </c>
      <c r="V176" s="1548"/>
      <c r="W176" s="1548"/>
      <c r="X176" s="1549"/>
      <c r="Y176" s="1549"/>
      <c r="Z176" s="1549"/>
      <c r="AA176" s="1549"/>
      <c r="AB176" s="1549"/>
      <c r="AC176" s="1547">
        <v>42004</v>
      </c>
      <c r="AD176" s="1550"/>
      <c r="AE176" s="1551"/>
    </row>
    <row r="177" spans="1:31" ht="15.95" customHeight="1">
      <c r="A177" s="1891">
        <v>2.1</v>
      </c>
      <c r="B177" s="2425">
        <v>43</v>
      </c>
      <c r="C177" s="2353" t="s">
        <v>463</v>
      </c>
      <c r="D177" s="282" t="s">
        <v>70</v>
      </c>
      <c r="E177" s="2627" t="s">
        <v>589</v>
      </c>
      <c r="F177" s="2421" t="s">
        <v>596</v>
      </c>
      <c r="G177" s="833" t="s">
        <v>119</v>
      </c>
      <c r="H177" s="221" t="s">
        <v>120</v>
      </c>
      <c r="I177" s="221" t="s">
        <v>290</v>
      </c>
      <c r="J177" s="833">
        <f>J171</f>
        <v>40497</v>
      </c>
      <c r="K177" s="833">
        <f>J177+20</f>
        <v>40517</v>
      </c>
      <c r="L177" s="833" t="s">
        <v>108</v>
      </c>
      <c r="M177" s="833">
        <f>J177-5</f>
        <v>40492</v>
      </c>
      <c r="N177" s="833">
        <f>K177+5</f>
        <v>40522</v>
      </c>
      <c r="O177" s="833" t="s">
        <v>108</v>
      </c>
      <c r="P177" s="833" t="s">
        <v>108</v>
      </c>
      <c r="Q177" s="833" t="s">
        <v>108</v>
      </c>
      <c r="R177" s="833" t="s">
        <v>108</v>
      </c>
      <c r="S177" s="833">
        <f>N177+16</f>
        <v>40538</v>
      </c>
      <c r="T177" s="833"/>
      <c r="U177" s="833">
        <f>S177+6</f>
        <v>40544</v>
      </c>
      <c r="V177" s="2370"/>
      <c r="W177" s="2370"/>
      <c r="X177" s="2382"/>
      <c r="Y177" s="2382"/>
      <c r="Z177" s="1566"/>
      <c r="AA177" s="1566"/>
      <c r="AB177" s="1566"/>
      <c r="AC177" s="879">
        <v>41090</v>
      </c>
      <c r="AD177" s="488"/>
      <c r="AE177" s="1125"/>
    </row>
    <row r="178" spans="1:31" ht="15.95" customHeight="1">
      <c r="A178" s="1891"/>
      <c r="B178" s="2403"/>
      <c r="C178" s="2354"/>
      <c r="D178" s="278" t="s">
        <v>71</v>
      </c>
      <c r="E178" s="2628"/>
      <c r="F178" s="2419"/>
      <c r="G178" s="170"/>
      <c r="H178" s="106"/>
      <c r="I178" s="106"/>
      <c r="J178" s="871" t="s">
        <v>108</v>
      </c>
      <c r="K178" s="871" t="s">
        <v>108</v>
      </c>
      <c r="L178" s="871" t="s">
        <v>108</v>
      </c>
      <c r="M178" s="871" t="s">
        <v>108</v>
      </c>
      <c r="N178" s="871" t="s">
        <v>108</v>
      </c>
      <c r="O178" s="871" t="s">
        <v>108</v>
      </c>
      <c r="P178" s="871" t="s">
        <v>108</v>
      </c>
      <c r="Q178" s="871" t="s">
        <v>108</v>
      </c>
      <c r="R178" s="871" t="s">
        <v>108</v>
      </c>
      <c r="S178" s="871" t="s">
        <v>108</v>
      </c>
      <c r="T178" s="485"/>
      <c r="U178" s="816">
        <v>40909</v>
      </c>
      <c r="V178" s="2371"/>
      <c r="W178" s="2371"/>
      <c r="X178" s="2368"/>
      <c r="Y178" s="2368"/>
      <c r="Z178" s="411"/>
      <c r="AA178" s="411"/>
      <c r="AB178" s="411"/>
      <c r="AC178" s="541">
        <v>41274</v>
      </c>
      <c r="AD178" s="164"/>
      <c r="AE178" s="1125"/>
    </row>
    <row r="179" spans="1:31" ht="15.95" customHeight="1">
      <c r="A179" s="1891"/>
      <c r="B179" s="2403"/>
      <c r="C179" s="2354"/>
      <c r="D179" s="281" t="s">
        <v>545</v>
      </c>
      <c r="E179" s="2628"/>
      <c r="F179" s="2420"/>
      <c r="G179" s="388"/>
      <c r="H179" s="398"/>
      <c r="I179" s="398"/>
      <c r="J179" s="816" t="s">
        <v>108</v>
      </c>
      <c r="K179" s="816" t="s">
        <v>108</v>
      </c>
      <c r="L179" s="816" t="s">
        <v>108</v>
      </c>
      <c r="M179" s="816" t="s">
        <v>108</v>
      </c>
      <c r="N179" s="816" t="s">
        <v>108</v>
      </c>
      <c r="O179" s="816" t="s">
        <v>108</v>
      </c>
      <c r="P179" s="816" t="s">
        <v>108</v>
      </c>
      <c r="Q179" s="816" t="s">
        <v>108</v>
      </c>
      <c r="R179" s="816" t="s">
        <v>108</v>
      </c>
      <c r="S179" s="816">
        <v>40595</v>
      </c>
      <c r="T179" s="816"/>
      <c r="U179" s="816">
        <v>40544</v>
      </c>
      <c r="V179" s="2372"/>
      <c r="W179" s="2372"/>
      <c r="X179" s="2369"/>
      <c r="Y179" s="2369"/>
      <c r="Z179" s="412"/>
      <c r="AA179" s="412"/>
      <c r="AB179" s="412"/>
      <c r="AC179" s="816">
        <v>40908</v>
      </c>
      <c r="AD179" s="431"/>
      <c r="AE179" s="1125"/>
    </row>
    <row r="180" spans="1:31" ht="15.95" customHeight="1" thickBot="1">
      <c r="A180" s="1891"/>
      <c r="B180" s="2426"/>
      <c r="C180" s="2355"/>
      <c r="D180" s="283" t="s">
        <v>546</v>
      </c>
      <c r="E180" s="2629"/>
      <c r="F180" s="886"/>
      <c r="G180" s="154"/>
      <c r="H180" s="178"/>
      <c r="I180" s="178"/>
      <c r="J180" s="816" t="s">
        <v>108</v>
      </c>
      <c r="K180" s="816" t="s">
        <v>108</v>
      </c>
      <c r="L180" s="816" t="s">
        <v>108</v>
      </c>
      <c r="M180" s="816" t="s">
        <v>108</v>
      </c>
      <c r="N180" s="816" t="s">
        <v>108</v>
      </c>
      <c r="O180" s="816" t="s">
        <v>108</v>
      </c>
      <c r="P180" s="816" t="s">
        <v>108</v>
      </c>
      <c r="Q180" s="816" t="s">
        <v>108</v>
      </c>
      <c r="R180" s="816" t="s">
        <v>108</v>
      </c>
      <c r="S180" s="816">
        <v>40596</v>
      </c>
      <c r="T180" s="755"/>
      <c r="U180" s="755">
        <v>40909</v>
      </c>
      <c r="V180" s="542"/>
      <c r="W180" s="542"/>
      <c r="X180" s="543"/>
      <c r="Y180" s="543"/>
      <c r="Z180" s="543"/>
      <c r="AA180" s="543"/>
      <c r="AB180" s="543"/>
      <c r="AC180" s="816">
        <v>42369</v>
      </c>
      <c r="AD180" s="544"/>
      <c r="AE180" s="1125"/>
    </row>
    <row r="181" spans="1:31" ht="15.95" customHeight="1">
      <c r="A181" s="2347">
        <v>2.1</v>
      </c>
      <c r="B181" s="2353">
        <v>44</v>
      </c>
      <c r="C181" s="2353" t="s">
        <v>464</v>
      </c>
      <c r="D181" s="277" t="s">
        <v>70</v>
      </c>
      <c r="E181" s="2350" t="s">
        <v>590</v>
      </c>
      <c r="F181" s="2421" t="s">
        <v>267</v>
      </c>
      <c r="G181" s="844" t="s">
        <v>119</v>
      </c>
      <c r="H181" s="156" t="s">
        <v>120</v>
      </c>
      <c r="I181" s="156" t="s">
        <v>290</v>
      </c>
      <c r="J181" s="844">
        <f>J177</f>
        <v>40497</v>
      </c>
      <c r="K181" s="844">
        <f>J181+20</f>
        <v>40517</v>
      </c>
      <c r="L181" s="844" t="s">
        <v>108</v>
      </c>
      <c r="M181" s="844">
        <f>J181-5</f>
        <v>40492</v>
      </c>
      <c r="N181" s="844">
        <f>K181+5</f>
        <v>40522</v>
      </c>
      <c r="O181" s="844" t="s">
        <v>108</v>
      </c>
      <c r="P181" s="844" t="s">
        <v>108</v>
      </c>
      <c r="Q181" s="844" t="s">
        <v>108</v>
      </c>
      <c r="R181" s="844" t="s">
        <v>108</v>
      </c>
      <c r="S181" s="844">
        <f>N181+16</f>
        <v>40538</v>
      </c>
      <c r="T181" s="844"/>
      <c r="U181" s="844">
        <f>S181+6</f>
        <v>40544</v>
      </c>
      <c r="V181" s="2370"/>
      <c r="W181" s="2370"/>
      <c r="X181" s="2382"/>
      <c r="Y181" s="2382"/>
      <c r="Z181" s="410"/>
      <c r="AA181" s="410"/>
      <c r="AB181" s="410"/>
      <c r="AC181" s="788">
        <v>41090</v>
      </c>
      <c r="AD181" s="162"/>
      <c r="AE181" s="1125"/>
    </row>
    <row r="182" spans="1:31" ht="15.95" customHeight="1">
      <c r="A182" s="2348"/>
      <c r="B182" s="2354"/>
      <c r="C182" s="2354"/>
      <c r="D182" s="278" t="s">
        <v>71</v>
      </c>
      <c r="E182" s="2351"/>
      <c r="F182" s="2419"/>
      <c r="G182" s="170"/>
      <c r="H182" s="106"/>
      <c r="I182" s="106"/>
      <c r="J182" s="871" t="s">
        <v>108</v>
      </c>
      <c r="K182" s="871" t="s">
        <v>108</v>
      </c>
      <c r="L182" s="871" t="s">
        <v>108</v>
      </c>
      <c r="M182" s="871" t="s">
        <v>108</v>
      </c>
      <c r="N182" s="871" t="s">
        <v>108</v>
      </c>
      <c r="O182" s="871" t="s">
        <v>108</v>
      </c>
      <c r="P182" s="871" t="s">
        <v>108</v>
      </c>
      <c r="Q182" s="871" t="s">
        <v>108</v>
      </c>
      <c r="R182" s="871" t="s">
        <v>108</v>
      </c>
      <c r="S182" s="871" t="s">
        <v>108</v>
      </c>
      <c r="T182" s="485"/>
      <c r="U182" s="816">
        <v>40909</v>
      </c>
      <c r="V182" s="2371"/>
      <c r="W182" s="2371"/>
      <c r="X182" s="2368"/>
      <c r="Y182" s="2368"/>
      <c r="Z182" s="411"/>
      <c r="AA182" s="411"/>
      <c r="AB182" s="411"/>
      <c r="AC182" s="541">
        <v>41274</v>
      </c>
      <c r="AD182" s="164"/>
      <c r="AE182" s="1125"/>
    </row>
    <row r="183" spans="1:31" ht="15.95" customHeight="1">
      <c r="A183" s="2348"/>
      <c r="B183" s="2354"/>
      <c r="C183" s="2354"/>
      <c r="D183" s="281" t="s">
        <v>545</v>
      </c>
      <c r="E183" s="2351"/>
      <c r="F183" s="2420"/>
      <c r="G183" s="816"/>
      <c r="H183" s="110"/>
      <c r="I183" s="110"/>
      <c r="J183" s="816" t="s">
        <v>108</v>
      </c>
      <c r="K183" s="816" t="s">
        <v>108</v>
      </c>
      <c r="L183" s="816" t="s">
        <v>108</v>
      </c>
      <c r="M183" s="816" t="s">
        <v>108</v>
      </c>
      <c r="N183" s="816" t="s">
        <v>108</v>
      </c>
      <c r="O183" s="816" t="s">
        <v>108</v>
      </c>
      <c r="P183" s="816" t="s">
        <v>108</v>
      </c>
      <c r="Q183" s="816" t="s">
        <v>108</v>
      </c>
      <c r="R183" s="816" t="s">
        <v>108</v>
      </c>
      <c r="S183" s="816">
        <v>40595</v>
      </c>
      <c r="T183" s="816"/>
      <c r="U183" s="816">
        <v>40544</v>
      </c>
      <c r="V183" s="2372"/>
      <c r="W183" s="2372"/>
      <c r="X183" s="2369"/>
      <c r="Y183" s="2369"/>
      <c r="Z183" s="412"/>
      <c r="AA183" s="412"/>
      <c r="AB183" s="412"/>
      <c r="AC183" s="816">
        <v>40908</v>
      </c>
      <c r="AD183" s="431"/>
      <c r="AE183" s="1125"/>
    </row>
    <row r="184" spans="1:31" ht="15.95" customHeight="1">
      <c r="A184" s="2348"/>
      <c r="B184" s="2354"/>
      <c r="C184" s="2354"/>
      <c r="D184" s="284" t="s">
        <v>546</v>
      </c>
      <c r="E184" s="2351"/>
      <c r="F184" s="888"/>
      <c r="G184" s="883"/>
      <c r="H184" s="550"/>
      <c r="I184" s="550"/>
      <c r="J184" s="816" t="s">
        <v>108</v>
      </c>
      <c r="K184" s="816" t="s">
        <v>108</v>
      </c>
      <c r="L184" s="816" t="s">
        <v>108</v>
      </c>
      <c r="M184" s="816" t="s">
        <v>108</v>
      </c>
      <c r="N184" s="816" t="s">
        <v>108</v>
      </c>
      <c r="O184" s="816" t="s">
        <v>108</v>
      </c>
      <c r="P184" s="816" t="s">
        <v>108</v>
      </c>
      <c r="Q184" s="816" t="s">
        <v>108</v>
      </c>
      <c r="R184" s="816" t="s">
        <v>108</v>
      </c>
      <c r="S184" s="816">
        <v>40596</v>
      </c>
      <c r="T184" s="883"/>
      <c r="U184" s="883">
        <v>40909</v>
      </c>
      <c r="V184" s="551"/>
      <c r="W184" s="551"/>
      <c r="X184" s="552"/>
      <c r="Y184" s="552"/>
      <c r="Z184" s="552"/>
      <c r="AA184" s="552"/>
      <c r="AB184" s="552"/>
      <c r="AC184" s="816">
        <v>42369</v>
      </c>
      <c r="AD184" s="553"/>
      <c r="AE184" s="1125"/>
    </row>
    <row r="185" spans="1:31" s="1544" customFormat="1" ht="15.95" customHeight="1" thickBot="1">
      <c r="A185" s="2356"/>
      <c r="B185" s="2355"/>
      <c r="C185" s="1539" t="s">
        <v>708</v>
      </c>
      <c r="D185" s="1540" t="s">
        <v>547</v>
      </c>
      <c r="E185" s="2352"/>
      <c r="F185" s="1542"/>
      <c r="G185" s="809"/>
      <c r="H185" s="670"/>
      <c r="I185" s="670"/>
      <c r="J185" s="515" t="s">
        <v>108</v>
      </c>
      <c r="K185" s="515" t="s">
        <v>108</v>
      </c>
      <c r="L185" s="515" t="s">
        <v>108</v>
      </c>
      <c r="M185" s="515" t="s">
        <v>108</v>
      </c>
      <c r="N185" s="515" t="s">
        <v>108</v>
      </c>
      <c r="O185" s="515" t="s">
        <v>108</v>
      </c>
      <c r="P185" s="515" t="s">
        <v>108</v>
      </c>
      <c r="Q185" s="515" t="s">
        <v>108</v>
      </c>
      <c r="R185" s="515" t="s">
        <v>108</v>
      </c>
      <c r="S185" s="1547">
        <v>41662</v>
      </c>
      <c r="T185" s="809"/>
      <c r="U185" s="1547">
        <v>41640</v>
      </c>
      <c r="V185" s="1404"/>
      <c r="W185" s="1404"/>
      <c r="X185" s="1405"/>
      <c r="Y185" s="1405"/>
      <c r="Z185" s="1405"/>
      <c r="AA185" s="1405"/>
      <c r="AB185" s="1405"/>
      <c r="AC185" s="1547">
        <v>42004</v>
      </c>
      <c r="AD185" s="1578"/>
      <c r="AE185" s="1406"/>
    </row>
    <row r="186" spans="1:31" ht="15.95" customHeight="1">
      <c r="A186" s="1926">
        <v>5</v>
      </c>
      <c r="B186" s="2353">
        <v>45</v>
      </c>
      <c r="C186" s="2354" t="s">
        <v>465</v>
      </c>
      <c r="D186" s="282" t="s">
        <v>70</v>
      </c>
      <c r="E186" s="2350" t="s">
        <v>591</v>
      </c>
      <c r="F186" s="2396" t="s">
        <v>316</v>
      </c>
      <c r="G186" s="833" t="s">
        <v>102</v>
      </c>
      <c r="H186" s="159" t="s">
        <v>120</v>
      </c>
      <c r="I186" s="159" t="s">
        <v>290</v>
      </c>
      <c r="J186" s="1572"/>
      <c r="K186" s="1572"/>
      <c r="L186" s="1572"/>
      <c r="M186" s="1572"/>
      <c r="N186" s="1572"/>
      <c r="O186" s="1572"/>
      <c r="P186" s="1572"/>
      <c r="Q186" s="1572"/>
      <c r="R186" s="1572"/>
      <c r="S186" s="1572"/>
      <c r="T186" s="1573"/>
      <c r="U186" s="1572"/>
      <c r="V186" s="1574"/>
      <c r="W186" s="1574"/>
      <c r="X186" s="1575"/>
      <c r="Y186" s="1575"/>
      <c r="Z186" s="1575"/>
      <c r="AA186" s="1575"/>
      <c r="AB186" s="1575"/>
      <c r="AC186" s="1572"/>
      <c r="AD186" s="1576"/>
      <c r="AE186" s="1130"/>
    </row>
    <row r="187" spans="1:31" ht="15.95" customHeight="1">
      <c r="A187" s="1893"/>
      <c r="B187" s="2354"/>
      <c r="C187" s="2354"/>
      <c r="D187" s="278" t="s">
        <v>71</v>
      </c>
      <c r="E187" s="2351"/>
      <c r="F187" s="2397"/>
      <c r="G187" s="170"/>
      <c r="H187" s="105"/>
      <c r="I187" s="105"/>
      <c r="J187" s="241"/>
      <c r="K187" s="241"/>
      <c r="L187" s="241"/>
      <c r="M187" s="241"/>
      <c r="N187" s="241"/>
      <c r="O187" s="241"/>
      <c r="P187" s="241"/>
      <c r="Q187" s="241"/>
      <c r="R187" s="241"/>
      <c r="S187" s="241"/>
      <c r="T187" s="112"/>
      <c r="U187" s="241"/>
      <c r="V187" s="406"/>
      <c r="W187" s="406"/>
      <c r="X187" s="405"/>
      <c r="Y187" s="405"/>
      <c r="Z187" s="405"/>
      <c r="AA187" s="405"/>
      <c r="AB187" s="405"/>
      <c r="AC187" s="241"/>
      <c r="AD187" s="108"/>
      <c r="AE187" s="1130"/>
    </row>
    <row r="188" spans="1:31" ht="21" customHeight="1">
      <c r="A188" s="1893"/>
      <c r="B188" s="2354"/>
      <c r="C188" s="2354"/>
      <c r="D188" s="281" t="s">
        <v>72</v>
      </c>
      <c r="E188" s="2351"/>
      <c r="F188" s="2397"/>
      <c r="G188" s="816"/>
      <c r="H188" s="109"/>
      <c r="I188" s="109"/>
      <c r="J188" s="1579"/>
      <c r="K188" s="1579"/>
      <c r="L188" s="1579"/>
      <c r="M188" s="1579"/>
      <c r="N188" s="1579"/>
      <c r="O188" s="1579"/>
      <c r="P188" s="1579"/>
      <c r="Q188" s="1579"/>
      <c r="R188" s="1579"/>
      <c r="S188" s="1579"/>
      <c r="T188" s="1134"/>
      <c r="U188" s="1579"/>
      <c r="V188" s="1580"/>
      <c r="W188" s="1580"/>
      <c r="X188" s="1581"/>
      <c r="Y188" s="1581"/>
      <c r="Z188" s="1581"/>
      <c r="AA188" s="1581"/>
      <c r="AB188" s="1581"/>
      <c r="AC188" s="816">
        <v>42460</v>
      </c>
      <c r="AD188" s="1582"/>
      <c r="AE188" s="1130"/>
    </row>
    <row r="189" spans="1:31" s="1591" customFormat="1" ht="21" customHeight="1" thickBot="1">
      <c r="A189" s="1927"/>
      <c r="B189" s="2355"/>
      <c r="C189" s="263" t="s">
        <v>709</v>
      </c>
      <c r="D189" s="1549" t="s">
        <v>72</v>
      </c>
      <c r="E189" s="2352"/>
      <c r="F189" s="2398"/>
      <c r="G189" s="809"/>
      <c r="H189" s="1577"/>
      <c r="I189" s="1577"/>
      <c r="J189" s="1587"/>
      <c r="K189" s="1587"/>
      <c r="L189" s="1587"/>
      <c r="M189" s="1587"/>
      <c r="N189" s="1587"/>
      <c r="O189" s="1587"/>
      <c r="P189" s="1587"/>
      <c r="Q189" s="1587"/>
      <c r="R189" s="1587"/>
      <c r="S189" s="1547">
        <v>41662</v>
      </c>
      <c r="T189" s="1547"/>
      <c r="U189" s="1547">
        <v>41640</v>
      </c>
      <c r="V189" s="1588"/>
      <c r="W189" s="1588"/>
      <c r="X189" s="1589"/>
      <c r="Y189" s="1589"/>
      <c r="Z189" s="1589"/>
      <c r="AA189" s="1589"/>
      <c r="AB189" s="1589"/>
      <c r="AC189" s="1547">
        <v>42004</v>
      </c>
      <c r="AD189" s="1590"/>
      <c r="AE189" s="1590"/>
    </row>
    <row r="190" spans="1:31" ht="15.95" customHeight="1">
      <c r="A190" s="1891">
        <v>1</v>
      </c>
      <c r="B190" s="2656">
        <v>46</v>
      </c>
      <c r="C190" s="2653" t="s">
        <v>466</v>
      </c>
      <c r="D190" s="282" t="s">
        <v>70</v>
      </c>
      <c r="E190" s="2659" t="s">
        <v>320</v>
      </c>
      <c r="F190" s="2662" t="s">
        <v>364</v>
      </c>
      <c r="G190" s="1583" t="s">
        <v>102</v>
      </c>
      <c r="H190" s="1583" t="s">
        <v>121</v>
      </c>
      <c r="I190" s="1583" t="s">
        <v>37</v>
      </c>
      <c r="J190" s="1584"/>
      <c r="K190" s="1584"/>
      <c r="L190" s="1585">
        <v>41366</v>
      </c>
      <c r="M190" s="1584"/>
      <c r="N190" s="1584"/>
      <c r="O190" s="1584"/>
      <c r="P190" s="1584"/>
      <c r="Q190" s="1584"/>
      <c r="R190" s="1584"/>
      <c r="S190" s="1584"/>
      <c r="T190" s="1584"/>
      <c r="U190" s="1584"/>
      <c r="V190" s="1584"/>
      <c r="W190" s="1584"/>
      <c r="X190" s="1584"/>
      <c r="Y190" s="1584"/>
      <c r="Z190" s="1584"/>
      <c r="AA190" s="1584"/>
      <c r="AB190" s="1584"/>
      <c r="AC190" s="1584"/>
      <c r="AD190" s="1586"/>
      <c r="AE190" s="1131"/>
    </row>
    <row r="191" spans="1:31" ht="15.95" customHeight="1">
      <c r="A191" s="1891"/>
      <c r="B191" s="2657"/>
      <c r="C191" s="2654"/>
      <c r="D191" s="278" t="s">
        <v>71</v>
      </c>
      <c r="E191" s="2660"/>
      <c r="F191" s="2663"/>
      <c r="G191" s="1737" t="s">
        <v>645</v>
      </c>
      <c r="H191" s="287"/>
      <c r="I191" s="287"/>
      <c r="J191" s="228"/>
      <c r="K191" s="228"/>
      <c r="L191" s="229"/>
      <c r="M191" s="228"/>
      <c r="N191" s="228"/>
      <c r="O191" s="228"/>
      <c r="P191" s="228"/>
      <c r="Q191" s="228"/>
      <c r="R191" s="228"/>
      <c r="S191" s="228"/>
      <c r="T191" s="228"/>
      <c r="U191" s="228"/>
      <c r="V191" s="228"/>
      <c r="W191" s="228"/>
      <c r="X191" s="228"/>
      <c r="Y191" s="228"/>
      <c r="Z191" s="228"/>
      <c r="AA191" s="228"/>
      <c r="AB191" s="228"/>
      <c r="AC191" s="228"/>
      <c r="AD191" s="230"/>
      <c r="AE191" s="1131"/>
    </row>
    <row r="192" spans="1:31" s="102" customFormat="1" ht="60.75" customHeight="1" thickBot="1">
      <c r="A192" s="1891"/>
      <c r="B192" s="2658"/>
      <c r="C192" s="2655"/>
      <c r="D192" s="1875" t="s">
        <v>72</v>
      </c>
      <c r="E192" s="2661"/>
      <c r="F192" s="2664"/>
      <c r="G192" s="1876"/>
      <c r="H192" s="1876"/>
      <c r="I192" s="1876"/>
      <c r="J192" s="1878">
        <v>41317</v>
      </c>
      <c r="K192" s="1877"/>
      <c r="L192" s="1877"/>
      <c r="M192" s="1877"/>
      <c r="N192" s="1877"/>
      <c r="O192" s="1877"/>
      <c r="P192" s="1877"/>
      <c r="Q192" s="1877"/>
      <c r="R192" s="1877"/>
      <c r="S192" s="1877"/>
      <c r="T192" s="1877"/>
      <c r="U192" s="1878">
        <v>41474</v>
      </c>
      <c r="V192" s="1877"/>
      <c r="W192" s="1877"/>
      <c r="X192" s="1877"/>
      <c r="Y192" s="1877"/>
      <c r="Z192" s="1877"/>
      <c r="AA192" s="1877"/>
      <c r="AB192" s="1877"/>
      <c r="AC192" s="1877"/>
      <c r="AD192" s="1879"/>
      <c r="AE192" s="1759"/>
    </row>
    <row r="193" spans="1:31" s="14" customFormat="1" ht="17.100000000000001" customHeight="1" thickBot="1">
      <c r="A193" s="1891">
        <v>2.2000000000000002</v>
      </c>
      <c r="B193" s="2402">
        <v>47</v>
      </c>
      <c r="C193" s="2354" t="s">
        <v>467</v>
      </c>
      <c r="D193" s="525" t="s">
        <v>70</v>
      </c>
      <c r="E193" s="2597" t="s">
        <v>592</v>
      </c>
      <c r="F193" s="2600" t="s">
        <v>370</v>
      </c>
      <c r="G193" s="844" t="s">
        <v>102</v>
      </c>
      <c r="H193" s="156" t="s">
        <v>120</v>
      </c>
      <c r="I193" s="156" t="s">
        <v>290</v>
      </c>
      <c r="J193" s="748">
        <v>41456</v>
      </c>
      <c r="L193" s="748"/>
      <c r="M193" s="748"/>
      <c r="N193" s="748"/>
      <c r="O193" s="748"/>
      <c r="P193" s="748"/>
      <c r="Q193" s="748"/>
      <c r="R193" s="748"/>
      <c r="S193" s="748"/>
      <c r="T193" s="748"/>
      <c r="U193" s="748"/>
      <c r="V193" s="2046"/>
      <c r="W193" s="2046"/>
      <c r="X193" s="2055"/>
      <c r="Y193" s="2055"/>
      <c r="Z193" s="396"/>
      <c r="AA193" s="396"/>
      <c r="AB193" s="396"/>
      <c r="AC193" s="772"/>
      <c r="AD193" s="526"/>
      <c r="AE193" s="1132"/>
    </row>
    <row r="194" spans="1:31" s="14" customFormat="1" ht="17.100000000000001" customHeight="1">
      <c r="A194" s="1891"/>
      <c r="B194" s="2403"/>
      <c r="C194" s="2354"/>
      <c r="D194" s="1299" t="s">
        <v>71</v>
      </c>
      <c r="E194" s="2598"/>
      <c r="F194" s="2601"/>
      <c r="G194" s="1847" t="s">
        <v>645</v>
      </c>
      <c r="H194" s="1361" t="s">
        <v>720</v>
      </c>
      <c r="I194" s="106"/>
      <c r="J194" s="871"/>
      <c r="K194" s="1341" t="s">
        <v>721</v>
      </c>
      <c r="L194" s="871"/>
      <c r="M194" s="871"/>
      <c r="N194" s="871"/>
      <c r="O194" s="871"/>
      <c r="P194" s="871"/>
      <c r="Q194" s="871"/>
      <c r="R194" s="871"/>
      <c r="S194" s="871"/>
      <c r="T194" s="871"/>
      <c r="U194" s="871"/>
      <c r="V194" s="2047"/>
      <c r="W194" s="2047"/>
      <c r="X194" s="2056"/>
      <c r="Y194" s="2056"/>
      <c r="Z194" s="397"/>
      <c r="AA194" s="397"/>
      <c r="AB194" s="397"/>
      <c r="AC194" s="791"/>
      <c r="AD194" s="527"/>
      <c r="AE194" s="1132"/>
    </row>
    <row r="195" spans="1:31" s="14" customFormat="1" ht="37.5" customHeight="1" thickBot="1">
      <c r="A195" s="1891"/>
      <c r="B195" s="2403"/>
      <c r="C195" s="2354"/>
      <c r="D195" s="280" t="s">
        <v>72</v>
      </c>
      <c r="E195" s="2599"/>
      <c r="F195" s="2602"/>
      <c r="G195" s="816"/>
      <c r="H195" s="110"/>
      <c r="I195" s="110"/>
      <c r="J195" s="224"/>
      <c r="K195" s="224"/>
      <c r="L195" s="224"/>
      <c r="M195" s="224"/>
      <c r="N195" s="224"/>
      <c r="O195" s="224"/>
      <c r="P195" s="224"/>
      <c r="Q195" s="224"/>
      <c r="R195" s="224"/>
      <c r="S195" s="224"/>
      <c r="T195" s="224"/>
      <c r="U195" s="224"/>
      <c r="V195" s="2053"/>
      <c r="W195" s="2053"/>
      <c r="X195" s="2057"/>
      <c r="Y195" s="2057"/>
      <c r="Z195" s="398"/>
      <c r="AA195" s="398"/>
      <c r="AB195" s="398"/>
      <c r="AC195" s="203"/>
      <c r="AD195" s="528"/>
      <c r="AE195" s="1132"/>
    </row>
    <row r="196" spans="1:31" s="183" customFormat="1" ht="14.45" customHeight="1" thickBot="1">
      <c r="A196" s="1891">
        <v>2.1</v>
      </c>
      <c r="B196" s="2387">
        <v>48</v>
      </c>
      <c r="C196" s="2091" t="s">
        <v>608</v>
      </c>
      <c r="D196" s="529" t="s">
        <v>70</v>
      </c>
      <c r="E196" s="2357" t="s">
        <v>604</v>
      </c>
      <c r="F196" s="2384" t="s">
        <v>597</v>
      </c>
      <c r="G196" s="884" t="s">
        <v>102</v>
      </c>
      <c r="H196" s="218" t="s">
        <v>121</v>
      </c>
      <c r="I196" s="514" t="s">
        <v>39</v>
      </c>
      <c r="J196" s="727">
        <v>41492</v>
      </c>
      <c r="K196" s="727">
        <f>J196+20</f>
        <v>41512</v>
      </c>
      <c r="L196" s="727">
        <f>K196+7</f>
        <v>41519</v>
      </c>
      <c r="M196" s="727">
        <f>J196-5</f>
        <v>41487</v>
      </c>
      <c r="N196" s="727">
        <f>K196+5</f>
        <v>41517</v>
      </c>
      <c r="O196" s="727">
        <f>L196+7</f>
        <v>41526</v>
      </c>
      <c r="P196" s="727">
        <f>O196+7</f>
        <v>41533</v>
      </c>
      <c r="Q196" s="727">
        <f>P196+28</f>
        <v>41561</v>
      </c>
      <c r="R196" s="727">
        <f>Q196+14</f>
        <v>41575</v>
      </c>
      <c r="S196" s="727">
        <f>R196+10</f>
        <v>41585</v>
      </c>
      <c r="T196" s="1298">
        <v>40914</v>
      </c>
      <c r="U196" s="727">
        <f>S196+7</f>
        <v>41592</v>
      </c>
      <c r="V196" s="530"/>
      <c r="W196" s="231"/>
      <c r="X196" s="232"/>
      <c r="Y196" s="231"/>
      <c r="Z196" s="529"/>
      <c r="AA196" s="529"/>
      <c r="AB196" s="529"/>
      <c r="AC196" s="797">
        <f>U196+210</f>
        <v>41802</v>
      </c>
      <c r="AD196" s="531" t="s">
        <v>394</v>
      </c>
      <c r="AE196" s="1133"/>
    </row>
    <row r="197" spans="1:31" s="183" customFormat="1" ht="18" customHeight="1">
      <c r="A197" s="1891"/>
      <c r="B197" s="2388"/>
      <c r="C197" s="2092"/>
      <c r="D197" s="1762" t="s">
        <v>71</v>
      </c>
      <c r="E197" s="2358"/>
      <c r="F197" s="2385"/>
      <c r="G197" s="1754"/>
      <c r="H197" s="219"/>
      <c r="I197" s="219"/>
      <c r="J197" s="1760">
        <v>41821</v>
      </c>
      <c r="K197" s="1399">
        <f>J197+20</f>
        <v>41841</v>
      </c>
      <c r="L197" s="1399">
        <f>K197+7</f>
        <v>41848</v>
      </c>
      <c r="M197" s="1399">
        <f>L197+5</f>
        <v>41853</v>
      </c>
      <c r="N197" s="1399">
        <f>K197+5</f>
        <v>41846</v>
      </c>
      <c r="O197" s="1399">
        <f>L197+7</f>
        <v>41855</v>
      </c>
      <c r="P197" s="1399">
        <f>O197+7</f>
        <v>41862</v>
      </c>
      <c r="Q197" s="1399">
        <f>P197+28</f>
        <v>41890</v>
      </c>
      <c r="R197" s="1399">
        <f>Q197+14</f>
        <v>41904</v>
      </c>
      <c r="S197" s="1399">
        <f>R197+10</f>
        <v>41914</v>
      </c>
      <c r="T197" s="1761">
        <v>41914</v>
      </c>
      <c r="U197" s="1399">
        <f>S197+7</f>
        <v>41921</v>
      </c>
      <c r="V197" s="1755"/>
      <c r="W197" s="1756"/>
      <c r="X197" s="1757"/>
      <c r="Y197" s="1756"/>
      <c r="Z197" s="1749"/>
      <c r="AA197" s="1749"/>
      <c r="AB197" s="1749"/>
      <c r="AC197" s="1750"/>
      <c r="AD197" s="1758"/>
      <c r="AE197" s="1759"/>
    </row>
    <row r="198" spans="1:31" s="183" customFormat="1" ht="13.5" thickBot="1">
      <c r="A198" s="1891"/>
      <c r="B198" s="2389"/>
      <c r="C198" s="2093"/>
      <c r="D198" s="533" t="s">
        <v>72</v>
      </c>
      <c r="E198" s="2359"/>
      <c r="F198" s="2386"/>
      <c r="G198" s="842"/>
      <c r="H198" s="534"/>
      <c r="I198" s="534"/>
      <c r="K198" s="535"/>
      <c r="L198" s="536"/>
      <c r="M198" s="536"/>
      <c r="N198" s="536"/>
      <c r="O198" s="536"/>
      <c r="P198" s="536"/>
      <c r="Q198" s="536"/>
      <c r="R198" s="536"/>
      <c r="S198" s="536"/>
      <c r="T198" s="536"/>
      <c r="U198" s="536"/>
      <c r="V198" s="537"/>
      <c r="W198" s="537"/>
      <c r="X198" s="533"/>
      <c r="Y198" s="533"/>
      <c r="Z198" s="533"/>
      <c r="AA198" s="533"/>
      <c r="AB198" s="533"/>
      <c r="AC198" s="538"/>
      <c r="AD198" s="539"/>
      <c r="AE198" s="1125"/>
    </row>
    <row r="199" spans="1:31" s="1403" customFormat="1" ht="14.25" customHeight="1">
      <c r="A199" s="2404">
        <v>2.2000000000000002</v>
      </c>
      <c r="B199" s="2407">
        <v>49</v>
      </c>
      <c r="C199" s="1394" t="s">
        <v>674</v>
      </c>
      <c r="D199" s="1398" t="s">
        <v>70</v>
      </c>
      <c r="E199" s="2410" t="s">
        <v>675</v>
      </c>
      <c r="F199" s="2413" t="s">
        <v>722</v>
      </c>
      <c r="G199" s="1399" t="s">
        <v>102</v>
      </c>
      <c r="H199" s="1244" t="s">
        <v>121</v>
      </c>
      <c r="I199" s="1244" t="s">
        <v>39</v>
      </c>
      <c r="J199" s="1761">
        <v>41855</v>
      </c>
      <c r="K199" s="1761">
        <v>42005</v>
      </c>
      <c r="L199" s="1399">
        <f>K199+7</f>
        <v>42012</v>
      </c>
      <c r="M199" s="1399">
        <f>J199-5</f>
        <v>41850</v>
      </c>
      <c r="N199" s="1399">
        <f>K199+5</f>
        <v>42010</v>
      </c>
      <c r="O199" s="1399">
        <f>L199+7</f>
        <v>42019</v>
      </c>
      <c r="P199" s="1399">
        <f>O199+7</f>
        <v>42026</v>
      </c>
      <c r="Q199" s="1399">
        <f>P199+28</f>
        <v>42054</v>
      </c>
      <c r="R199" s="1399">
        <f>Q199+14</f>
        <v>42068</v>
      </c>
      <c r="S199" s="1399">
        <f>R199+9</f>
        <v>42077</v>
      </c>
      <c r="T199" s="1761">
        <v>41950</v>
      </c>
      <c r="U199" s="1761">
        <f>S199+7</f>
        <v>42084</v>
      </c>
      <c r="V199" s="1400"/>
      <c r="W199" s="1400"/>
      <c r="X199" s="1401"/>
      <c r="Y199" s="1401"/>
      <c r="Z199" s="1401"/>
      <c r="AA199" s="1401"/>
      <c r="AB199" s="1401"/>
      <c r="AC199" s="1397">
        <v>42167</v>
      </c>
      <c r="AD199" s="1402"/>
      <c r="AE199" s="1402"/>
    </row>
    <row r="200" spans="1:31" s="1297" customFormat="1" ht="14.25" customHeight="1">
      <c r="A200" s="2405"/>
      <c r="B200" s="2408"/>
      <c r="C200" s="1291"/>
      <c r="D200" s="1292" t="s">
        <v>71</v>
      </c>
      <c r="E200" s="2411"/>
      <c r="F200" s="2414"/>
      <c r="G200" s="723"/>
      <c r="H200" s="491"/>
      <c r="I200" s="491"/>
      <c r="J200" s="646"/>
      <c r="K200" s="646"/>
      <c r="L200" s="1293"/>
      <c r="M200" s="1293"/>
      <c r="N200" s="1293"/>
      <c r="O200" s="1293"/>
      <c r="P200" s="1293"/>
      <c r="Q200" s="1293"/>
      <c r="R200" s="1293"/>
      <c r="S200" s="1293"/>
      <c r="T200" s="1293"/>
      <c r="U200" s="1293"/>
      <c r="V200" s="1294"/>
      <c r="W200" s="1294"/>
      <c r="X200" s="532"/>
      <c r="Y200" s="532"/>
      <c r="Z200" s="532"/>
      <c r="AA200" s="532"/>
      <c r="AB200" s="532"/>
      <c r="AC200" s="1295"/>
      <c r="AD200" s="1296"/>
      <c r="AE200" s="1296"/>
    </row>
    <row r="201" spans="1:31" s="1667" customFormat="1" ht="15.75" customHeight="1" thickBot="1">
      <c r="A201" s="2406"/>
      <c r="B201" s="2409"/>
      <c r="C201" s="670"/>
      <c r="D201" s="1663" t="s">
        <v>72</v>
      </c>
      <c r="E201" s="2412"/>
      <c r="F201" s="2415"/>
      <c r="G201" s="809"/>
      <c r="H201" s="670"/>
      <c r="I201" s="670"/>
      <c r="J201" s="651"/>
      <c r="K201" s="651"/>
      <c r="L201" s="1664"/>
      <c r="M201" s="1664"/>
      <c r="N201" s="1664"/>
      <c r="O201" s="1664"/>
      <c r="P201" s="1664"/>
      <c r="Q201" s="1664"/>
      <c r="R201" s="1664"/>
      <c r="S201" s="1664"/>
      <c r="T201" s="1664"/>
      <c r="U201" s="1664"/>
      <c r="V201" s="1404"/>
      <c r="W201" s="1404"/>
      <c r="X201" s="1405"/>
      <c r="Y201" s="1405"/>
      <c r="Z201" s="1405"/>
      <c r="AA201" s="1405"/>
      <c r="AB201" s="1405"/>
      <c r="AC201" s="1665"/>
      <c r="AD201" s="1666"/>
      <c r="AE201" s="1666"/>
    </row>
    <row r="202" spans="1:31" s="183" customFormat="1" ht="15.75" thickBot="1">
      <c r="A202" s="1330"/>
      <c r="B202" s="1336"/>
      <c r="C202" s="1331"/>
      <c r="D202" s="1334"/>
      <c r="E202" s="1333"/>
      <c r="F202" s="1335"/>
      <c r="G202" s="751"/>
      <c r="H202" s="1331"/>
      <c r="I202" s="1331"/>
      <c r="J202" s="1332"/>
      <c r="K202" s="1332"/>
      <c r="L202" s="1392"/>
      <c r="M202" s="1392"/>
      <c r="N202" s="1392"/>
      <c r="O202" s="1392"/>
      <c r="P202" s="1392"/>
      <c r="Q202" s="1392"/>
      <c r="R202" s="1392"/>
      <c r="S202" s="1392"/>
      <c r="T202" s="1392"/>
      <c r="U202" s="1392"/>
      <c r="V202" s="1186"/>
      <c r="W202" s="1186"/>
      <c r="X202" s="1334"/>
      <c r="Y202" s="1334"/>
      <c r="Z202" s="1334"/>
      <c r="AA202" s="1334"/>
      <c r="AB202" s="1334"/>
      <c r="AC202" s="1393"/>
      <c r="AD202" s="1189"/>
      <c r="AE202" s="1125"/>
    </row>
    <row r="203" spans="1:31">
      <c r="A203" s="950"/>
      <c r="B203" s="421"/>
      <c r="C203" s="417" t="s">
        <v>131</v>
      </c>
      <c r="D203" s="285"/>
      <c r="E203" s="291"/>
      <c r="F203" s="210" t="s">
        <v>73</v>
      </c>
      <c r="G203" s="885"/>
      <c r="H203" s="234"/>
      <c r="I203" s="234"/>
      <c r="J203" s="885"/>
      <c r="K203" s="885"/>
      <c r="L203" s="885"/>
      <c r="M203" s="235"/>
      <c r="N203" s="885"/>
      <c r="O203" s="885"/>
      <c r="P203" s="236"/>
      <c r="Q203" s="236"/>
      <c r="R203" s="236"/>
      <c r="S203" s="236"/>
      <c r="T203" s="236"/>
      <c r="U203" s="236"/>
      <c r="V203" s="237"/>
      <c r="W203" s="237"/>
      <c r="X203" s="238"/>
      <c r="Y203" s="238"/>
      <c r="Z203" s="240">
        <f>Z24+Z37+Z68+Z86+Z89+Z100</f>
        <v>456630.41</v>
      </c>
      <c r="AA203" s="238"/>
      <c r="AB203" s="238"/>
      <c r="AC203" s="210"/>
      <c r="AD203" s="239"/>
      <c r="AE203" s="1130"/>
    </row>
    <row r="204" spans="1:31" ht="15.75" thickBot="1">
      <c r="A204" s="950"/>
      <c r="B204" s="422"/>
      <c r="C204" s="418"/>
      <c r="D204" s="286"/>
      <c r="E204" s="292"/>
      <c r="F204" s="244" t="s">
        <v>398</v>
      </c>
      <c r="G204" s="288"/>
      <c r="H204" s="288"/>
      <c r="I204" s="288"/>
      <c r="J204" s="248"/>
      <c r="K204" s="248"/>
      <c r="L204" s="243"/>
      <c r="M204" s="243"/>
      <c r="N204" s="243"/>
      <c r="O204" s="243"/>
      <c r="P204" s="243"/>
      <c r="Q204" s="243"/>
      <c r="R204" s="243"/>
      <c r="S204" s="243"/>
      <c r="T204" s="243"/>
      <c r="U204" s="243"/>
      <c r="V204" s="249"/>
      <c r="W204" s="249"/>
      <c r="X204" s="250"/>
      <c r="Y204" s="250"/>
      <c r="Z204" s="250"/>
      <c r="AA204" s="250"/>
      <c r="AB204" s="250"/>
      <c r="AC204" s="244"/>
      <c r="AD204" s="251"/>
      <c r="AE204" s="1130"/>
    </row>
    <row r="205" spans="1:31" ht="15.75" thickBot="1">
      <c r="A205" s="951"/>
      <c r="B205" s="423"/>
      <c r="C205" s="420" t="s">
        <v>336</v>
      </c>
      <c r="D205" s="253"/>
      <c r="E205" s="293"/>
      <c r="F205" s="254"/>
      <c r="G205" s="289"/>
      <c r="H205" s="289"/>
      <c r="I205" s="289"/>
      <c r="J205" s="255"/>
      <c r="K205" s="255"/>
      <c r="L205" s="256"/>
      <c r="M205" s="256"/>
      <c r="N205" s="256"/>
      <c r="O205" s="256"/>
      <c r="P205" s="256"/>
      <c r="Q205" s="256"/>
      <c r="R205" s="256"/>
      <c r="S205" s="256"/>
      <c r="T205" s="256"/>
      <c r="U205" s="256"/>
      <c r="V205" s="256"/>
      <c r="W205" s="256"/>
      <c r="X205" s="252"/>
      <c r="Y205" s="252"/>
      <c r="Z205" s="252"/>
      <c r="AA205" s="252"/>
      <c r="AB205" s="252"/>
      <c r="AC205" s="252"/>
      <c r="AD205" s="257"/>
      <c r="AE205" s="1130"/>
    </row>
    <row r="211" spans="4:13">
      <c r="F211" s="1208"/>
    </row>
    <row r="212" spans="4:13">
      <c r="F212" s="376"/>
    </row>
    <row r="213" spans="4:13" ht="18">
      <c r="D213" s="1212" t="s">
        <v>645</v>
      </c>
      <c r="F213" s="1208"/>
      <c r="I213" s="1021"/>
      <c r="J213" s="1036"/>
    </row>
    <row r="214" spans="4:13" ht="18">
      <c r="D214" s="1212"/>
      <c r="F214" s="1208"/>
      <c r="I214" s="1021"/>
      <c r="J214" s="1036"/>
    </row>
    <row r="215" spans="4:13" ht="18">
      <c r="D215" s="1212"/>
      <c r="F215" s="1208"/>
      <c r="I215" s="1021"/>
      <c r="J215" s="1036"/>
    </row>
    <row r="216" spans="4:13" ht="18">
      <c r="D216" s="1212"/>
      <c r="F216" s="1208"/>
      <c r="I216" s="1021"/>
      <c r="J216" s="1036"/>
    </row>
    <row r="217" spans="4:13" ht="18">
      <c r="F217" s="376"/>
      <c r="I217" s="1021"/>
      <c r="J217" s="1036"/>
      <c r="K217" s="376"/>
    </row>
    <row r="218" spans="4:13" ht="18">
      <c r="F218" s="376"/>
      <c r="I218" s="1021"/>
      <c r="J218" s="1036"/>
      <c r="K218" s="376"/>
    </row>
    <row r="219" spans="4:13" ht="18">
      <c r="F219" s="1207"/>
      <c r="I219" s="1021"/>
      <c r="J219" s="1036"/>
      <c r="K219" s="376"/>
      <c r="L219" s="1023"/>
      <c r="M219" s="1041"/>
    </row>
    <row r="220" spans="4:13" ht="18">
      <c r="F220" s="376"/>
      <c r="I220" s="1021"/>
      <c r="J220" s="1036"/>
    </row>
    <row r="221" spans="4:13" ht="18">
      <c r="F221" s="376"/>
      <c r="I221" s="1021"/>
      <c r="J221" s="1036"/>
    </row>
    <row r="222" spans="4:13" ht="18">
      <c r="F222" s="376"/>
      <c r="I222" s="1021"/>
      <c r="J222" s="1036"/>
    </row>
    <row r="223" spans="4:13" ht="18">
      <c r="F223" s="376"/>
      <c r="I223" s="1021"/>
      <c r="J223" s="1036"/>
      <c r="K223" s="376"/>
    </row>
    <row r="224" spans="4:13" ht="22.5">
      <c r="F224" s="376"/>
      <c r="J224" s="1037"/>
    </row>
    <row r="225" spans="6:10">
      <c r="F225" s="376"/>
      <c r="J225" s="1025"/>
    </row>
    <row r="227" spans="6:10" ht="18">
      <c r="I227" s="1078"/>
      <c r="J227" s="1079"/>
    </row>
    <row r="228" spans="6:10" ht="16.5">
      <c r="I228" s="1081"/>
      <c r="J228" s="1080"/>
    </row>
    <row r="229" spans="6:10" ht="16.5">
      <c r="I229" s="1081"/>
      <c r="J229" s="1080"/>
    </row>
    <row r="230" spans="6:10" ht="18">
      <c r="I230" s="1078"/>
      <c r="J230" s="1079"/>
    </row>
    <row r="231" spans="6:10" ht="18">
      <c r="I231" s="1078"/>
      <c r="J231" s="1079"/>
    </row>
    <row r="232" spans="6:10" ht="18">
      <c r="I232" s="1078"/>
      <c r="J232" s="1079"/>
    </row>
    <row r="233" spans="6:10" ht="18">
      <c r="I233" s="1078"/>
      <c r="J233" s="1079"/>
    </row>
    <row r="234" spans="6:10" ht="16.5">
      <c r="I234" s="1081"/>
      <c r="J234" s="1080"/>
    </row>
    <row r="235" spans="6:10" ht="16.5">
      <c r="I235" s="1081"/>
      <c r="J235" s="1080"/>
    </row>
    <row r="236" spans="6:10" ht="16.5">
      <c r="I236" s="1081"/>
      <c r="J236" s="1080"/>
    </row>
    <row r="237" spans="6:10" ht="18">
      <c r="I237" s="1078"/>
      <c r="J237" s="1079"/>
    </row>
    <row r="238" spans="6:10" ht="16.5">
      <c r="I238" s="1081"/>
      <c r="J238" s="1080"/>
    </row>
    <row r="239" spans="6:10" ht="16.5">
      <c r="I239" s="1081"/>
      <c r="J239" s="1080"/>
    </row>
    <row r="240" spans="6:10" ht="16.5">
      <c r="I240" s="1081"/>
      <c r="J240" s="1080"/>
    </row>
    <row r="241" spans="9:10" ht="18">
      <c r="I241" s="1078"/>
      <c r="J241" s="1079"/>
    </row>
    <row r="242" spans="9:10" ht="16.5">
      <c r="I242" s="1081"/>
      <c r="J242" s="1080"/>
    </row>
    <row r="243" spans="9:10" ht="16.5">
      <c r="I243" s="1081"/>
      <c r="J243" s="1080"/>
    </row>
    <row r="244" spans="9:10" ht="22.5">
      <c r="I244" s="1077"/>
      <c r="J244" s="1024"/>
    </row>
  </sheetData>
  <autoFilter ref="A3:A205"/>
  <mergeCells count="415">
    <mergeCell ref="A193:A195"/>
    <mergeCell ref="A196:A198"/>
    <mergeCell ref="L32:AD33"/>
    <mergeCell ref="AD81:AD83"/>
    <mergeCell ref="A190:A192"/>
    <mergeCell ref="A38:A42"/>
    <mergeCell ref="A43:A47"/>
    <mergeCell ref="A48:A51"/>
    <mergeCell ref="A52:A55"/>
    <mergeCell ref="A56:A58"/>
    <mergeCell ref="A59:A61"/>
    <mergeCell ref="A62:A65"/>
    <mergeCell ref="A66:A68"/>
    <mergeCell ref="A69:A72"/>
    <mergeCell ref="C186:C188"/>
    <mergeCell ref="C190:C192"/>
    <mergeCell ref="B190:B192"/>
    <mergeCell ref="E190:E192"/>
    <mergeCell ref="F190:F192"/>
    <mergeCell ref="C145:C148"/>
    <mergeCell ref="C177:C180"/>
    <mergeCell ref="B161:B165"/>
    <mergeCell ref="V181:V183"/>
    <mergeCell ref="X145:X147"/>
    <mergeCell ref="B9:B11"/>
    <mergeCell ref="B12:B15"/>
    <mergeCell ref="A107:A109"/>
    <mergeCell ref="A110:A112"/>
    <mergeCell ref="A118:A122"/>
    <mergeCell ref="A73:A77"/>
    <mergeCell ref="A78:A80"/>
    <mergeCell ref="A81:A83"/>
    <mergeCell ref="A84:A86"/>
    <mergeCell ref="A87:A89"/>
    <mergeCell ref="A90:A94"/>
    <mergeCell ref="A95:A97"/>
    <mergeCell ref="A103:A106"/>
    <mergeCell ref="A98:A102"/>
    <mergeCell ref="A114:A117"/>
    <mergeCell ref="B38:B42"/>
    <mergeCell ref="B43:B47"/>
    <mergeCell ref="B16:B21"/>
    <mergeCell ref="B25:B27"/>
    <mergeCell ref="B28:B30"/>
    <mergeCell ref="B31:B33"/>
    <mergeCell ref="B34:B37"/>
    <mergeCell ref="AD4:AD8"/>
    <mergeCell ref="AD9:AD11"/>
    <mergeCell ref="AD12:AD15"/>
    <mergeCell ref="AD16:AD19"/>
    <mergeCell ref="E177:E180"/>
    <mergeCell ref="Y171:Y173"/>
    <mergeCell ref="V166:V168"/>
    <mergeCell ref="W166:W168"/>
    <mergeCell ref="X166:X168"/>
    <mergeCell ref="Y166:Y168"/>
    <mergeCell ref="X171:X173"/>
    <mergeCell ref="F56:F58"/>
    <mergeCell ref="E59:E61"/>
    <mergeCell ref="V177:V179"/>
    <mergeCell ref="E22:E24"/>
    <mergeCell ref="E16:E21"/>
    <mergeCell ref="W4:W8"/>
    <mergeCell ref="X4:X8"/>
    <mergeCell ref="E34:E37"/>
    <mergeCell ref="E25:E27"/>
    <mergeCell ref="V25:V27"/>
    <mergeCell ref="W25:W27"/>
    <mergeCell ref="F66:F68"/>
    <mergeCell ref="F81:F83"/>
    <mergeCell ref="A4:A8"/>
    <mergeCell ref="A9:A11"/>
    <mergeCell ref="A12:A15"/>
    <mergeCell ref="A22:A24"/>
    <mergeCell ref="A25:A27"/>
    <mergeCell ref="A28:A30"/>
    <mergeCell ref="A31:A33"/>
    <mergeCell ref="A34:A37"/>
    <mergeCell ref="A16:A21"/>
    <mergeCell ref="F181:F183"/>
    <mergeCell ref="C181:C184"/>
    <mergeCell ref="W177:W179"/>
    <mergeCell ref="W181:W183"/>
    <mergeCell ref="A123:A127"/>
    <mergeCell ref="B48:B51"/>
    <mergeCell ref="B52:B55"/>
    <mergeCell ref="B56:B58"/>
    <mergeCell ref="B59:B61"/>
    <mergeCell ref="B62:B65"/>
    <mergeCell ref="B66:B68"/>
    <mergeCell ref="B69:B72"/>
    <mergeCell ref="B73:B77"/>
    <mergeCell ref="B78:B80"/>
    <mergeCell ref="B81:B83"/>
    <mergeCell ref="C62:C65"/>
    <mergeCell ref="C66:C68"/>
    <mergeCell ref="C52:C55"/>
    <mergeCell ref="C69:C72"/>
    <mergeCell ref="C56:C58"/>
    <mergeCell ref="C59:C61"/>
    <mergeCell ref="C73:C76"/>
    <mergeCell ref="E81:E83"/>
    <mergeCell ref="E66:E68"/>
    <mergeCell ref="C193:C195"/>
    <mergeCell ref="E193:E195"/>
    <mergeCell ref="F193:F195"/>
    <mergeCell ref="F177:F179"/>
    <mergeCell ref="B1:U1"/>
    <mergeCell ref="B2:U2"/>
    <mergeCell ref="Y69:Y72"/>
    <mergeCell ref="V22:V24"/>
    <mergeCell ref="W22:W24"/>
    <mergeCell ref="X22:X24"/>
    <mergeCell ref="Y22:Y24"/>
    <mergeCell ref="V69:V72"/>
    <mergeCell ref="Y4:Y8"/>
    <mergeCell ref="Y16:Y19"/>
    <mergeCell ref="X48:X51"/>
    <mergeCell ref="Y48:Y51"/>
    <mergeCell ref="E28:E30"/>
    <mergeCell ref="V28:V30"/>
    <mergeCell ref="W28:W30"/>
    <mergeCell ref="X28:X30"/>
    <mergeCell ref="E62:E65"/>
    <mergeCell ref="F62:F65"/>
    <mergeCell ref="W62:W65"/>
    <mergeCell ref="B22:B24"/>
    <mergeCell ref="B4:B8"/>
    <mergeCell ref="V4:V8"/>
    <mergeCell ref="X16:X19"/>
    <mergeCell ref="X69:X72"/>
    <mergeCell ref="F4:F8"/>
    <mergeCell ref="V16:V19"/>
    <mergeCell ref="W9:W11"/>
    <mergeCell ref="X9:X11"/>
    <mergeCell ref="F34:F37"/>
    <mergeCell ref="F39:F40"/>
    <mergeCell ref="E31:E33"/>
    <mergeCell ref="F31:F33"/>
    <mergeCell ref="V9:V11"/>
    <mergeCell ref="E12:E15"/>
    <mergeCell ref="F12:F15"/>
    <mergeCell ref="V12:V15"/>
    <mergeCell ref="E9:E11"/>
    <mergeCell ref="F9:F11"/>
    <mergeCell ref="X25:X27"/>
    <mergeCell ref="F22:F24"/>
    <mergeCell ref="E4:E8"/>
    <mergeCell ref="F59:F61"/>
    <mergeCell ref="C4:C8"/>
    <mergeCell ref="C9:C11"/>
    <mergeCell ref="X181:X183"/>
    <mergeCell ref="Y181:Y183"/>
    <mergeCell ref="V98:V100"/>
    <mergeCell ref="V171:V173"/>
    <mergeCell ref="W171:W173"/>
    <mergeCell ref="V161:V163"/>
    <mergeCell ref="W161:W163"/>
    <mergeCell ref="V59:V61"/>
    <mergeCell ref="W59:W61"/>
    <mergeCell ref="X177:X179"/>
    <mergeCell ref="Y177:Y179"/>
    <mergeCell ref="X161:X163"/>
    <mergeCell ref="Y161:Y163"/>
    <mergeCell ref="V150:V152"/>
    <mergeCell ref="W150:W152"/>
    <mergeCell ref="X150:X152"/>
    <mergeCell ref="X156:X158"/>
    <mergeCell ref="Y156:Y158"/>
    <mergeCell ref="Y150:Y152"/>
    <mergeCell ref="V156:V158"/>
    <mergeCell ref="W156:W158"/>
    <mergeCell ref="X114:X116"/>
    <mergeCell ref="V134:V136"/>
    <mergeCell ref="V123:V125"/>
    <mergeCell ref="AB99:AB102"/>
    <mergeCell ref="AB87:AB89"/>
    <mergeCell ref="F110:F112"/>
    <mergeCell ref="F145:F147"/>
    <mergeCell ref="E107:E109"/>
    <mergeCell ref="F107:F109"/>
    <mergeCell ref="W69:W72"/>
    <mergeCell ref="E69:E72"/>
    <mergeCell ref="F25:F27"/>
    <mergeCell ref="E87:E89"/>
    <mergeCell ref="F118:F120"/>
    <mergeCell ref="V107:V109"/>
    <mergeCell ref="F103:F106"/>
    <mergeCell ref="W98:W100"/>
    <mergeCell ref="X98:X100"/>
    <mergeCell ref="W110:W112"/>
    <mergeCell ref="E110:E112"/>
    <mergeCell ref="X107:X109"/>
    <mergeCell ref="E56:E58"/>
    <mergeCell ref="F28:F30"/>
    <mergeCell ref="W43:W47"/>
    <mergeCell ref="Y43:Y47"/>
    <mergeCell ref="V48:V51"/>
    <mergeCell ref="E38:E42"/>
    <mergeCell ref="F16:F21"/>
    <mergeCell ref="E43:E47"/>
    <mergeCell ref="E48:E51"/>
    <mergeCell ref="E84:E86"/>
    <mergeCell ref="Y98:Y100"/>
    <mergeCell ref="Y107:Y109"/>
    <mergeCell ref="X66:X68"/>
    <mergeCell ref="F87:F89"/>
    <mergeCell ref="W107:W109"/>
    <mergeCell ref="X52:X55"/>
    <mergeCell ref="F73:F77"/>
    <mergeCell ref="V52:V55"/>
    <mergeCell ref="M80:U80"/>
    <mergeCell ref="F78:F80"/>
    <mergeCell ref="E73:E77"/>
    <mergeCell ref="E52:E55"/>
    <mergeCell ref="F69:F72"/>
    <mergeCell ref="AB25:AB27"/>
    <mergeCell ref="W52:W55"/>
    <mergeCell ref="W48:W51"/>
    <mergeCell ref="W95:W97"/>
    <mergeCell ref="Y66:Y68"/>
    <mergeCell ref="V73:V77"/>
    <mergeCell ref="X78:X80"/>
    <mergeCell ref="V95:V97"/>
    <mergeCell ref="AB74:AB77"/>
    <mergeCell ref="X62:X65"/>
    <mergeCell ref="Y62:Y65"/>
    <mergeCell ref="V56:V58"/>
    <mergeCell ref="X56:X58"/>
    <mergeCell ref="X59:X61"/>
    <mergeCell ref="W56:W58"/>
    <mergeCell ref="V62:V65"/>
    <mergeCell ref="W78:W80"/>
    <mergeCell ref="W66:W68"/>
    <mergeCell ref="Y52:Y55"/>
    <mergeCell ref="Y38:Y42"/>
    <mergeCell ref="V38:V42"/>
    <mergeCell ref="W38:W42"/>
    <mergeCell ref="X38:X42"/>
    <mergeCell ref="Y12:Y15"/>
    <mergeCell ref="W16:W19"/>
    <mergeCell ref="W90:W94"/>
    <mergeCell ref="X90:X94"/>
    <mergeCell ref="Y90:Y94"/>
    <mergeCell ref="Y81:Y83"/>
    <mergeCell ref="X95:X97"/>
    <mergeCell ref="Y95:Y97"/>
    <mergeCell ref="Y59:Y61"/>
    <mergeCell ref="Y56:Y58"/>
    <mergeCell ref="Y9:Y11"/>
    <mergeCell ref="W12:W15"/>
    <mergeCell ref="X12:X15"/>
    <mergeCell ref="AD25:AD27"/>
    <mergeCell ref="AB22:AB24"/>
    <mergeCell ref="V103:V106"/>
    <mergeCell ref="W103:W106"/>
    <mergeCell ref="X103:X106"/>
    <mergeCell ref="Y103:Y106"/>
    <mergeCell ref="W73:W77"/>
    <mergeCell ref="X73:X77"/>
    <mergeCell ref="Y73:Y77"/>
    <mergeCell ref="V78:V80"/>
    <mergeCell ref="V66:V68"/>
    <mergeCell ref="AD22:AD24"/>
    <mergeCell ref="AD34:AD36"/>
    <mergeCell ref="AD44:AD47"/>
    <mergeCell ref="AD39:AD42"/>
    <mergeCell ref="Y28:Y30"/>
    <mergeCell ref="Y78:Y80"/>
    <mergeCell ref="AD78:AD80"/>
    <mergeCell ref="AD66:AD68"/>
    <mergeCell ref="Y25:Y27"/>
    <mergeCell ref="X43:X47"/>
    <mergeCell ref="C12:C15"/>
    <mergeCell ref="C22:C24"/>
    <mergeCell ref="C25:C27"/>
    <mergeCell ref="C28:C30"/>
    <mergeCell ref="C31:C33"/>
    <mergeCell ref="C43:C47"/>
    <mergeCell ref="C34:C37"/>
    <mergeCell ref="C38:C42"/>
    <mergeCell ref="C16:C21"/>
    <mergeCell ref="AB17:AB19"/>
    <mergeCell ref="C48:C51"/>
    <mergeCell ref="V90:V94"/>
    <mergeCell ref="V114:V116"/>
    <mergeCell ref="B118:B122"/>
    <mergeCell ref="B95:B97"/>
    <mergeCell ref="C114:C116"/>
    <mergeCell ref="C90:C94"/>
    <mergeCell ref="C95:C97"/>
    <mergeCell ref="F90:F94"/>
    <mergeCell ref="E95:E97"/>
    <mergeCell ref="F95:F97"/>
    <mergeCell ref="B107:B109"/>
    <mergeCell ref="B90:B94"/>
    <mergeCell ref="B98:B100"/>
    <mergeCell ref="B103:B106"/>
    <mergeCell ref="C98:C102"/>
    <mergeCell ref="C84:C86"/>
    <mergeCell ref="C87:C89"/>
    <mergeCell ref="B84:B86"/>
    <mergeCell ref="B87:B89"/>
    <mergeCell ref="F43:F47"/>
    <mergeCell ref="W114:W116"/>
    <mergeCell ref="V43:V47"/>
    <mergeCell ref="AD73:AD77"/>
    <mergeCell ref="AD107:AD108"/>
    <mergeCell ref="E78:E80"/>
    <mergeCell ref="F84:F86"/>
    <mergeCell ref="F98:F102"/>
    <mergeCell ref="W118:W120"/>
    <mergeCell ref="E134:E136"/>
    <mergeCell ref="C110:C112"/>
    <mergeCell ref="C118:C121"/>
    <mergeCell ref="E118:E122"/>
    <mergeCell ref="F134:F136"/>
    <mergeCell ref="F114:F117"/>
    <mergeCell ref="C78:C80"/>
    <mergeCell ref="C81:C83"/>
    <mergeCell ref="E103:E106"/>
    <mergeCell ref="E90:E94"/>
    <mergeCell ref="E98:E102"/>
    <mergeCell ref="K82:U83"/>
    <mergeCell ref="C107:C109"/>
    <mergeCell ref="X123:X125"/>
    <mergeCell ref="Y123:Y125"/>
    <mergeCell ref="V110:V112"/>
    <mergeCell ref="X110:X112"/>
    <mergeCell ref="Y110:Y112"/>
    <mergeCell ref="A199:A201"/>
    <mergeCell ref="B199:B201"/>
    <mergeCell ref="E199:E201"/>
    <mergeCell ref="F199:F201"/>
    <mergeCell ref="C134:C137"/>
    <mergeCell ref="C103:C106"/>
    <mergeCell ref="B128:B132"/>
    <mergeCell ref="C128:C131"/>
    <mergeCell ref="B110:B112"/>
    <mergeCell ref="B140:B144"/>
    <mergeCell ref="C140:C143"/>
    <mergeCell ref="B114:B117"/>
    <mergeCell ref="F140:F142"/>
    <mergeCell ref="E166:E170"/>
    <mergeCell ref="F156:F158"/>
    <mergeCell ref="F161:F163"/>
    <mergeCell ref="F166:F168"/>
    <mergeCell ref="E171:E175"/>
    <mergeCell ref="F171:F175"/>
    <mergeCell ref="E161:E165"/>
    <mergeCell ref="C156:C159"/>
    <mergeCell ref="B166:B170"/>
    <mergeCell ref="B177:B180"/>
    <mergeCell ref="F186:F189"/>
    <mergeCell ref="W123:W125"/>
    <mergeCell ref="X118:X120"/>
    <mergeCell ref="Y114:Y116"/>
    <mergeCell ref="Y118:Y120"/>
    <mergeCell ref="V118:V120"/>
    <mergeCell ref="F196:F198"/>
    <mergeCell ref="C196:C198"/>
    <mergeCell ref="B196:B198"/>
    <mergeCell ref="E196:E198"/>
    <mergeCell ref="F150:F155"/>
    <mergeCell ref="E114:E117"/>
    <mergeCell ref="F123:F127"/>
    <mergeCell ref="E123:E127"/>
    <mergeCell ref="B123:B127"/>
    <mergeCell ref="E128:E133"/>
    <mergeCell ref="F128:F133"/>
    <mergeCell ref="B171:B176"/>
    <mergeCell ref="V193:V195"/>
    <mergeCell ref="W193:W195"/>
    <mergeCell ref="X193:X195"/>
    <mergeCell ref="Y193:Y195"/>
    <mergeCell ref="Y145:Y147"/>
    <mergeCell ref="B193:B195"/>
    <mergeCell ref="Y140:Y142"/>
    <mergeCell ref="W145:W147"/>
    <mergeCell ref="V128:V130"/>
    <mergeCell ref="A128:A132"/>
    <mergeCell ref="A134:A139"/>
    <mergeCell ref="W128:W130"/>
    <mergeCell ref="B134:B139"/>
    <mergeCell ref="Y134:Y136"/>
    <mergeCell ref="V140:V142"/>
    <mergeCell ref="W140:W142"/>
    <mergeCell ref="W134:W136"/>
    <mergeCell ref="X134:X136"/>
    <mergeCell ref="X128:X130"/>
    <mergeCell ref="Y128:Y130"/>
    <mergeCell ref="AD49:AD52"/>
    <mergeCell ref="A171:A176"/>
    <mergeCell ref="E181:E185"/>
    <mergeCell ref="B181:B185"/>
    <mergeCell ref="A181:A185"/>
    <mergeCell ref="B186:B189"/>
    <mergeCell ref="A186:A189"/>
    <mergeCell ref="E186:E189"/>
    <mergeCell ref="A140:A144"/>
    <mergeCell ref="E140:E144"/>
    <mergeCell ref="B145:B149"/>
    <mergeCell ref="A145:A149"/>
    <mergeCell ref="E145:E149"/>
    <mergeCell ref="E150:E155"/>
    <mergeCell ref="B150:B155"/>
    <mergeCell ref="A150:A155"/>
    <mergeCell ref="B156:B160"/>
    <mergeCell ref="E156:E160"/>
    <mergeCell ref="A161:A165"/>
    <mergeCell ref="A166:A170"/>
    <mergeCell ref="A177:A180"/>
    <mergeCell ref="A156:A160"/>
    <mergeCell ref="X140:X142"/>
    <mergeCell ref="V145:V147"/>
  </mergeCells>
  <phoneticPr fontId="10" type="noConversion"/>
  <conditionalFormatting sqref="I213:I223">
    <cfRule type="expression" dxfId="2" priority="3" stopIfTrue="1">
      <formula>$L213="No"</formula>
    </cfRule>
  </conditionalFormatting>
  <conditionalFormatting sqref="I227:J244">
    <cfRule type="expression" dxfId="1" priority="2" stopIfTrue="1">
      <formula>$L227="No"</formula>
    </cfRule>
  </conditionalFormatting>
  <conditionalFormatting sqref="I227:J244">
    <cfRule type="expression" dxfId="0" priority="1" stopIfTrue="1">
      <formula>$L227="No"</formula>
    </cfRule>
  </conditionalFormatting>
  <dataValidations count="3">
    <dataValidation type="list" allowBlank="1" showInputMessage="1" showErrorMessage="1" sqref="H59985:H62683 G34:G36 G66:G67">
      <formula1>priorpost</formula1>
    </dataValidation>
    <dataValidation type="list" allowBlank="1" showInputMessage="1" showErrorMessage="1" sqref="WVP196:WVP202 JD196:JD202 SZ196:SZ202 ACV196:ACV202 AMR196:AMR202 AWN196:AWN202 BGJ196:BGJ202 BQF196:BQF202 CAB196:CAB202 CJX196:CJX202 CTT196:CTT202 DDP196:DDP202 DNL196:DNL202 DXH196:DXH202 EHD196:EHD202 EQZ196:EQZ202 FAV196:FAV202 FKR196:FKR202 FUN196:FUN202 GEJ196:GEJ202 GOF196:GOF202 GYB196:GYB202 HHX196:HHX202 HRT196:HRT202 IBP196:IBP202 ILL196:ILL202 IVH196:IVH202 JFD196:JFD202 JOZ196:JOZ202 JYV196:JYV202 KIR196:KIR202 KSN196:KSN202 LCJ196:LCJ202 LMF196:LMF202 LWB196:LWB202 MFX196:MFX202 MPT196:MPT202 MZP196:MZP202 NJL196:NJL202 NTH196:NTH202 ODD196:ODD202 OMZ196:OMZ202 OWV196:OWV202 PGR196:PGR202 PQN196:PQN202 QAJ196:QAJ202 QKF196:QKF202 QUB196:QUB202 RDX196:RDX202 RNT196:RNT202 RXP196:RXP202 SHL196:SHL202 SRH196:SRH202 TBD196:TBD202 TKZ196:TKZ202 TUV196:TUV202 UER196:UER202 UON196:UON202 UYJ196:UYJ202 VIF196:VIF202 VSB196:VSB202 WBX196:WBX202 H193:H59984 WLT196:WLT202 H4:H7 H9:H189 JD52:JD55 SZ52:SZ55 ACV52:ACV55 AMR52:AMR55 AWN52:AWN55 BGJ52:BGJ55 BQF52:BQF55 CAB52:CAB55 CJX52:CJX55 CTT52:CTT55 DDP52:DDP55 DNL52:DNL55 DXH52:DXH55 EHD52:EHD55 EQZ52:EQZ55 FAV52:FAV55 FKR52:FKR55 FUN52:FUN55 GEJ52:GEJ55 GOF52:GOF55 GYB52:GYB55 HHX52:HHX55 HRT52:HRT55 IBP52:IBP55 ILL52:ILL55 IVH52:IVH55 JFD52:JFD55 JOZ52:JOZ55 JYV52:JYV55 KIR52:KIR55 KSN52:KSN55 LCJ52:LCJ55 LMF52:LMF55 LWB52:LWB55 MFX52:MFX55 MPT52:MPT55 MZP52:MZP55 NJL52:NJL55 NTH52:NTH55 ODD52:ODD55 OMZ52:OMZ55 OWV52:OWV55 PGR52:PGR55 PQN52:PQN55 QAJ52:QAJ55 QKF52:QKF55 QUB52:QUB55 RDX52:RDX55 RNT52:RNT55 RXP52:RXP55 SHL52:SHL55 SRH52:SRH55 TBD52:TBD55 TKZ52:TKZ55 TUV52:TUV55 UER52:UER55 UON52:UON55 UYJ52:UYJ55 VIF52:VIF55 VSB52:VSB55 WBX52:WBX55 WLT52:WLT55 WVP52:WVP55">
      <formula1>fi</formula1>
    </dataValidation>
    <dataValidation type="list" allowBlank="1" showInputMessage="1" showErrorMessage="1" sqref="E190:E192">
      <formula1>gwncs</formula1>
    </dataValidation>
  </dataValidations>
  <printOptions horizontalCentered="1"/>
  <pageMargins left="0" right="0" top="0.31496062992125984" bottom="0.43307086614173229" header="0.23622047244094491" footer="0.31496062992125984"/>
  <pageSetup paperSize="8" scale="58" orientation="landscape" r:id="rId1"/>
  <rowBreaks count="1" manualBreakCount="1">
    <brk id="89"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H76"/>
  <sheetViews>
    <sheetView view="pageBreakPreview" zoomScale="110" zoomScaleSheetLayoutView="110" workbookViewId="0">
      <selection activeCell="E4" sqref="E4"/>
    </sheetView>
  </sheetViews>
  <sheetFormatPr defaultRowHeight="14.25"/>
  <cols>
    <col min="1" max="1" width="5.25" style="319" customWidth="1"/>
    <col min="2" max="2" width="5.875" style="320" customWidth="1"/>
    <col min="3" max="3" width="55.125" style="309" customWidth="1"/>
    <col min="4" max="4" width="11" style="349" customWidth="1"/>
    <col min="5" max="5" width="13.875" style="349" bestFit="1" customWidth="1"/>
    <col min="6" max="6" width="13.875" style="352" bestFit="1" customWidth="1"/>
    <col min="7" max="7" width="16.125" style="352" customWidth="1"/>
    <col min="8" max="8" width="11.125" bestFit="1" customWidth="1"/>
  </cols>
  <sheetData>
    <row r="1" spans="1:9" ht="28.5" customHeight="1" thickBot="1">
      <c r="A1" s="2665" t="s">
        <v>82</v>
      </c>
      <c r="B1" s="2665"/>
      <c r="C1" s="2665"/>
      <c r="D1" s="2665"/>
      <c r="E1" s="2665"/>
      <c r="F1" s="2665"/>
      <c r="G1" s="2665"/>
    </row>
    <row r="2" spans="1:9" s="895" customFormat="1" ht="63" customHeight="1">
      <c r="A2" s="889" t="s">
        <v>536</v>
      </c>
      <c r="B2" s="889" t="s">
        <v>142</v>
      </c>
      <c r="C2" s="890" t="s">
        <v>83</v>
      </c>
      <c r="D2" s="891" t="s">
        <v>84</v>
      </c>
      <c r="E2" s="892" t="s">
        <v>85</v>
      </c>
      <c r="F2" s="892" t="s">
        <v>86</v>
      </c>
      <c r="G2" s="893" t="s">
        <v>15</v>
      </c>
      <c r="H2" s="894"/>
      <c r="I2" s="894"/>
    </row>
    <row r="3" spans="1:9" s="119" customFormat="1" ht="23.25" customHeight="1">
      <c r="A3" s="896">
        <v>1</v>
      </c>
      <c r="B3" s="897">
        <v>1.1000000000000001</v>
      </c>
      <c r="C3" s="898" t="s">
        <v>537</v>
      </c>
      <c r="D3" s="900" t="s">
        <v>188</v>
      </c>
      <c r="E3" s="900">
        <v>41238</v>
      </c>
      <c r="F3" s="900">
        <f>E3+6</f>
        <v>41244</v>
      </c>
      <c r="G3" s="901" t="s">
        <v>374</v>
      </c>
      <c r="H3" s="120"/>
      <c r="I3" s="120"/>
    </row>
    <row r="4" spans="1:9" s="119" customFormat="1">
      <c r="A4" s="313">
        <v>2</v>
      </c>
      <c r="B4" s="314">
        <v>1.1000000000000001</v>
      </c>
      <c r="C4" s="315" t="s">
        <v>538</v>
      </c>
      <c r="D4" s="342" t="s">
        <v>189</v>
      </c>
      <c r="E4" s="1486">
        <v>41815</v>
      </c>
      <c r="F4" s="1486">
        <f>E4+0</f>
        <v>41815</v>
      </c>
      <c r="G4" s="310"/>
      <c r="H4" s="120"/>
      <c r="I4" s="120"/>
    </row>
    <row r="5" spans="1:9" s="119" customFormat="1" ht="36" customHeight="1">
      <c r="A5" s="327">
        <v>3</v>
      </c>
      <c r="B5" s="330">
        <v>1.1000000000000001</v>
      </c>
      <c r="C5" s="331" t="s">
        <v>539</v>
      </c>
      <c r="D5" s="344" t="s">
        <v>244</v>
      </c>
      <c r="E5" s="332">
        <v>41302</v>
      </c>
      <c r="F5" s="332">
        <f>E5+35</f>
        <v>41337</v>
      </c>
      <c r="G5" s="334" t="s">
        <v>338</v>
      </c>
      <c r="H5" s="120"/>
      <c r="I5" s="120"/>
    </row>
    <row r="6" spans="1:9" s="119" customFormat="1" ht="25.5">
      <c r="A6" s="327">
        <v>4</v>
      </c>
      <c r="B6" s="330" t="s">
        <v>144</v>
      </c>
      <c r="C6" s="331" t="s">
        <v>264</v>
      </c>
      <c r="D6" s="344" t="s">
        <v>231</v>
      </c>
      <c r="E6" s="332">
        <v>41348</v>
      </c>
      <c r="F6" s="332">
        <f t="shared" ref="F6" si="0">E6+7</f>
        <v>41355</v>
      </c>
      <c r="G6" s="334" t="s">
        <v>338</v>
      </c>
      <c r="H6" s="120"/>
      <c r="I6" s="120"/>
    </row>
    <row r="7" spans="1:9" s="119" customFormat="1" ht="16.5" customHeight="1">
      <c r="A7" s="313">
        <v>5</v>
      </c>
      <c r="B7" s="129" t="s">
        <v>144</v>
      </c>
      <c r="C7" s="52" t="s">
        <v>302</v>
      </c>
      <c r="D7" s="336" t="s">
        <v>282</v>
      </c>
      <c r="E7" s="1487">
        <v>41685</v>
      </c>
      <c r="F7" s="1487">
        <f>E7+10</f>
        <v>41695</v>
      </c>
      <c r="G7" s="310" t="s">
        <v>733</v>
      </c>
      <c r="H7" s="357"/>
      <c r="I7" s="363"/>
    </row>
    <row r="8" spans="1:9" s="119" customFormat="1" ht="16.5" customHeight="1">
      <c r="A8" s="313">
        <v>6</v>
      </c>
      <c r="B8" s="136" t="s">
        <v>278</v>
      </c>
      <c r="C8" s="52" t="s">
        <v>145</v>
      </c>
      <c r="D8" s="335" t="s">
        <v>188</v>
      </c>
      <c r="E8" s="1488">
        <v>41738</v>
      </c>
      <c r="F8" s="1488">
        <f>E8+7</f>
        <v>41745</v>
      </c>
      <c r="G8" s="310"/>
      <c r="H8" s="357"/>
      <c r="I8" s="356"/>
    </row>
    <row r="9" spans="1:9" s="119" customFormat="1" ht="16.5" customHeight="1">
      <c r="A9" s="313">
        <v>7</v>
      </c>
      <c r="B9" s="136" t="s">
        <v>278</v>
      </c>
      <c r="C9" s="52" t="s">
        <v>540</v>
      </c>
      <c r="D9" s="335" t="s">
        <v>500</v>
      </c>
      <c r="E9" s="1488">
        <v>41763</v>
      </c>
      <c r="F9" s="1488">
        <f>E9+2</f>
        <v>41765</v>
      </c>
      <c r="G9" s="310"/>
      <c r="H9" s="357"/>
      <c r="I9" s="356"/>
    </row>
    <row r="10" spans="1:9" s="119" customFormat="1" ht="16.5" customHeight="1">
      <c r="A10" s="327">
        <v>8</v>
      </c>
      <c r="B10" s="330" t="s">
        <v>278</v>
      </c>
      <c r="C10" s="331" t="s">
        <v>501</v>
      </c>
      <c r="D10" s="344" t="s">
        <v>502</v>
      </c>
      <c r="E10" s="332">
        <v>40452</v>
      </c>
      <c r="F10" s="332">
        <f>E10</f>
        <v>40452</v>
      </c>
      <c r="G10" s="334" t="s">
        <v>503</v>
      </c>
      <c r="H10" s="357"/>
      <c r="I10" s="356"/>
    </row>
    <row r="11" spans="1:9" s="119" customFormat="1" ht="21.75" customHeight="1">
      <c r="A11" s="313">
        <v>9</v>
      </c>
      <c r="B11" s="136" t="s">
        <v>278</v>
      </c>
      <c r="C11" s="52" t="s">
        <v>541</v>
      </c>
      <c r="D11" s="336" t="s">
        <v>189</v>
      </c>
      <c r="E11" s="1488">
        <v>41799</v>
      </c>
      <c r="F11" s="1488">
        <f>E11+1</f>
        <v>41800</v>
      </c>
      <c r="G11" s="310"/>
      <c r="H11" s="357"/>
      <c r="I11" s="363"/>
    </row>
    <row r="12" spans="1:9" s="119" customFormat="1" ht="16.5" customHeight="1">
      <c r="A12" s="313">
        <v>10</v>
      </c>
      <c r="B12" s="136" t="s">
        <v>278</v>
      </c>
      <c r="C12" s="1213" t="s">
        <v>542</v>
      </c>
      <c r="D12" s="336" t="s">
        <v>319</v>
      </c>
      <c r="E12" s="1488">
        <v>41821</v>
      </c>
      <c r="F12" s="1488">
        <f>E12+180</f>
        <v>42001</v>
      </c>
      <c r="G12" s="310"/>
      <c r="H12" s="357"/>
      <c r="I12" s="363"/>
    </row>
    <row r="13" spans="1:9" s="119" customFormat="1" ht="31.5" customHeight="1">
      <c r="A13" s="313">
        <v>11</v>
      </c>
      <c r="B13" s="136" t="s">
        <v>278</v>
      </c>
      <c r="C13" s="52" t="s">
        <v>504</v>
      </c>
      <c r="D13" s="336" t="str">
        <f>D11</f>
        <v xml:space="preserve">One day </v>
      </c>
      <c r="E13" s="1488">
        <v>41775</v>
      </c>
      <c r="F13" s="1488">
        <f>E13+1</f>
        <v>41776</v>
      </c>
      <c r="G13" s="310"/>
      <c r="H13" s="357"/>
      <c r="I13" s="363"/>
    </row>
    <row r="14" spans="1:9" s="119" customFormat="1" ht="31.5" customHeight="1">
      <c r="A14" s="327">
        <v>12</v>
      </c>
      <c r="B14" s="330" t="s">
        <v>278</v>
      </c>
      <c r="C14" s="331" t="s">
        <v>505</v>
      </c>
      <c r="D14" s="344" t="s">
        <v>506</v>
      </c>
      <c r="E14" s="332">
        <v>40664</v>
      </c>
      <c r="F14" s="332">
        <v>40667</v>
      </c>
      <c r="G14" s="334" t="s">
        <v>507</v>
      </c>
      <c r="H14" s="357"/>
      <c r="I14" s="363"/>
    </row>
    <row r="15" spans="1:9" s="119" customFormat="1" ht="36" customHeight="1">
      <c r="A15" s="313">
        <v>13</v>
      </c>
      <c r="B15" s="136" t="s">
        <v>278</v>
      </c>
      <c r="C15" s="52" t="s">
        <v>190</v>
      </c>
      <c r="D15" s="335" t="s">
        <v>508</v>
      </c>
      <c r="E15" s="1494">
        <v>41685</v>
      </c>
      <c r="F15" s="1494">
        <v>41691</v>
      </c>
      <c r="G15" s="310"/>
      <c r="H15" s="357"/>
      <c r="I15" s="363"/>
    </row>
    <row r="16" spans="1:9" s="119" customFormat="1" ht="16.5" customHeight="1">
      <c r="A16" s="313">
        <v>14</v>
      </c>
      <c r="B16" s="136" t="s">
        <v>278</v>
      </c>
      <c r="C16" s="321" t="s">
        <v>509</v>
      </c>
      <c r="D16" s="335" t="s">
        <v>189</v>
      </c>
      <c r="E16" s="1494">
        <v>41693</v>
      </c>
      <c r="F16" s="1494">
        <f>E16+1</f>
        <v>41694</v>
      </c>
      <c r="G16" s="310"/>
      <c r="H16" s="357"/>
      <c r="I16" s="363"/>
    </row>
    <row r="17" spans="1:632" s="1493" customFormat="1" ht="28.5">
      <c r="A17" s="896">
        <v>15</v>
      </c>
      <c r="B17" s="903" t="s">
        <v>278</v>
      </c>
      <c r="C17" s="1489" t="s">
        <v>543</v>
      </c>
      <c r="D17" s="905" t="s">
        <v>189</v>
      </c>
      <c r="E17" s="1490">
        <v>41475</v>
      </c>
      <c r="F17" s="1490">
        <f>E17+1</f>
        <v>41476</v>
      </c>
      <c r="G17" s="901" t="s">
        <v>374</v>
      </c>
      <c r="H17" s="1491"/>
      <c r="I17" s="1492"/>
    </row>
    <row r="18" spans="1:632" s="119" customFormat="1" ht="33" customHeight="1">
      <c r="A18" s="313">
        <v>16</v>
      </c>
      <c r="B18" s="136" t="s">
        <v>278</v>
      </c>
      <c r="C18" s="52" t="s">
        <v>510</v>
      </c>
      <c r="D18" s="336" t="s">
        <v>189</v>
      </c>
      <c r="E18" s="1495">
        <v>41733</v>
      </c>
      <c r="F18" s="1495">
        <v>41734</v>
      </c>
      <c r="G18" s="310"/>
      <c r="H18" s="357"/>
      <c r="I18" s="363"/>
    </row>
    <row r="19" spans="1:632" s="119" customFormat="1" ht="19.5" customHeight="1">
      <c r="A19" s="313">
        <v>17</v>
      </c>
      <c r="B19" s="136" t="s">
        <v>278</v>
      </c>
      <c r="C19" s="52" t="s">
        <v>511</v>
      </c>
      <c r="D19" s="336" t="s">
        <v>512</v>
      </c>
      <c r="E19" s="1494">
        <v>41754</v>
      </c>
      <c r="F19" s="1494">
        <v>41391</v>
      </c>
      <c r="G19" s="310"/>
      <c r="H19" s="357"/>
      <c r="I19" s="363"/>
    </row>
    <row r="20" spans="1:632" s="146" customFormat="1" ht="16.5" customHeight="1">
      <c r="A20" s="313">
        <v>18</v>
      </c>
      <c r="B20" s="136" t="s">
        <v>278</v>
      </c>
      <c r="C20" s="52" t="s">
        <v>513</v>
      </c>
      <c r="D20" s="336" t="s">
        <v>189</v>
      </c>
      <c r="E20" s="1494">
        <v>41795</v>
      </c>
      <c r="F20" s="1494">
        <v>41796</v>
      </c>
      <c r="G20" s="310"/>
      <c r="H20" s="145"/>
      <c r="I20" s="379"/>
    </row>
    <row r="21" spans="1:632" ht="31.5" customHeight="1">
      <c r="A21" s="313">
        <v>19</v>
      </c>
      <c r="B21" s="136" t="s">
        <v>278</v>
      </c>
      <c r="C21" s="52" t="s">
        <v>146</v>
      </c>
      <c r="D21" s="336" t="s">
        <v>508</v>
      </c>
      <c r="E21" s="1494">
        <v>41763</v>
      </c>
      <c r="F21" s="1494">
        <v>41403</v>
      </c>
      <c r="G21" s="310"/>
      <c r="H21" s="54"/>
      <c r="I21" s="54"/>
    </row>
    <row r="22" spans="1:632" s="1502" customFormat="1" ht="51.75" customHeight="1">
      <c r="A22" s="1496">
        <v>20</v>
      </c>
      <c r="B22" s="1497" t="s">
        <v>278</v>
      </c>
      <c r="C22" s="1498" t="s">
        <v>687</v>
      </c>
      <c r="D22" s="1386" t="s">
        <v>688</v>
      </c>
      <c r="E22" s="1499">
        <v>41065</v>
      </c>
      <c r="F22" s="1499">
        <v>41079</v>
      </c>
      <c r="G22" s="1500" t="s">
        <v>516</v>
      </c>
      <c r="H22" s="1501"/>
      <c r="I22" s="1501"/>
    </row>
    <row r="23" spans="1:632" ht="51">
      <c r="A23" s="327">
        <v>21</v>
      </c>
      <c r="B23" s="330" t="s">
        <v>278</v>
      </c>
      <c r="C23" s="333" t="s">
        <v>514</v>
      </c>
      <c r="D23" s="344" t="s">
        <v>515</v>
      </c>
      <c r="E23" s="902">
        <v>41066</v>
      </c>
      <c r="F23" s="902">
        <f>E23+14</f>
        <v>41080</v>
      </c>
      <c r="G23" s="334" t="s">
        <v>516</v>
      </c>
      <c r="H23" s="54"/>
      <c r="I23" s="54"/>
    </row>
    <row r="24" spans="1:632" ht="17.25" customHeight="1">
      <c r="A24" s="313">
        <v>22</v>
      </c>
      <c r="B24" s="129" t="s">
        <v>278</v>
      </c>
      <c r="C24" s="322" t="s">
        <v>279</v>
      </c>
      <c r="D24" s="336" t="s">
        <v>517</v>
      </c>
      <c r="E24" s="1494">
        <v>41699</v>
      </c>
      <c r="F24" s="1494">
        <f>E24+10</f>
        <v>41709</v>
      </c>
      <c r="G24" s="310"/>
      <c r="H24" s="54"/>
      <c r="I24" s="54"/>
    </row>
    <row r="25" spans="1:632" s="103" customFormat="1" ht="17.25" customHeight="1">
      <c r="A25" s="1514"/>
      <c r="B25" s="1513" t="s">
        <v>692</v>
      </c>
      <c r="C25" s="1511" t="s">
        <v>693</v>
      </c>
      <c r="D25" s="1512" t="s">
        <v>688</v>
      </c>
      <c r="E25" s="1494"/>
      <c r="F25" s="1494"/>
      <c r="G25" s="1515"/>
      <c r="H25" s="144"/>
      <c r="I25" s="144"/>
    </row>
    <row r="26" spans="1:632" ht="18.75" customHeight="1">
      <c r="A26" s="313">
        <v>23</v>
      </c>
      <c r="B26" s="129" t="s">
        <v>278</v>
      </c>
      <c r="C26" s="322" t="s">
        <v>689</v>
      </c>
      <c r="D26" s="1512" t="s">
        <v>518</v>
      </c>
      <c r="E26" s="1494">
        <v>41882</v>
      </c>
      <c r="F26" s="1494">
        <f>E26+300</f>
        <v>42182</v>
      </c>
      <c r="G26" s="310"/>
    </row>
    <row r="27" spans="1:632" s="119" customFormat="1" ht="39" customHeight="1">
      <c r="A27" s="313">
        <v>24</v>
      </c>
      <c r="B27" s="1513" t="s">
        <v>278</v>
      </c>
      <c r="C27" s="1511" t="s">
        <v>695</v>
      </c>
      <c r="D27" s="1512" t="s">
        <v>518</v>
      </c>
      <c r="E27" s="56"/>
      <c r="F27" s="56"/>
      <c r="G27" s="310"/>
      <c r="H27" s="120"/>
      <c r="I27" s="120"/>
    </row>
    <row r="28" spans="1:632" ht="26.25" customHeight="1">
      <c r="A28" s="896">
        <v>25</v>
      </c>
      <c r="B28" s="903" t="s">
        <v>203</v>
      </c>
      <c r="C28" s="904" t="s">
        <v>204</v>
      </c>
      <c r="D28" s="905" t="s">
        <v>206</v>
      </c>
      <c r="E28" s="900">
        <v>40909</v>
      </c>
      <c r="F28" s="900">
        <v>41034</v>
      </c>
      <c r="G28" s="901" t="s">
        <v>374</v>
      </c>
      <c r="H28" s="54"/>
      <c r="I28" s="54"/>
    </row>
    <row r="29" spans="1:632" s="1493" customFormat="1" ht="24" customHeight="1">
      <c r="A29" s="896">
        <v>26</v>
      </c>
      <c r="B29" s="903" t="s">
        <v>203</v>
      </c>
      <c r="C29" s="904" t="s">
        <v>205</v>
      </c>
      <c r="D29" s="905" t="s">
        <v>207</v>
      </c>
      <c r="E29" s="900">
        <v>41244</v>
      </c>
      <c r="F29" s="900">
        <v>41331</v>
      </c>
      <c r="G29" s="901" t="s">
        <v>374</v>
      </c>
      <c r="H29" s="1601"/>
      <c r="I29" s="1601"/>
    </row>
    <row r="30" spans="1:632" ht="24" customHeight="1">
      <c r="A30" s="313">
        <v>27</v>
      </c>
      <c r="B30" s="136" t="s">
        <v>203</v>
      </c>
      <c r="C30" s="322" t="s">
        <v>335</v>
      </c>
      <c r="D30" s="336" t="s">
        <v>334</v>
      </c>
      <c r="E30" s="56">
        <v>41423.354166666664</v>
      </c>
      <c r="F30" s="56">
        <v>41833.5625</v>
      </c>
      <c r="G30" s="310"/>
      <c r="H30" s="144"/>
      <c r="I30" s="144"/>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3"/>
      <c r="OL30" s="103"/>
      <c r="OM30" s="103"/>
      <c r="ON30" s="103"/>
      <c r="OO30" s="103"/>
      <c r="OP30" s="103"/>
      <c r="OQ30" s="103"/>
      <c r="OR30" s="103"/>
      <c r="OS30" s="103"/>
      <c r="OT30" s="103"/>
      <c r="OU30" s="103"/>
      <c r="OV30" s="103"/>
      <c r="OW30" s="103"/>
      <c r="OX30" s="103"/>
      <c r="OY30" s="103"/>
      <c r="OZ30" s="103"/>
      <c r="PA30" s="103"/>
      <c r="PB30" s="103"/>
      <c r="PC30" s="103"/>
      <c r="PD30" s="103"/>
      <c r="PE30" s="103"/>
      <c r="PF30" s="103"/>
      <c r="PG30" s="103"/>
      <c r="PH30" s="103"/>
      <c r="PI30" s="103"/>
      <c r="PJ30" s="103"/>
      <c r="PK30" s="103"/>
      <c r="PL30" s="103"/>
      <c r="PM30" s="103"/>
      <c r="PN30" s="103"/>
      <c r="PO30" s="103"/>
      <c r="PP30" s="103"/>
      <c r="PQ30" s="103"/>
      <c r="PR30" s="103"/>
      <c r="PS30" s="103"/>
      <c r="PT30" s="103"/>
      <c r="PU30" s="103"/>
      <c r="PV30" s="103"/>
      <c r="PW30" s="103"/>
      <c r="PX30" s="103"/>
      <c r="PY30" s="103"/>
      <c r="PZ30" s="103"/>
      <c r="QA30" s="103"/>
      <c r="QB30" s="103"/>
      <c r="QC30" s="103"/>
      <c r="QD30" s="103"/>
      <c r="QE30" s="103"/>
      <c r="QF30" s="103"/>
      <c r="QG30" s="103"/>
      <c r="QH30" s="103"/>
      <c r="QI30" s="103"/>
      <c r="QJ30" s="103"/>
      <c r="QK30" s="103"/>
      <c r="QL30" s="103"/>
      <c r="QM30" s="103"/>
      <c r="QN30" s="103"/>
      <c r="QO30" s="103"/>
      <c r="QP30" s="103"/>
      <c r="QQ30" s="103"/>
      <c r="QR30" s="103"/>
      <c r="QS30" s="103"/>
      <c r="QT30" s="103"/>
      <c r="QU30" s="103"/>
      <c r="QV30" s="103"/>
      <c r="QW30" s="103"/>
      <c r="QX30" s="103"/>
      <c r="QY30" s="103"/>
      <c r="QZ30" s="103"/>
      <c r="RA30" s="103"/>
      <c r="RB30" s="103"/>
      <c r="RC30" s="103"/>
      <c r="RD30" s="103"/>
      <c r="RE30" s="103"/>
      <c r="RF30" s="103"/>
      <c r="RG30" s="103"/>
      <c r="RH30" s="103"/>
      <c r="RI30" s="103"/>
      <c r="RJ30" s="103"/>
      <c r="RK30" s="103"/>
      <c r="RL30" s="103"/>
      <c r="RM30" s="103"/>
      <c r="RN30" s="103"/>
      <c r="RO30" s="103"/>
      <c r="RP30" s="103"/>
      <c r="RQ30" s="103"/>
      <c r="RR30" s="103"/>
      <c r="RS30" s="103"/>
      <c r="RT30" s="103"/>
      <c r="RU30" s="103"/>
      <c r="RV30" s="103"/>
      <c r="RW30" s="103"/>
      <c r="RX30" s="103"/>
      <c r="RY30" s="103"/>
      <c r="RZ30" s="103"/>
      <c r="SA30" s="103"/>
      <c r="SB30" s="103"/>
      <c r="SC30" s="103"/>
      <c r="SD30" s="103"/>
      <c r="SE30" s="103"/>
      <c r="SF30" s="103"/>
      <c r="SG30" s="103"/>
      <c r="SH30" s="103"/>
      <c r="SI30" s="103"/>
      <c r="SJ30" s="103"/>
      <c r="SK30" s="103"/>
      <c r="SL30" s="103"/>
      <c r="SM30" s="103"/>
      <c r="SN30" s="103"/>
      <c r="SO30" s="103"/>
      <c r="SP30" s="103"/>
      <c r="SQ30" s="103"/>
      <c r="SR30" s="103"/>
      <c r="SS30" s="103"/>
      <c r="ST30" s="103"/>
      <c r="SU30" s="103"/>
      <c r="SV30" s="103"/>
      <c r="SW30" s="103"/>
      <c r="SX30" s="103"/>
      <c r="SY30" s="103"/>
      <c r="SZ30" s="103"/>
      <c r="TA30" s="103"/>
      <c r="TB30" s="103"/>
      <c r="TC30" s="103"/>
      <c r="TD30" s="103"/>
      <c r="TE30" s="103"/>
      <c r="TF30" s="103"/>
      <c r="TG30" s="103"/>
      <c r="TH30" s="103"/>
      <c r="TI30" s="103"/>
      <c r="TJ30" s="103"/>
      <c r="TK30" s="103"/>
      <c r="TL30" s="103"/>
      <c r="TM30" s="103"/>
      <c r="TN30" s="103"/>
      <c r="TO30" s="103"/>
      <c r="TP30" s="103"/>
      <c r="TQ30" s="103"/>
      <c r="TR30" s="103"/>
      <c r="TS30" s="103"/>
      <c r="TT30" s="103"/>
      <c r="TU30" s="103"/>
      <c r="TV30" s="103"/>
      <c r="TW30" s="103"/>
      <c r="TX30" s="103"/>
      <c r="TY30" s="103"/>
      <c r="TZ30" s="103"/>
      <c r="UA30" s="103"/>
      <c r="UB30" s="103"/>
      <c r="UC30" s="103"/>
      <c r="UD30" s="103"/>
      <c r="UE30" s="103"/>
      <c r="UF30" s="103"/>
      <c r="UG30" s="103"/>
      <c r="UH30" s="103"/>
      <c r="UI30" s="103"/>
      <c r="UJ30" s="103"/>
      <c r="UK30" s="103"/>
      <c r="UL30" s="103"/>
      <c r="UM30" s="103"/>
      <c r="UN30" s="103"/>
      <c r="UO30" s="103"/>
      <c r="UP30" s="103"/>
      <c r="UQ30" s="103"/>
      <c r="UR30" s="103"/>
      <c r="US30" s="103"/>
      <c r="UT30" s="103"/>
      <c r="UU30" s="103"/>
      <c r="UV30" s="103"/>
      <c r="UW30" s="103"/>
      <c r="UX30" s="103"/>
      <c r="UY30" s="103"/>
      <c r="UZ30" s="103"/>
      <c r="VA30" s="103"/>
      <c r="VB30" s="103"/>
      <c r="VC30" s="103"/>
      <c r="VD30" s="103"/>
      <c r="VE30" s="103"/>
      <c r="VF30" s="103"/>
      <c r="VG30" s="103"/>
      <c r="VH30" s="103"/>
      <c r="VI30" s="103"/>
      <c r="VJ30" s="103"/>
      <c r="VK30" s="103"/>
      <c r="VL30" s="103"/>
      <c r="VM30" s="103"/>
      <c r="VN30" s="103"/>
      <c r="VO30" s="103"/>
      <c r="VP30" s="103"/>
      <c r="VQ30" s="103"/>
      <c r="VR30" s="103"/>
      <c r="VS30" s="103"/>
      <c r="VT30" s="103"/>
      <c r="VU30" s="103"/>
      <c r="VV30" s="103"/>
      <c r="VW30" s="103"/>
      <c r="VX30" s="103"/>
      <c r="VY30" s="103"/>
      <c r="VZ30" s="103"/>
      <c r="WA30" s="103"/>
      <c r="WB30" s="103"/>
      <c r="WC30" s="103"/>
      <c r="WD30" s="103"/>
      <c r="WE30" s="103"/>
      <c r="WF30" s="103"/>
      <c r="WG30" s="103"/>
      <c r="WH30" s="103"/>
      <c r="WI30" s="103"/>
      <c r="WJ30" s="103"/>
      <c r="WK30" s="103"/>
      <c r="WL30" s="103"/>
      <c r="WM30" s="103"/>
      <c r="WN30" s="103"/>
      <c r="WO30" s="103"/>
      <c r="WP30" s="103"/>
      <c r="WQ30" s="103"/>
      <c r="WR30" s="103"/>
      <c r="WS30" s="103"/>
      <c r="WT30" s="103"/>
      <c r="WU30" s="103"/>
      <c r="WV30" s="103"/>
      <c r="WW30" s="103"/>
      <c r="WX30" s="103"/>
      <c r="WY30" s="103"/>
      <c r="WZ30" s="103"/>
      <c r="XA30" s="103"/>
      <c r="XB30" s="103"/>
      <c r="XC30" s="103"/>
      <c r="XD30" s="103"/>
      <c r="XE30" s="103"/>
      <c r="XF30" s="103"/>
      <c r="XG30" s="103"/>
      <c r="XH30" s="103"/>
    </row>
    <row r="31" spans="1:632" s="103" customFormat="1" ht="21.75" customHeight="1">
      <c r="A31" s="313">
        <v>28</v>
      </c>
      <c r="B31" s="129" t="s">
        <v>203</v>
      </c>
      <c r="C31" s="323" t="s">
        <v>609</v>
      </c>
      <c r="D31" s="336" t="s">
        <v>285</v>
      </c>
      <c r="E31" s="56">
        <v>41699</v>
      </c>
      <c r="F31" s="1488">
        <v>42064</v>
      </c>
      <c r="G31" s="310"/>
      <c r="H31" s="54"/>
      <c r="I31" s="54"/>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row>
    <row r="32" spans="1:632" s="103" customFormat="1" ht="21.75" customHeight="1">
      <c r="A32" s="313">
        <v>29</v>
      </c>
      <c r="B32" s="306">
        <v>2.1</v>
      </c>
      <c r="C32" s="323" t="s">
        <v>395</v>
      </c>
      <c r="D32" s="336" t="s">
        <v>207</v>
      </c>
      <c r="E32" s="56">
        <v>41916.354166666664</v>
      </c>
      <c r="F32" s="56">
        <v>42007.5</v>
      </c>
      <c r="G32" s="353"/>
      <c r="H32" s="54"/>
      <c r="I32" s="54"/>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row>
    <row r="33" spans="1:632" s="103" customFormat="1" ht="21.75" customHeight="1">
      <c r="A33" s="313">
        <v>30</v>
      </c>
      <c r="B33" s="306">
        <v>2.1</v>
      </c>
      <c r="C33" s="323" t="s">
        <v>396</v>
      </c>
      <c r="D33" s="336" t="s">
        <v>207</v>
      </c>
      <c r="E33" s="56">
        <v>42186.354166666664</v>
      </c>
      <c r="F33" s="56">
        <v>42276.5</v>
      </c>
      <c r="G33" s="353"/>
      <c r="H33" s="54"/>
      <c r="I33" s="54"/>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row>
    <row r="34" spans="1:632" s="135" customFormat="1">
      <c r="A34" s="1689">
        <v>31</v>
      </c>
      <c r="B34" s="129">
        <v>2.2000000000000002</v>
      </c>
      <c r="C34" s="52" t="s">
        <v>147</v>
      </c>
      <c r="D34" s="336" t="s">
        <v>188</v>
      </c>
      <c r="E34" s="1388">
        <v>41685</v>
      </c>
      <c r="F34" s="1488">
        <f>E34+7</f>
        <v>41692</v>
      </c>
      <c r="G34" s="310" t="s">
        <v>645</v>
      </c>
      <c r="H34" s="54"/>
      <c r="I34" s="54"/>
    </row>
    <row r="35" spans="1:632" ht="20.25" customHeight="1">
      <c r="A35" s="313">
        <v>32</v>
      </c>
      <c r="B35" s="136">
        <v>2.2000000000000002</v>
      </c>
      <c r="C35" s="55" t="s">
        <v>148</v>
      </c>
      <c r="D35" s="337" t="s">
        <v>191</v>
      </c>
      <c r="E35" s="1388">
        <v>41760</v>
      </c>
      <c r="F35" s="1389">
        <f>E35+23</f>
        <v>41783</v>
      </c>
      <c r="G35" s="310"/>
      <c r="H35" s="54"/>
      <c r="I35" s="54"/>
    </row>
    <row r="36" spans="1:632" ht="18" customHeight="1">
      <c r="A36" s="313">
        <v>33</v>
      </c>
      <c r="B36" s="136">
        <v>2.2000000000000002</v>
      </c>
      <c r="C36" s="55" t="s">
        <v>149</v>
      </c>
      <c r="D36" s="1690" t="s">
        <v>321</v>
      </c>
      <c r="E36" s="1388">
        <v>41426</v>
      </c>
      <c r="F36" s="1389">
        <f>E36+360</f>
        <v>41786</v>
      </c>
      <c r="G36" s="310"/>
      <c r="H36" s="54"/>
      <c r="I36" s="54"/>
    </row>
    <row r="37" spans="1:632" ht="21.75" customHeight="1">
      <c r="A37" s="313">
        <v>34</v>
      </c>
      <c r="B37" s="136">
        <v>2.2000000000000002</v>
      </c>
      <c r="C37" s="55" t="s">
        <v>150</v>
      </c>
      <c r="D37" s="345" t="s">
        <v>192</v>
      </c>
      <c r="E37" s="1390">
        <v>41958</v>
      </c>
      <c r="F37" s="1391">
        <f>E37+11</f>
        <v>41969</v>
      </c>
      <c r="G37" s="310"/>
      <c r="H37" s="54"/>
      <c r="I37" s="54"/>
    </row>
    <row r="38" spans="1:632" ht="20.25" customHeight="1">
      <c r="A38" s="313">
        <v>35</v>
      </c>
      <c r="B38" s="136">
        <v>2.2000000000000002</v>
      </c>
      <c r="C38" s="55" t="s">
        <v>151</v>
      </c>
      <c r="D38" s="1387" t="s">
        <v>678</v>
      </c>
      <c r="E38" s="1388">
        <v>41671</v>
      </c>
      <c r="F38" s="1389">
        <v>41890</v>
      </c>
      <c r="G38" s="310"/>
      <c r="H38" s="54"/>
      <c r="I38" s="54"/>
    </row>
    <row r="39" spans="1:632" ht="18.75" customHeight="1">
      <c r="A39" s="313">
        <v>36</v>
      </c>
      <c r="B39" s="136">
        <v>2.2999999999999998</v>
      </c>
      <c r="C39" s="55" t="s">
        <v>292</v>
      </c>
      <c r="D39" s="345" t="s">
        <v>323</v>
      </c>
      <c r="E39" s="338">
        <v>41518</v>
      </c>
      <c r="F39" s="339">
        <f>E39+90</f>
        <v>41608</v>
      </c>
      <c r="G39" s="310"/>
      <c r="H39" s="54"/>
      <c r="I39" s="54"/>
    </row>
    <row r="40" spans="1:632" ht="18.75" customHeight="1">
      <c r="A40" s="313">
        <v>37</v>
      </c>
      <c r="B40" s="136" t="s">
        <v>239</v>
      </c>
      <c r="C40" s="324" t="s">
        <v>519</v>
      </c>
      <c r="D40" s="337" t="s">
        <v>520</v>
      </c>
      <c r="E40" s="338">
        <v>40684</v>
      </c>
      <c r="F40" s="1488">
        <v>42155</v>
      </c>
      <c r="G40" s="310"/>
      <c r="H40" s="130"/>
      <c r="I40" s="130"/>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31"/>
      <c r="DS40" s="131"/>
      <c r="DT40" s="131"/>
      <c r="DU40" s="131"/>
      <c r="DV40" s="131"/>
      <c r="DW40" s="131"/>
      <c r="DX40" s="131"/>
      <c r="DY40" s="131"/>
      <c r="DZ40" s="131"/>
      <c r="EA40" s="131"/>
      <c r="EB40" s="131"/>
      <c r="EC40" s="131"/>
      <c r="ED40" s="131"/>
      <c r="EE40" s="131"/>
      <c r="EF40" s="131"/>
      <c r="EG40" s="131"/>
      <c r="EH40" s="131"/>
      <c r="EI40" s="131"/>
      <c r="EJ40" s="131"/>
      <c r="EK40" s="131"/>
      <c r="EL40" s="131"/>
      <c r="EM40" s="131"/>
      <c r="EN40" s="131"/>
      <c r="EO40" s="131"/>
      <c r="EP40" s="131"/>
      <c r="EQ40" s="131"/>
      <c r="ER40" s="131"/>
      <c r="ES40" s="131"/>
      <c r="ET40" s="131"/>
      <c r="EU40" s="131"/>
      <c r="EV40" s="131"/>
      <c r="EW40" s="131"/>
      <c r="EX40" s="131"/>
      <c r="EY40" s="131"/>
      <c r="EZ40" s="131"/>
      <c r="FA40" s="131"/>
      <c r="FB40" s="131"/>
      <c r="FC40" s="131"/>
      <c r="FD40" s="131"/>
      <c r="FE40" s="131"/>
      <c r="FF40" s="131"/>
      <c r="FG40" s="131"/>
      <c r="FH40" s="131"/>
      <c r="FI40" s="131"/>
      <c r="FJ40" s="131"/>
      <c r="FK40" s="131"/>
      <c r="FL40" s="131"/>
      <c r="FM40" s="131"/>
      <c r="FN40" s="131"/>
      <c r="FO40" s="131"/>
      <c r="FP40" s="131"/>
      <c r="FQ40" s="131"/>
      <c r="FR40" s="131"/>
      <c r="FS40" s="131"/>
      <c r="FT40" s="131"/>
      <c r="FU40" s="131"/>
      <c r="FV40" s="131"/>
      <c r="FW40" s="131"/>
      <c r="FX40" s="131"/>
      <c r="FY40" s="131"/>
      <c r="FZ40" s="131"/>
      <c r="GA40" s="131"/>
      <c r="GB40" s="131"/>
      <c r="GC40" s="131"/>
      <c r="GD40" s="131"/>
      <c r="GE40" s="131"/>
      <c r="GF40" s="131"/>
      <c r="GG40" s="131"/>
      <c r="GH40" s="131"/>
      <c r="GI40" s="131"/>
      <c r="GJ40" s="131"/>
      <c r="GK40" s="131"/>
      <c r="GL40" s="131"/>
      <c r="GM40" s="131"/>
      <c r="GN40" s="131"/>
      <c r="GO40" s="131"/>
      <c r="GP40" s="131"/>
      <c r="GQ40" s="131"/>
      <c r="GR40" s="131"/>
      <c r="GS40" s="131"/>
      <c r="GT40" s="131"/>
      <c r="GU40" s="131"/>
      <c r="GV40" s="131"/>
      <c r="GW40" s="131"/>
      <c r="GX40" s="131"/>
      <c r="GY40" s="131"/>
      <c r="GZ40" s="131"/>
      <c r="HA40" s="131"/>
      <c r="HB40" s="131"/>
      <c r="HC40" s="131"/>
      <c r="HD40" s="131"/>
      <c r="HE40" s="131"/>
      <c r="HF40" s="131"/>
      <c r="HG40" s="131"/>
      <c r="HH40" s="131"/>
      <c r="HI40" s="131"/>
      <c r="HJ40" s="131"/>
      <c r="HK40" s="131"/>
      <c r="HL40" s="131"/>
      <c r="HM40" s="131"/>
      <c r="HN40" s="131"/>
      <c r="HO40" s="131"/>
      <c r="HP40" s="131"/>
      <c r="HQ40" s="131"/>
      <c r="HR40" s="131"/>
      <c r="HS40" s="131"/>
      <c r="HT40" s="131"/>
      <c r="HU40" s="131"/>
      <c r="HV40" s="131"/>
      <c r="HW40" s="131"/>
      <c r="HX40" s="131"/>
      <c r="HY40" s="131"/>
      <c r="HZ40" s="131"/>
      <c r="IA40" s="131"/>
      <c r="IB40" s="131"/>
      <c r="IC40" s="131"/>
      <c r="ID40" s="131"/>
      <c r="IE40" s="131"/>
      <c r="IF40" s="131"/>
      <c r="IG40" s="131"/>
      <c r="IH40" s="131"/>
      <c r="II40" s="131"/>
      <c r="IJ40" s="131"/>
      <c r="IK40" s="131"/>
      <c r="IL40" s="131"/>
      <c r="IM40" s="131"/>
      <c r="IN40" s="131"/>
      <c r="IO40" s="131"/>
      <c r="IP40" s="131"/>
      <c r="IQ40" s="131"/>
      <c r="IR40" s="131"/>
      <c r="IS40" s="131"/>
      <c r="IT40" s="131"/>
      <c r="IU40" s="131"/>
      <c r="IV40" s="131"/>
      <c r="IW40" s="131"/>
      <c r="IX40" s="131"/>
      <c r="IY40" s="131"/>
      <c r="IZ40" s="131"/>
      <c r="JA40" s="131"/>
      <c r="JB40" s="131"/>
      <c r="JC40" s="131"/>
      <c r="JD40" s="131"/>
      <c r="JE40" s="131"/>
      <c r="JF40" s="131"/>
      <c r="JG40" s="131"/>
      <c r="JH40" s="131"/>
      <c r="JI40" s="131"/>
      <c r="JJ40" s="131"/>
      <c r="JK40" s="131"/>
      <c r="JL40" s="131"/>
      <c r="JM40" s="131"/>
      <c r="JN40" s="131"/>
      <c r="JO40" s="131"/>
      <c r="JP40" s="131"/>
      <c r="JQ40" s="131"/>
      <c r="JR40" s="131"/>
      <c r="JS40" s="131"/>
      <c r="JT40" s="131"/>
      <c r="JU40" s="131"/>
      <c r="JV40" s="131"/>
      <c r="JW40" s="131"/>
      <c r="JX40" s="131"/>
      <c r="JY40" s="131"/>
      <c r="JZ40" s="131"/>
      <c r="KA40" s="131"/>
      <c r="KB40" s="131"/>
      <c r="KC40" s="131"/>
      <c r="KD40" s="131"/>
      <c r="KE40" s="131"/>
      <c r="KF40" s="131"/>
      <c r="KG40" s="131"/>
      <c r="KH40" s="131"/>
      <c r="KI40" s="131"/>
      <c r="KJ40" s="131"/>
      <c r="KK40" s="131"/>
      <c r="KL40" s="131"/>
      <c r="KM40" s="131"/>
      <c r="KN40" s="131"/>
      <c r="KO40" s="131"/>
      <c r="KP40" s="131"/>
      <c r="KQ40" s="131"/>
      <c r="KR40" s="131"/>
      <c r="KS40" s="131"/>
      <c r="KT40" s="131"/>
      <c r="KU40" s="131"/>
      <c r="KV40" s="131"/>
      <c r="KW40" s="131"/>
      <c r="KX40" s="131"/>
      <c r="KY40" s="131"/>
      <c r="KZ40" s="131"/>
      <c r="LA40" s="131"/>
      <c r="LB40" s="131"/>
      <c r="LC40" s="131"/>
      <c r="LD40" s="131"/>
      <c r="LE40" s="131"/>
      <c r="LF40" s="131"/>
      <c r="LG40" s="131"/>
      <c r="LH40" s="131"/>
      <c r="LI40" s="131"/>
      <c r="LJ40" s="131"/>
      <c r="LK40" s="131"/>
      <c r="LL40" s="131"/>
      <c r="LM40" s="131"/>
      <c r="LN40" s="131"/>
      <c r="LO40" s="131"/>
      <c r="LP40" s="131"/>
      <c r="LQ40" s="131"/>
      <c r="LR40" s="131"/>
      <c r="LS40" s="131"/>
      <c r="LT40" s="131"/>
      <c r="LU40" s="131"/>
      <c r="LV40" s="131"/>
      <c r="LW40" s="131"/>
      <c r="LX40" s="131"/>
      <c r="LY40" s="131"/>
      <c r="LZ40" s="131"/>
      <c r="MA40" s="131"/>
      <c r="MB40" s="131"/>
      <c r="MC40" s="131"/>
      <c r="MD40" s="131"/>
      <c r="ME40" s="131"/>
      <c r="MF40" s="131"/>
      <c r="MG40" s="131"/>
      <c r="MH40" s="131"/>
      <c r="MI40" s="131"/>
      <c r="MJ40" s="131"/>
      <c r="MK40" s="131"/>
      <c r="ML40" s="131"/>
      <c r="MM40" s="131"/>
      <c r="MN40" s="131"/>
      <c r="MO40" s="131"/>
      <c r="MP40" s="131"/>
      <c r="MQ40" s="131"/>
      <c r="MR40" s="131"/>
      <c r="MS40" s="131"/>
      <c r="MT40" s="131"/>
      <c r="MU40" s="131"/>
      <c r="MV40" s="131"/>
      <c r="MW40" s="131"/>
      <c r="MX40" s="131"/>
      <c r="MY40" s="131"/>
      <c r="MZ40" s="131"/>
      <c r="NA40" s="131"/>
      <c r="NB40" s="131"/>
      <c r="NC40" s="131"/>
      <c r="ND40" s="131"/>
      <c r="NE40" s="131"/>
      <c r="NF40" s="131"/>
      <c r="NG40" s="131"/>
      <c r="NH40" s="131"/>
      <c r="NI40" s="131"/>
      <c r="NJ40" s="131"/>
      <c r="NK40" s="131"/>
      <c r="NL40" s="131"/>
      <c r="NM40" s="131"/>
      <c r="NN40" s="131"/>
      <c r="NO40" s="131"/>
      <c r="NP40" s="131"/>
      <c r="NQ40" s="131"/>
      <c r="NR40" s="131"/>
      <c r="NS40" s="131"/>
      <c r="NT40" s="131"/>
      <c r="NU40" s="131"/>
      <c r="NV40" s="131"/>
      <c r="NW40" s="131"/>
      <c r="NX40" s="131"/>
      <c r="NY40" s="131"/>
      <c r="NZ40" s="131"/>
      <c r="OA40" s="131"/>
      <c r="OB40" s="131"/>
      <c r="OC40" s="131"/>
      <c r="OD40" s="131"/>
      <c r="OE40" s="131"/>
      <c r="OF40" s="131"/>
      <c r="OG40" s="131"/>
      <c r="OH40" s="131"/>
      <c r="OI40" s="131"/>
      <c r="OJ40" s="131"/>
      <c r="OK40" s="131"/>
      <c r="OL40" s="131"/>
      <c r="OM40" s="131"/>
      <c r="ON40" s="131"/>
      <c r="OO40" s="131"/>
      <c r="OP40" s="131"/>
      <c r="OQ40" s="131"/>
      <c r="OR40" s="131"/>
      <c r="OS40" s="131"/>
      <c r="OT40" s="131"/>
      <c r="OU40" s="131"/>
      <c r="OV40" s="131"/>
      <c r="OW40" s="131"/>
      <c r="OX40" s="131"/>
      <c r="OY40" s="131"/>
      <c r="OZ40" s="131"/>
      <c r="PA40" s="131"/>
      <c r="PB40" s="131"/>
      <c r="PC40" s="131"/>
      <c r="PD40" s="131"/>
      <c r="PE40" s="131"/>
      <c r="PF40" s="131"/>
      <c r="PG40" s="131"/>
      <c r="PH40" s="131"/>
      <c r="PI40" s="131"/>
      <c r="PJ40" s="131"/>
      <c r="PK40" s="131"/>
      <c r="PL40" s="131"/>
      <c r="PM40" s="131"/>
      <c r="PN40" s="131"/>
      <c r="PO40" s="131"/>
      <c r="PP40" s="131"/>
      <c r="PQ40" s="131"/>
      <c r="PR40" s="131"/>
      <c r="PS40" s="131"/>
      <c r="PT40" s="131"/>
      <c r="PU40" s="131"/>
      <c r="PV40" s="131"/>
      <c r="PW40" s="131"/>
      <c r="PX40" s="131"/>
      <c r="PY40" s="131"/>
      <c r="PZ40" s="131"/>
      <c r="QA40" s="131"/>
      <c r="QB40" s="131"/>
      <c r="QC40" s="131"/>
      <c r="QD40" s="131"/>
      <c r="QE40" s="131"/>
      <c r="QF40" s="131"/>
      <c r="QG40" s="131"/>
      <c r="QH40" s="131"/>
      <c r="QI40" s="131"/>
      <c r="QJ40" s="131"/>
      <c r="QK40" s="131"/>
      <c r="QL40" s="131"/>
      <c r="QM40" s="131"/>
      <c r="QN40" s="131"/>
      <c r="QO40" s="131"/>
      <c r="QP40" s="131"/>
      <c r="QQ40" s="131"/>
      <c r="QR40" s="131"/>
      <c r="QS40" s="131"/>
      <c r="QT40" s="131"/>
      <c r="QU40" s="131"/>
      <c r="QV40" s="131"/>
      <c r="QW40" s="131"/>
      <c r="QX40" s="131"/>
      <c r="QY40" s="131"/>
      <c r="QZ40" s="131"/>
      <c r="RA40" s="131"/>
      <c r="RB40" s="131"/>
      <c r="RC40" s="131"/>
      <c r="RD40" s="131"/>
      <c r="RE40" s="131"/>
      <c r="RF40" s="131"/>
      <c r="RG40" s="131"/>
      <c r="RH40" s="131"/>
      <c r="RI40" s="131"/>
      <c r="RJ40" s="131"/>
      <c r="RK40" s="131"/>
      <c r="RL40" s="131"/>
      <c r="RM40" s="131"/>
      <c r="RN40" s="131"/>
      <c r="RO40" s="131"/>
      <c r="RP40" s="131"/>
      <c r="RQ40" s="131"/>
      <c r="RR40" s="131"/>
      <c r="RS40" s="131"/>
      <c r="RT40" s="131"/>
      <c r="RU40" s="131"/>
      <c r="RV40" s="131"/>
      <c r="RW40" s="131"/>
      <c r="RX40" s="131"/>
      <c r="RY40" s="131"/>
      <c r="RZ40" s="131"/>
      <c r="SA40" s="131"/>
      <c r="SB40" s="131"/>
      <c r="SC40" s="131"/>
      <c r="SD40" s="131"/>
      <c r="SE40" s="131"/>
      <c r="SF40" s="131"/>
      <c r="SG40" s="131"/>
      <c r="SH40" s="131"/>
      <c r="SI40" s="131"/>
      <c r="SJ40" s="131"/>
      <c r="SK40" s="131"/>
      <c r="SL40" s="131"/>
      <c r="SM40" s="131"/>
      <c r="SN40" s="131"/>
      <c r="SO40" s="131"/>
      <c r="SP40" s="131"/>
      <c r="SQ40" s="131"/>
      <c r="SR40" s="131"/>
      <c r="SS40" s="131"/>
      <c r="ST40" s="131"/>
      <c r="SU40" s="131"/>
      <c r="SV40" s="131"/>
      <c r="SW40" s="131"/>
      <c r="SX40" s="131"/>
      <c r="SY40" s="131"/>
      <c r="SZ40" s="131"/>
      <c r="TA40" s="131"/>
      <c r="TB40" s="131"/>
      <c r="TC40" s="131"/>
      <c r="TD40" s="131"/>
      <c r="TE40" s="131"/>
      <c r="TF40" s="131"/>
      <c r="TG40" s="131"/>
      <c r="TH40" s="131"/>
      <c r="TI40" s="131"/>
      <c r="TJ40" s="131"/>
      <c r="TK40" s="131"/>
      <c r="TL40" s="131"/>
      <c r="TM40" s="131"/>
      <c r="TN40" s="131"/>
      <c r="TO40" s="131"/>
      <c r="TP40" s="131"/>
      <c r="TQ40" s="131"/>
      <c r="TR40" s="131"/>
      <c r="TS40" s="131"/>
      <c r="TT40" s="131"/>
      <c r="TU40" s="131"/>
      <c r="TV40" s="131"/>
      <c r="TW40" s="131"/>
      <c r="TX40" s="131"/>
      <c r="TY40" s="131"/>
      <c r="TZ40" s="131"/>
      <c r="UA40" s="131"/>
      <c r="UB40" s="131"/>
      <c r="UC40" s="131"/>
      <c r="UD40" s="131"/>
      <c r="UE40" s="131"/>
      <c r="UF40" s="131"/>
      <c r="UG40" s="131"/>
      <c r="UH40" s="131"/>
      <c r="UI40" s="131"/>
      <c r="UJ40" s="131"/>
      <c r="UK40" s="131"/>
      <c r="UL40" s="131"/>
      <c r="UM40" s="131"/>
      <c r="UN40" s="131"/>
      <c r="UO40" s="131"/>
      <c r="UP40" s="131"/>
      <c r="UQ40" s="131"/>
      <c r="UR40" s="131"/>
      <c r="US40" s="131"/>
      <c r="UT40" s="131"/>
      <c r="UU40" s="131"/>
      <c r="UV40" s="131"/>
      <c r="UW40" s="131"/>
      <c r="UX40" s="131"/>
      <c r="UY40" s="131"/>
      <c r="UZ40" s="131"/>
      <c r="VA40" s="131"/>
      <c r="VB40" s="131"/>
      <c r="VC40" s="131"/>
      <c r="VD40" s="131"/>
      <c r="VE40" s="131"/>
      <c r="VF40" s="131"/>
      <c r="VG40" s="131"/>
      <c r="VH40" s="131"/>
      <c r="VI40" s="131"/>
      <c r="VJ40" s="131"/>
      <c r="VK40" s="131"/>
      <c r="VL40" s="131"/>
      <c r="VM40" s="131"/>
      <c r="VN40" s="131"/>
      <c r="VO40" s="131"/>
      <c r="VP40" s="131"/>
      <c r="VQ40" s="131"/>
      <c r="VR40" s="131"/>
      <c r="VS40" s="131"/>
      <c r="VT40" s="131"/>
      <c r="VU40" s="131"/>
      <c r="VV40" s="131"/>
      <c r="VW40" s="131"/>
      <c r="VX40" s="131"/>
      <c r="VY40" s="131"/>
      <c r="VZ40" s="131"/>
      <c r="WA40" s="131"/>
      <c r="WB40" s="131"/>
      <c r="WC40" s="131"/>
      <c r="WD40" s="131"/>
      <c r="WE40" s="131"/>
      <c r="WF40" s="131"/>
      <c r="WG40" s="131"/>
      <c r="WH40" s="131"/>
      <c r="WI40" s="131"/>
      <c r="WJ40" s="131"/>
      <c r="WK40" s="131"/>
      <c r="WL40" s="131"/>
      <c r="WM40" s="131"/>
      <c r="WN40" s="131"/>
      <c r="WO40" s="131"/>
      <c r="WP40" s="131"/>
      <c r="WQ40" s="131"/>
      <c r="WR40" s="131"/>
      <c r="WS40" s="131"/>
      <c r="WT40" s="131"/>
      <c r="WU40" s="131"/>
      <c r="WV40" s="131"/>
      <c r="WW40" s="131"/>
      <c r="WX40" s="131"/>
      <c r="WY40" s="131"/>
      <c r="WZ40" s="131"/>
      <c r="XA40" s="131"/>
      <c r="XB40" s="131"/>
      <c r="XC40" s="131"/>
      <c r="XD40" s="131"/>
      <c r="XE40" s="131"/>
      <c r="XF40" s="131"/>
      <c r="XG40" s="131"/>
      <c r="XH40" s="131"/>
    </row>
    <row r="41" spans="1:632" s="131" customFormat="1" ht="18.75" customHeight="1">
      <c r="A41" s="313">
        <v>38</v>
      </c>
      <c r="B41" s="136" t="s">
        <v>239</v>
      </c>
      <c r="C41" s="324" t="s">
        <v>521</v>
      </c>
      <c r="D41" s="337" t="s">
        <v>520</v>
      </c>
      <c r="E41" s="338">
        <v>40787</v>
      </c>
      <c r="F41" s="1488">
        <v>42277</v>
      </c>
      <c r="G41" s="310"/>
      <c r="H41" s="132"/>
      <c r="I41" s="132"/>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c r="GE41" s="133"/>
      <c r="GF41" s="133"/>
      <c r="GG41" s="133"/>
      <c r="GH41" s="133"/>
      <c r="GI41" s="133"/>
      <c r="GJ41" s="133"/>
      <c r="GK41" s="133"/>
      <c r="GL41" s="133"/>
      <c r="GM41" s="133"/>
      <c r="GN41" s="133"/>
      <c r="GO41" s="133"/>
      <c r="GP41" s="133"/>
      <c r="GQ41" s="133"/>
      <c r="GR41" s="133"/>
      <c r="GS41" s="133"/>
      <c r="GT41" s="133"/>
      <c r="GU41" s="133"/>
      <c r="GV41" s="133"/>
      <c r="GW41" s="133"/>
      <c r="GX41" s="133"/>
      <c r="GY41" s="133"/>
      <c r="GZ41" s="133"/>
      <c r="HA41" s="133"/>
      <c r="HB41" s="133"/>
      <c r="HC41" s="133"/>
      <c r="HD41" s="133"/>
      <c r="HE41" s="133"/>
      <c r="HF41" s="133"/>
      <c r="HG41" s="133"/>
      <c r="HH41" s="133"/>
      <c r="HI41" s="133"/>
      <c r="HJ41" s="133"/>
      <c r="HK41" s="133"/>
      <c r="HL41" s="133"/>
      <c r="HM41" s="133"/>
      <c r="HN41" s="133"/>
      <c r="HO41" s="133"/>
      <c r="HP41" s="133"/>
      <c r="HQ41" s="133"/>
      <c r="HR41" s="133"/>
      <c r="HS41" s="133"/>
      <c r="HT41" s="133"/>
      <c r="HU41" s="133"/>
      <c r="HV41" s="133"/>
      <c r="HW41" s="133"/>
      <c r="HX41" s="133"/>
      <c r="HY41" s="133"/>
      <c r="HZ41" s="133"/>
      <c r="IA41" s="133"/>
      <c r="IB41" s="133"/>
      <c r="IC41" s="133"/>
      <c r="ID41" s="133"/>
      <c r="IE41" s="133"/>
      <c r="IF41" s="133"/>
      <c r="IG41" s="133"/>
      <c r="IH41" s="133"/>
      <c r="II41" s="133"/>
      <c r="IJ41" s="133"/>
      <c r="IK41" s="133"/>
      <c r="IL41" s="133"/>
      <c r="IM41" s="133"/>
      <c r="IN41" s="133"/>
      <c r="IO41" s="133"/>
      <c r="IP41" s="133"/>
      <c r="IQ41" s="133"/>
      <c r="IR41" s="133"/>
      <c r="IS41" s="133"/>
      <c r="IT41" s="133"/>
      <c r="IU41" s="133"/>
      <c r="IV41" s="133"/>
      <c r="IW41" s="133"/>
      <c r="IX41" s="133"/>
      <c r="IY41" s="133"/>
      <c r="IZ41" s="133"/>
      <c r="JA41" s="133"/>
      <c r="JB41" s="133"/>
      <c r="JC41" s="133"/>
      <c r="JD41" s="133"/>
      <c r="JE41" s="133"/>
      <c r="JF41" s="133"/>
      <c r="JG41" s="133"/>
      <c r="JH41" s="133"/>
      <c r="JI41" s="133"/>
      <c r="JJ41" s="133"/>
      <c r="JK41" s="133"/>
      <c r="JL41" s="133"/>
      <c r="JM41" s="133"/>
      <c r="JN41" s="133"/>
      <c r="JO41" s="133"/>
      <c r="JP41" s="133"/>
      <c r="JQ41" s="133"/>
      <c r="JR41" s="133"/>
      <c r="JS41" s="133"/>
      <c r="JT41" s="133"/>
      <c r="JU41" s="133"/>
      <c r="JV41" s="133"/>
      <c r="JW41" s="133"/>
      <c r="JX41" s="133"/>
      <c r="JY41" s="133"/>
      <c r="JZ41" s="133"/>
      <c r="KA41" s="133"/>
      <c r="KB41" s="133"/>
      <c r="KC41" s="133"/>
      <c r="KD41" s="133"/>
      <c r="KE41" s="133"/>
      <c r="KF41" s="133"/>
      <c r="KG41" s="133"/>
      <c r="KH41" s="133"/>
      <c r="KI41" s="133"/>
      <c r="KJ41" s="133"/>
      <c r="KK41" s="133"/>
      <c r="KL41" s="133"/>
      <c r="KM41" s="133"/>
      <c r="KN41" s="133"/>
      <c r="KO41" s="133"/>
      <c r="KP41" s="133"/>
      <c r="KQ41" s="133"/>
      <c r="KR41" s="133"/>
      <c r="KS41" s="133"/>
      <c r="KT41" s="133"/>
      <c r="KU41" s="133"/>
      <c r="KV41" s="133"/>
      <c r="KW41" s="133"/>
      <c r="KX41" s="133"/>
      <c r="KY41" s="133"/>
      <c r="KZ41" s="133"/>
      <c r="LA41" s="133"/>
      <c r="LB41" s="133"/>
      <c r="LC41" s="133"/>
      <c r="LD41" s="133"/>
      <c r="LE41" s="133"/>
      <c r="LF41" s="133"/>
      <c r="LG41" s="133"/>
      <c r="LH41" s="133"/>
      <c r="LI41" s="133"/>
      <c r="LJ41" s="133"/>
      <c r="LK41" s="133"/>
      <c r="LL41" s="133"/>
      <c r="LM41" s="133"/>
      <c r="LN41" s="133"/>
      <c r="LO41" s="133"/>
      <c r="LP41" s="133"/>
      <c r="LQ41" s="133"/>
      <c r="LR41" s="133"/>
      <c r="LS41" s="133"/>
      <c r="LT41" s="133"/>
      <c r="LU41" s="133"/>
      <c r="LV41" s="133"/>
      <c r="LW41" s="133"/>
      <c r="LX41" s="133"/>
      <c r="LY41" s="133"/>
      <c r="LZ41" s="133"/>
      <c r="MA41" s="133"/>
      <c r="MB41" s="133"/>
      <c r="MC41" s="133"/>
      <c r="MD41" s="133"/>
      <c r="ME41" s="133"/>
      <c r="MF41" s="133"/>
      <c r="MG41" s="133"/>
      <c r="MH41" s="133"/>
      <c r="MI41" s="133"/>
      <c r="MJ41" s="133"/>
      <c r="MK41" s="133"/>
      <c r="ML41" s="133"/>
      <c r="MM41" s="133"/>
      <c r="MN41" s="133"/>
      <c r="MO41" s="133"/>
      <c r="MP41" s="133"/>
      <c r="MQ41" s="133"/>
      <c r="MR41" s="133"/>
      <c r="MS41" s="133"/>
      <c r="MT41" s="133"/>
      <c r="MU41" s="133"/>
      <c r="MV41" s="133"/>
      <c r="MW41" s="133"/>
      <c r="MX41" s="133"/>
      <c r="MY41" s="133"/>
      <c r="MZ41" s="133"/>
      <c r="NA41" s="133"/>
      <c r="NB41" s="133"/>
      <c r="NC41" s="133"/>
      <c r="ND41" s="133"/>
      <c r="NE41" s="133"/>
      <c r="NF41" s="133"/>
      <c r="NG41" s="133"/>
      <c r="NH41" s="133"/>
      <c r="NI41" s="133"/>
      <c r="NJ41" s="133"/>
      <c r="NK41" s="133"/>
      <c r="NL41" s="133"/>
      <c r="NM41" s="133"/>
      <c r="NN41" s="133"/>
      <c r="NO41" s="133"/>
      <c r="NP41" s="133"/>
      <c r="NQ41" s="133"/>
      <c r="NR41" s="133"/>
      <c r="NS41" s="133"/>
      <c r="NT41" s="133"/>
      <c r="NU41" s="133"/>
      <c r="NV41" s="133"/>
      <c r="NW41" s="133"/>
      <c r="NX41" s="133"/>
      <c r="NY41" s="133"/>
      <c r="NZ41" s="133"/>
      <c r="OA41" s="133"/>
      <c r="OB41" s="133"/>
      <c r="OC41" s="133"/>
      <c r="OD41" s="133"/>
      <c r="OE41" s="133"/>
      <c r="OF41" s="133"/>
      <c r="OG41" s="133"/>
      <c r="OH41" s="133"/>
      <c r="OI41" s="133"/>
      <c r="OJ41" s="133"/>
      <c r="OK41" s="133"/>
      <c r="OL41" s="133"/>
      <c r="OM41" s="133"/>
      <c r="ON41" s="133"/>
      <c r="OO41" s="133"/>
      <c r="OP41" s="133"/>
      <c r="OQ41" s="133"/>
      <c r="OR41" s="133"/>
      <c r="OS41" s="133"/>
      <c r="OT41" s="133"/>
      <c r="OU41" s="133"/>
      <c r="OV41" s="133"/>
      <c r="OW41" s="133"/>
      <c r="OX41" s="133"/>
      <c r="OY41" s="133"/>
      <c r="OZ41" s="133"/>
      <c r="PA41" s="133"/>
      <c r="PB41" s="133"/>
      <c r="PC41" s="133"/>
      <c r="PD41" s="133"/>
      <c r="PE41" s="133"/>
      <c r="PF41" s="133"/>
      <c r="PG41" s="133"/>
      <c r="PH41" s="133"/>
      <c r="PI41" s="133"/>
      <c r="PJ41" s="133"/>
      <c r="PK41" s="133"/>
      <c r="PL41" s="133"/>
      <c r="PM41" s="133"/>
      <c r="PN41" s="133"/>
      <c r="PO41" s="133"/>
      <c r="PP41" s="133"/>
      <c r="PQ41" s="133"/>
      <c r="PR41" s="133"/>
      <c r="PS41" s="133"/>
      <c r="PT41" s="133"/>
      <c r="PU41" s="133"/>
      <c r="PV41" s="133"/>
      <c r="PW41" s="133"/>
      <c r="PX41" s="133"/>
      <c r="PY41" s="133"/>
      <c r="PZ41" s="133"/>
      <c r="QA41" s="133"/>
      <c r="QB41" s="133"/>
      <c r="QC41" s="133"/>
      <c r="QD41" s="133"/>
      <c r="QE41" s="133"/>
      <c r="QF41" s="133"/>
      <c r="QG41" s="133"/>
      <c r="QH41" s="133"/>
      <c r="QI41" s="133"/>
      <c r="QJ41" s="133"/>
      <c r="QK41" s="133"/>
      <c r="QL41" s="133"/>
      <c r="QM41" s="133"/>
      <c r="QN41" s="133"/>
      <c r="QO41" s="133"/>
      <c r="QP41" s="133"/>
      <c r="QQ41" s="133"/>
      <c r="QR41" s="133"/>
      <c r="QS41" s="133"/>
      <c r="QT41" s="133"/>
      <c r="QU41" s="133"/>
      <c r="QV41" s="133"/>
      <c r="QW41" s="133"/>
      <c r="QX41" s="133"/>
      <c r="QY41" s="133"/>
      <c r="QZ41" s="133"/>
      <c r="RA41" s="133"/>
      <c r="RB41" s="133"/>
      <c r="RC41" s="133"/>
      <c r="RD41" s="133"/>
      <c r="RE41" s="133"/>
      <c r="RF41" s="133"/>
      <c r="RG41" s="133"/>
      <c r="RH41" s="133"/>
      <c r="RI41" s="133"/>
      <c r="RJ41" s="133"/>
      <c r="RK41" s="133"/>
      <c r="RL41" s="133"/>
      <c r="RM41" s="133"/>
      <c r="RN41" s="133"/>
      <c r="RO41" s="133"/>
      <c r="RP41" s="133"/>
      <c r="RQ41" s="133"/>
      <c r="RR41" s="133"/>
      <c r="RS41" s="133"/>
      <c r="RT41" s="133"/>
      <c r="RU41" s="133"/>
      <c r="RV41" s="133"/>
      <c r="RW41" s="133"/>
      <c r="RX41" s="133"/>
      <c r="RY41" s="133"/>
      <c r="RZ41" s="133"/>
      <c r="SA41" s="133"/>
      <c r="SB41" s="133"/>
      <c r="SC41" s="133"/>
      <c r="SD41" s="133"/>
      <c r="SE41" s="133"/>
      <c r="SF41" s="133"/>
      <c r="SG41" s="133"/>
      <c r="SH41" s="133"/>
      <c r="SI41" s="133"/>
      <c r="SJ41" s="133"/>
      <c r="SK41" s="133"/>
      <c r="SL41" s="133"/>
      <c r="SM41" s="133"/>
      <c r="SN41" s="133"/>
      <c r="SO41" s="133"/>
      <c r="SP41" s="133"/>
      <c r="SQ41" s="133"/>
      <c r="SR41" s="133"/>
      <c r="SS41" s="133"/>
      <c r="ST41" s="133"/>
      <c r="SU41" s="133"/>
      <c r="SV41" s="133"/>
      <c r="SW41" s="133"/>
      <c r="SX41" s="133"/>
      <c r="SY41" s="133"/>
      <c r="SZ41" s="133"/>
      <c r="TA41" s="133"/>
      <c r="TB41" s="133"/>
      <c r="TC41" s="133"/>
      <c r="TD41" s="133"/>
      <c r="TE41" s="133"/>
      <c r="TF41" s="133"/>
      <c r="TG41" s="133"/>
      <c r="TH41" s="133"/>
      <c r="TI41" s="133"/>
      <c r="TJ41" s="133"/>
      <c r="TK41" s="133"/>
      <c r="TL41" s="133"/>
      <c r="TM41" s="133"/>
      <c r="TN41" s="133"/>
      <c r="TO41" s="133"/>
      <c r="TP41" s="133"/>
      <c r="TQ41" s="133"/>
      <c r="TR41" s="133"/>
      <c r="TS41" s="133"/>
      <c r="TT41" s="133"/>
      <c r="TU41" s="133"/>
      <c r="TV41" s="133"/>
      <c r="TW41" s="133"/>
      <c r="TX41" s="133"/>
      <c r="TY41" s="133"/>
      <c r="TZ41" s="133"/>
      <c r="UA41" s="133"/>
      <c r="UB41" s="133"/>
      <c r="UC41" s="133"/>
      <c r="UD41" s="133"/>
      <c r="UE41" s="133"/>
      <c r="UF41" s="133"/>
      <c r="UG41" s="133"/>
      <c r="UH41" s="133"/>
      <c r="UI41" s="133"/>
      <c r="UJ41" s="133"/>
      <c r="UK41" s="133"/>
      <c r="UL41" s="133"/>
      <c r="UM41" s="133"/>
      <c r="UN41" s="133"/>
      <c r="UO41" s="133"/>
      <c r="UP41" s="133"/>
      <c r="UQ41" s="133"/>
      <c r="UR41" s="133"/>
      <c r="US41" s="133"/>
      <c r="UT41" s="133"/>
      <c r="UU41" s="133"/>
      <c r="UV41" s="133"/>
      <c r="UW41" s="133"/>
      <c r="UX41" s="133"/>
      <c r="UY41" s="133"/>
      <c r="UZ41" s="133"/>
      <c r="VA41" s="133"/>
      <c r="VB41" s="133"/>
      <c r="VC41" s="133"/>
      <c r="VD41" s="133"/>
      <c r="VE41" s="133"/>
      <c r="VF41" s="133"/>
      <c r="VG41" s="133"/>
      <c r="VH41" s="133"/>
      <c r="VI41" s="133"/>
      <c r="VJ41" s="133"/>
      <c r="VK41" s="133"/>
      <c r="VL41" s="133"/>
      <c r="VM41" s="133"/>
      <c r="VN41" s="133"/>
      <c r="VO41" s="133"/>
      <c r="VP41" s="133"/>
      <c r="VQ41" s="133"/>
      <c r="VR41" s="133"/>
      <c r="VS41" s="133"/>
      <c r="VT41" s="133"/>
      <c r="VU41" s="133"/>
      <c r="VV41" s="133"/>
      <c r="VW41" s="133"/>
      <c r="VX41" s="133"/>
      <c r="VY41" s="133"/>
      <c r="VZ41" s="133"/>
      <c r="WA41" s="133"/>
      <c r="WB41" s="133"/>
      <c r="WC41" s="133"/>
      <c r="WD41" s="133"/>
      <c r="WE41" s="133"/>
      <c r="WF41" s="133"/>
      <c r="WG41" s="133"/>
      <c r="WH41" s="133"/>
      <c r="WI41" s="133"/>
      <c r="WJ41" s="133"/>
      <c r="WK41" s="133"/>
      <c r="WL41" s="133"/>
      <c r="WM41" s="133"/>
      <c r="WN41" s="133"/>
      <c r="WO41" s="133"/>
      <c r="WP41" s="133"/>
      <c r="WQ41" s="133"/>
      <c r="WR41" s="133"/>
      <c r="WS41" s="133"/>
      <c r="WT41" s="133"/>
      <c r="WU41" s="133"/>
      <c r="WV41" s="133"/>
      <c r="WW41" s="133"/>
      <c r="WX41" s="133"/>
      <c r="WY41" s="133"/>
      <c r="WZ41" s="133"/>
      <c r="XA41" s="133"/>
      <c r="XB41" s="133"/>
      <c r="XC41" s="133"/>
      <c r="XD41" s="133"/>
      <c r="XE41" s="133"/>
      <c r="XF41" s="133"/>
      <c r="XG41" s="133"/>
      <c r="XH41" s="133"/>
    </row>
    <row r="42" spans="1:632" s="131" customFormat="1" ht="18.75" customHeight="1">
      <c r="A42" s="313">
        <v>39</v>
      </c>
      <c r="B42" s="136" t="s">
        <v>239</v>
      </c>
      <c r="C42" s="321" t="s">
        <v>522</v>
      </c>
      <c r="D42" s="337" t="s">
        <v>319</v>
      </c>
      <c r="E42" s="1618">
        <v>41763</v>
      </c>
      <c r="F42" s="1618">
        <v>41948</v>
      </c>
      <c r="G42" s="310"/>
      <c r="H42" s="132"/>
      <c r="I42" s="132"/>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3"/>
      <c r="VB42" s="133"/>
      <c r="VC42" s="133"/>
      <c r="VD42" s="133"/>
      <c r="VE42" s="133"/>
      <c r="VF42" s="133"/>
      <c r="VG42" s="133"/>
      <c r="VH42" s="133"/>
      <c r="VI42" s="133"/>
      <c r="VJ42" s="133"/>
      <c r="VK42" s="133"/>
      <c r="VL42" s="133"/>
      <c r="VM42" s="133"/>
      <c r="VN42" s="133"/>
      <c r="VO42" s="133"/>
      <c r="VP42" s="133"/>
      <c r="VQ42" s="133"/>
      <c r="VR42" s="133"/>
      <c r="VS42" s="133"/>
      <c r="VT42" s="133"/>
      <c r="VU42" s="133"/>
      <c r="VV42" s="133"/>
      <c r="VW42" s="133"/>
      <c r="VX42" s="133"/>
      <c r="VY42" s="133"/>
      <c r="VZ42" s="133"/>
      <c r="WA42" s="133"/>
      <c r="WB42" s="133"/>
      <c r="WC42" s="133"/>
      <c r="WD42" s="133"/>
      <c r="WE42" s="133"/>
      <c r="WF42" s="133"/>
      <c r="WG42" s="133"/>
      <c r="WH42" s="133"/>
      <c r="WI42" s="133"/>
      <c r="WJ42" s="133"/>
      <c r="WK42" s="133"/>
      <c r="WL42" s="133"/>
      <c r="WM42" s="133"/>
      <c r="WN42" s="133"/>
      <c r="WO42" s="133"/>
      <c r="WP42" s="133"/>
      <c r="WQ42" s="133"/>
      <c r="WR42" s="133"/>
      <c r="WS42" s="133"/>
      <c r="WT42" s="133"/>
      <c r="WU42" s="133"/>
      <c r="WV42" s="133"/>
      <c r="WW42" s="133"/>
      <c r="WX42" s="133"/>
      <c r="WY42" s="133"/>
      <c r="WZ42" s="133"/>
      <c r="XA42" s="133"/>
      <c r="XB42" s="133"/>
      <c r="XC42" s="133"/>
      <c r="XD42" s="133"/>
      <c r="XE42" s="133"/>
      <c r="XF42" s="133"/>
      <c r="XG42" s="133"/>
      <c r="XH42" s="133"/>
    </row>
    <row r="43" spans="1:632" s="131" customFormat="1" ht="18.75" customHeight="1">
      <c r="A43" s="313"/>
      <c r="B43" s="136" t="s">
        <v>239</v>
      </c>
      <c r="C43" s="1854" t="s">
        <v>737</v>
      </c>
      <c r="D43" s="337"/>
      <c r="E43" s="1618"/>
      <c r="F43" s="1618"/>
      <c r="G43" s="310"/>
      <c r="H43" s="132"/>
      <c r="I43" s="132"/>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3"/>
      <c r="EF43" s="133"/>
      <c r="EG43" s="133"/>
      <c r="EH43" s="133"/>
      <c r="EI43" s="133"/>
      <c r="EJ43" s="133"/>
      <c r="EK43" s="133"/>
      <c r="EL43" s="133"/>
      <c r="EM43" s="133"/>
      <c r="EN43" s="133"/>
      <c r="EO43" s="133"/>
      <c r="EP43" s="133"/>
      <c r="EQ43" s="133"/>
      <c r="ER43" s="133"/>
      <c r="ES43" s="133"/>
      <c r="ET43" s="133"/>
      <c r="EU43" s="133"/>
      <c r="EV43" s="133"/>
      <c r="EW43" s="133"/>
      <c r="EX43" s="133"/>
      <c r="EY43" s="133"/>
      <c r="EZ43" s="133"/>
      <c r="FA43" s="133"/>
      <c r="FB43" s="133"/>
      <c r="FC43" s="133"/>
      <c r="FD43" s="133"/>
      <c r="FE43" s="133"/>
      <c r="FF43" s="133"/>
      <c r="FG43" s="133"/>
      <c r="FH43" s="133"/>
      <c r="FI43" s="133"/>
      <c r="FJ43" s="133"/>
      <c r="FK43" s="133"/>
      <c r="FL43" s="133"/>
      <c r="FM43" s="133"/>
      <c r="FN43" s="133"/>
      <c r="FO43" s="133"/>
      <c r="FP43" s="133"/>
      <c r="FQ43" s="133"/>
      <c r="FR43" s="133"/>
      <c r="FS43" s="133"/>
      <c r="FT43" s="133"/>
      <c r="FU43" s="133"/>
      <c r="FV43" s="133"/>
      <c r="FW43" s="133"/>
      <c r="FX43" s="133"/>
      <c r="FY43" s="133"/>
      <c r="FZ43" s="133"/>
      <c r="GA43" s="133"/>
      <c r="GB43" s="133"/>
      <c r="GC43" s="133"/>
      <c r="GD43" s="133"/>
      <c r="GE43" s="133"/>
      <c r="GF43" s="133"/>
      <c r="GG43" s="133"/>
      <c r="GH43" s="133"/>
      <c r="GI43" s="133"/>
      <c r="GJ43" s="133"/>
      <c r="GK43" s="133"/>
      <c r="GL43" s="133"/>
      <c r="GM43" s="133"/>
      <c r="GN43" s="133"/>
      <c r="GO43" s="133"/>
      <c r="GP43" s="133"/>
      <c r="GQ43" s="133"/>
      <c r="GR43" s="133"/>
      <c r="GS43" s="133"/>
      <c r="GT43" s="133"/>
      <c r="GU43" s="133"/>
      <c r="GV43" s="133"/>
      <c r="GW43" s="133"/>
      <c r="GX43" s="133"/>
      <c r="GY43" s="133"/>
      <c r="GZ43" s="133"/>
      <c r="HA43" s="133"/>
      <c r="HB43" s="133"/>
      <c r="HC43" s="133"/>
      <c r="HD43" s="133"/>
      <c r="HE43" s="133"/>
      <c r="HF43" s="133"/>
      <c r="HG43" s="133"/>
      <c r="HH43" s="133"/>
      <c r="HI43" s="133"/>
      <c r="HJ43" s="133"/>
      <c r="HK43" s="133"/>
      <c r="HL43" s="133"/>
      <c r="HM43" s="133"/>
      <c r="HN43" s="133"/>
      <c r="HO43" s="133"/>
      <c r="HP43" s="133"/>
      <c r="HQ43" s="133"/>
      <c r="HR43" s="133"/>
      <c r="HS43" s="133"/>
      <c r="HT43" s="133"/>
      <c r="HU43" s="133"/>
      <c r="HV43" s="133"/>
      <c r="HW43" s="133"/>
      <c r="HX43" s="133"/>
      <c r="HY43" s="133"/>
      <c r="HZ43" s="133"/>
      <c r="IA43" s="133"/>
      <c r="IB43" s="133"/>
      <c r="IC43" s="133"/>
      <c r="ID43" s="133"/>
      <c r="IE43" s="133"/>
      <c r="IF43" s="133"/>
      <c r="IG43" s="133"/>
      <c r="IH43" s="133"/>
      <c r="II43" s="133"/>
      <c r="IJ43" s="133"/>
      <c r="IK43" s="133"/>
      <c r="IL43" s="133"/>
      <c r="IM43" s="133"/>
      <c r="IN43" s="133"/>
      <c r="IO43" s="133"/>
      <c r="IP43" s="133"/>
      <c r="IQ43" s="133"/>
      <c r="IR43" s="133"/>
      <c r="IS43" s="133"/>
      <c r="IT43" s="133"/>
      <c r="IU43" s="133"/>
      <c r="IV43" s="133"/>
      <c r="IW43" s="133"/>
      <c r="IX43" s="133"/>
      <c r="IY43" s="133"/>
      <c r="IZ43" s="133"/>
      <c r="JA43" s="133"/>
      <c r="JB43" s="133"/>
      <c r="JC43" s="133"/>
      <c r="JD43" s="133"/>
      <c r="JE43" s="133"/>
      <c r="JF43" s="133"/>
      <c r="JG43" s="133"/>
      <c r="JH43" s="133"/>
      <c r="JI43" s="133"/>
      <c r="JJ43" s="133"/>
      <c r="JK43" s="133"/>
      <c r="JL43" s="133"/>
      <c r="JM43" s="133"/>
      <c r="JN43" s="133"/>
      <c r="JO43" s="133"/>
      <c r="JP43" s="133"/>
      <c r="JQ43" s="133"/>
      <c r="JR43" s="133"/>
      <c r="JS43" s="133"/>
      <c r="JT43" s="133"/>
      <c r="JU43" s="133"/>
      <c r="JV43" s="133"/>
      <c r="JW43" s="133"/>
      <c r="JX43" s="133"/>
      <c r="JY43" s="133"/>
      <c r="JZ43" s="133"/>
      <c r="KA43" s="133"/>
      <c r="KB43" s="133"/>
      <c r="KC43" s="133"/>
      <c r="KD43" s="133"/>
      <c r="KE43" s="133"/>
      <c r="KF43" s="133"/>
      <c r="KG43" s="133"/>
      <c r="KH43" s="133"/>
      <c r="KI43" s="133"/>
      <c r="KJ43" s="133"/>
      <c r="KK43" s="133"/>
      <c r="KL43" s="133"/>
      <c r="KM43" s="133"/>
      <c r="KN43" s="133"/>
      <c r="KO43" s="133"/>
      <c r="KP43" s="133"/>
      <c r="KQ43" s="133"/>
      <c r="KR43" s="133"/>
      <c r="KS43" s="133"/>
      <c r="KT43" s="133"/>
      <c r="KU43" s="133"/>
      <c r="KV43" s="133"/>
      <c r="KW43" s="133"/>
      <c r="KX43" s="133"/>
      <c r="KY43" s="133"/>
      <c r="KZ43" s="133"/>
      <c r="LA43" s="133"/>
      <c r="LB43" s="133"/>
      <c r="LC43" s="133"/>
      <c r="LD43" s="133"/>
      <c r="LE43" s="133"/>
      <c r="LF43" s="133"/>
      <c r="LG43" s="133"/>
      <c r="LH43" s="133"/>
      <c r="LI43" s="133"/>
      <c r="LJ43" s="133"/>
      <c r="LK43" s="133"/>
      <c r="LL43" s="133"/>
      <c r="LM43" s="133"/>
      <c r="LN43" s="133"/>
      <c r="LO43" s="133"/>
      <c r="LP43" s="133"/>
      <c r="LQ43" s="133"/>
      <c r="LR43" s="133"/>
      <c r="LS43" s="133"/>
      <c r="LT43" s="133"/>
      <c r="LU43" s="133"/>
      <c r="LV43" s="133"/>
      <c r="LW43" s="133"/>
      <c r="LX43" s="133"/>
      <c r="LY43" s="133"/>
      <c r="LZ43" s="133"/>
      <c r="MA43" s="133"/>
      <c r="MB43" s="133"/>
      <c r="MC43" s="133"/>
      <c r="MD43" s="133"/>
      <c r="ME43" s="133"/>
      <c r="MF43" s="133"/>
      <c r="MG43" s="133"/>
      <c r="MH43" s="133"/>
      <c r="MI43" s="133"/>
      <c r="MJ43" s="133"/>
      <c r="MK43" s="133"/>
      <c r="ML43" s="133"/>
      <c r="MM43" s="133"/>
      <c r="MN43" s="133"/>
      <c r="MO43" s="133"/>
      <c r="MP43" s="133"/>
      <c r="MQ43" s="133"/>
      <c r="MR43" s="133"/>
      <c r="MS43" s="133"/>
      <c r="MT43" s="133"/>
      <c r="MU43" s="133"/>
      <c r="MV43" s="133"/>
      <c r="MW43" s="133"/>
      <c r="MX43" s="133"/>
      <c r="MY43" s="133"/>
      <c r="MZ43" s="133"/>
      <c r="NA43" s="133"/>
      <c r="NB43" s="133"/>
      <c r="NC43" s="133"/>
      <c r="ND43" s="133"/>
      <c r="NE43" s="133"/>
      <c r="NF43" s="133"/>
      <c r="NG43" s="133"/>
      <c r="NH43" s="133"/>
      <c r="NI43" s="133"/>
      <c r="NJ43" s="133"/>
      <c r="NK43" s="133"/>
      <c r="NL43" s="133"/>
      <c r="NM43" s="133"/>
      <c r="NN43" s="133"/>
      <c r="NO43" s="133"/>
      <c r="NP43" s="133"/>
      <c r="NQ43" s="133"/>
      <c r="NR43" s="133"/>
      <c r="NS43" s="133"/>
      <c r="NT43" s="133"/>
      <c r="NU43" s="133"/>
      <c r="NV43" s="133"/>
      <c r="NW43" s="133"/>
      <c r="NX43" s="133"/>
      <c r="NY43" s="133"/>
      <c r="NZ43" s="133"/>
      <c r="OA43" s="133"/>
      <c r="OB43" s="133"/>
      <c r="OC43" s="133"/>
      <c r="OD43" s="133"/>
      <c r="OE43" s="133"/>
      <c r="OF43" s="133"/>
      <c r="OG43" s="133"/>
      <c r="OH43" s="133"/>
      <c r="OI43" s="133"/>
      <c r="OJ43" s="133"/>
      <c r="OK43" s="133"/>
      <c r="OL43" s="133"/>
      <c r="OM43" s="133"/>
      <c r="ON43" s="133"/>
      <c r="OO43" s="133"/>
      <c r="OP43" s="133"/>
      <c r="OQ43" s="133"/>
      <c r="OR43" s="133"/>
      <c r="OS43" s="133"/>
      <c r="OT43" s="133"/>
      <c r="OU43" s="133"/>
      <c r="OV43" s="133"/>
      <c r="OW43" s="133"/>
      <c r="OX43" s="133"/>
      <c r="OY43" s="133"/>
      <c r="OZ43" s="133"/>
      <c r="PA43" s="133"/>
      <c r="PB43" s="133"/>
      <c r="PC43" s="133"/>
      <c r="PD43" s="133"/>
      <c r="PE43" s="133"/>
      <c r="PF43" s="133"/>
      <c r="PG43" s="133"/>
      <c r="PH43" s="133"/>
      <c r="PI43" s="133"/>
      <c r="PJ43" s="133"/>
      <c r="PK43" s="133"/>
      <c r="PL43" s="133"/>
      <c r="PM43" s="133"/>
      <c r="PN43" s="133"/>
      <c r="PO43" s="133"/>
      <c r="PP43" s="133"/>
      <c r="PQ43" s="133"/>
      <c r="PR43" s="133"/>
      <c r="PS43" s="133"/>
      <c r="PT43" s="133"/>
      <c r="PU43" s="133"/>
      <c r="PV43" s="133"/>
      <c r="PW43" s="133"/>
      <c r="PX43" s="133"/>
      <c r="PY43" s="133"/>
      <c r="PZ43" s="133"/>
      <c r="QA43" s="133"/>
      <c r="QB43" s="133"/>
      <c r="QC43" s="133"/>
      <c r="QD43" s="133"/>
      <c r="QE43" s="133"/>
      <c r="QF43" s="133"/>
      <c r="QG43" s="133"/>
      <c r="QH43" s="133"/>
      <c r="QI43" s="133"/>
      <c r="QJ43" s="133"/>
      <c r="QK43" s="133"/>
      <c r="QL43" s="133"/>
      <c r="QM43" s="133"/>
      <c r="QN43" s="133"/>
      <c r="QO43" s="133"/>
      <c r="QP43" s="133"/>
      <c r="QQ43" s="133"/>
      <c r="QR43" s="133"/>
      <c r="QS43" s="133"/>
      <c r="QT43" s="133"/>
      <c r="QU43" s="133"/>
      <c r="QV43" s="133"/>
      <c r="QW43" s="133"/>
      <c r="QX43" s="133"/>
      <c r="QY43" s="133"/>
      <c r="QZ43" s="133"/>
      <c r="RA43" s="133"/>
      <c r="RB43" s="133"/>
      <c r="RC43" s="133"/>
      <c r="RD43" s="133"/>
      <c r="RE43" s="133"/>
      <c r="RF43" s="133"/>
      <c r="RG43" s="133"/>
      <c r="RH43" s="133"/>
      <c r="RI43" s="133"/>
      <c r="RJ43" s="133"/>
      <c r="RK43" s="133"/>
      <c r="RL43" s="133"/>
      <c r="RM43" s="133"/>
      <c r="RN43" s="133"/>
      <c r="RO43" s="133"/>
      <c r="RP43" s="133"/>
      <c r="RQ43" s="133"/>
      <c r="RR43" s="133"/>
      <c r="RS43" s="133"/>
      <c r="RT43" s="133"/>
      <c r="RU43" s="133"/>
      <c r="RV43" s="133"/>
      <c r="RW43" s="133"/>
      <c r="RX43" s="133"/>
      <c r="RY43" s="133"/>
      <c r="RZ43" s="133"/>
      <c r="SA43" s="133"/>
      <c r="SB43" s="133"/>
      <c r="SC43" s="133"/>
      <c r="SD43" s="133"/>
      <c r="SE43" s="133"/>
      <c r="SF43" s="133"/>
      <c r="SG43" s="133"/>
      <c r="SH43" s="133"/>
      <c r="SI43" s="133"/>
      <c r="SJ43" s="133"/>
      <c r="SK43" s="133"/>
      <c r="SL43" s="133"/>
      <c r="SM43" s="133"/>
      <c r="SN43" s="133"/>
      <c r="SO43" s="133"/>
      <c r="SP43" s="133"/>
      <c r="SQ43" s="133"/>
      <c r="SR43" s="133"/>
      <c r="SS43" s="133"/>
      <c r="ST43" s="133"/>
      <c r="SU43" s="133"/>
      <c r="SV43" s="133"/>
      <c r="SW43" s="133"/>
      <c r="SX43" s="133"/>
      <c r="SY43" s="133"/>
      <c r="SZ43" s="133"/>
      <c r="TA43" s="133"/>
      <c r="TB43" s="133"/>
      <c r="TC43" s="133"/>
      <c r="TD43" s="133"/>
      <c r="TE43" s="133"/>
      <c r="TF43" s="133"/>
      <c r="TG43" s="133"/>
      <c r="TH43" s="133"/>
      <c r="TI43" s="133"/>
      <c r="TJ43" s="133"/>
      <c r="TK43" s="133"/>
      <c r="TL43" s="133"/>
      <c r="TM43" s="133"/>
      <c r="TN43" s="133"/>
      <c r="TO43" s="133"/>
      <c r="TP43" s="133"/>
      <c r="TQ43" s="133"/>
      <c r="TR43" s="133"/>
      <c r="TS43" s="133"/>
      <c r="TT43" s="133"/>
      <c r="TU43" s="133"/>
      <c r="TV43" s="133"/>
      <c r="TW43" s="133"/>
      <c r="TX43" s="133"/>
      <c r="TY43" s="133"/>
      <c r="TZ43" s="133"/>
      <c r="UA43" s="133"/>
      <c r="UB43" s="133"/>
      <c r="UC43" s="133"/>
      <c r="UD43" s="133"/>
      <c r="UE43" s="133"/>
      <c r="UF43" s="133"/>
      <c r="UG43" s="133"/>
      <c r="UH43" s="133"/>
      <c r="UI43" s="133"/>
      <c r="UJ43" s="133"/>
      <c r="UK43" s="133"/>
      <c r="UL43" s="133"/>
      <c r="UM43" s="133"/>
      <c r="UN43" s="133"/>
      <c r="UO43" s="133"/>
      <c r="UP43" s="133"/>
      <c r="UQ43" s="133"/>
      <c r="UR43" s="133"/>
      <c r="US43" s="133"/>
      <c r="UT43" s="133"/>
      <c r="UU43" s="133"/>
      <c r="UV43" s="133"/>
      <c r="UW43" s="133"/>
      <c r="UX43" s="133"/>
      <c r="UY43" s="133"/>
      <c r="UZ43" s="133"/>
      <c r="VA43" s="133"/>
      <c r="VB43" s="133"/>
      <c r="VC43" s="133"/>
      <c r="VD43" s="133"/>
      <c r="VE43" s="133"/>
      <c r="VF43" s="133"/>
      <c r="VG43" s="133"/>
      <c r="VH43" s="133"/>
      <c r="VI43" s="133"/>
      <c r="VJ43" s="133"/>
      <c r="VK43" s="133"/>
      <c r="VL43" s="133"/>
      <c r="VM43" s="133"/>
      <c r="VN43" s="133"/>
      <c r="VO43" s="133"/>
      <c r="VP43" s="133"/>
      <c r="VQ43" s="133"/>
      <c r="VR43" s="133"/>
      <c r="VS43" s="133"/>
      <c r="VT43" s="133"/>
      <c r="VU43" s="133"/>
      <c r="VV43" s="133"/>
      <c r="VW43" s="133"/>
      <c r="VX43" s="133"/>
      <c r="VY43" s="133"/>
      <c r="VZ43" s="133"/>
      <c r="WA43" s="133"/>
      <c r="WB43" s="133"/>
      <c r="WC43" s="133"/>
      <c r="WD43" s="133"/>
      <c r="WE43" s="133"/>
      <c r="WF43" s="133"/>
      <c r="WG43" s="133"/>
      <c r="WH43" s="133"/>
      <c r="WI43" s="133"/>
      <c r="WJ43" s="133"/>
      <c r="WK43" s="133"/>
      <c r="WL43" s="133"/>
      <c r="WM43" s="133"/>
      <c r="WN43" s="133"/>
      <c r="WO43" s="133"/>
      <c r="WP43" s="133"/>
      <c r="WQ43" s="133"/>
      <c r="WR43" s="133"/>
      <c r="WS43" s="133"/>
      <c r="WT43" s="133"/>
      <c r="WU43" s="133"/>
      <c r="WV43" s="133"/>
      <c r="WW43" s="133"/>
      <c r="WX43" s="133"/>
      <c r="WY43" s="133"/>
      <c r="WZ43" s="133"/>
      <c r="XA43" s="133"/>
      <c r="XB43" s="133"/>
      <c r="XC43" s="133"/>
      <c r="XD43" s="133"/>
      <c r="XE43" s="133"/>
      <c r="XF43" s="133"/>
      <c r="XG43" s="133"/>
      <c r="XH43" s="133"/>
    </row>
    <row r="44" spans="1:632" s="131" customFormat="1" ht="18.75" customHeight="1">
      <c r="A44" s="313"/>
      <c r="B44" s="136" t="s">
        <v>239</v>
      </c>
      <c r="C44" s="1854" t="s">
        <v>738</v>
      </c>
      <c r="D44" s="337"/>
      <c r="E44" s="1618"/>
      <c r="F44" s="1618"/>
      <c r="G44" s="310"/>
      <c r="H44" s="132"/>
      <c r="I44" s="132"/>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3"/>
      <c r="EF44" s="133"/>
      <c r="EG44" s="133"/>
      <c r="EH44" s="133"/>
      <c r="EI44" s="133"/>
      <c r="EJ44" s="133"/>
      <c r="EK44" s="133"/>
      <c r="EL44" s="133"/>
      <c r="EM44" s="133"/>
      <c r="EN44" s="133"/>
      <c r="EO44" s="133"/>
      <c r="EP44" s="133"/>
      <c r="EQ44" s="133"/>
      <c r="ER44" s="133"/>
      <c r="ES44" s="133"/>
      <c r="ET44" s="133"/>
      <c r="EU44" s="133"/>
      <c r="EV44" s="133"/>
      <c r="EW44" s="133"/>
      <c r="EX44" s="133"/>
      <c r="EY44" s="133"/>
      <c r="EZ44" s="133"/>
      <c r="FA44" s="133"/>
      <c r="FB44" s="133"/>
      <c r="FC44" s="133"/>
      <c r="FD44" s="133"/>
      <c r="FE44" s="133"/>
      <c r="FF44" s="133"/>
      <c r="FG44" s="133"/>
      <c r="FH44" s="133"/>
      <c r="FI44" s="133"/>
      <c r="FJ44" s="133"/>
      <c r="FK44" s="133"/>
      <c r="FL44" s="133"/>
      <c r="FM44" s="133"/>
      <c r="FN44" s="133"/>
      <c r="FO44" s="133"/>
      <c r="FP44" s="133"/>
      <c r="FQ44" s="133"/>
      <c r="FR44" s="133"/>
      <c r="FS44" s="133"/>
      <c r="FT44" s="133"/>
      <c r="FU44" s="133"/>
      <c r="FV44" s="133"/>
      <c r="FW44" s="133"/>
      <c r="FX44" s="133"/>
      <c r="FY44" s="133"/>
      <c r="FZ44" s="133"/>
      <c r="GA44" s="133"/>
      <c r="GB44" s="133"/>
      <c r="GC44" s="133"/>
      <c r="GD44" s="133"/>
      <c r="GE44" s="133"/>
      <c r="GF44" s="133"/>
      <c r="GG44" s="133"/>
      <c r="GH44" s="133"/>
      <c r="GI44" s="133"/>
      <c r="GJ44" s="133"/>
      <c r="GK44" s="133"/>
      <c r="GL44" s="133"/>
      <c r="GM44" s="133"/>
      <c r="GN44" s="133"/>
      <c r="GO44" s="133"/>
      <c r="GP44" s="133"/>
      <c r="GQ44" s="133"/>
      <c r="GR44" s="133"/>
      <c r="GS44" s="133"/>
      <c r="GT44" s="133"/>
      <c r="GU44" s="133"/>
      <c r="GV44" s="133"/>
      <c r="GW44" s="133"/>
      <c r="GX44" s="133"/>
      <c r="GY44" s="133"/>
      <c r="GZ44" s="133"/>
      <c r="HA44" s="133"/>
      <c r="HB44" s="133"/>
      <c r="HC44" s="133"/>
      <c r="HD44" s="133"/>
      <c r="HE44" s="133"/>
      <c r="HF44" s="133"/>
      <c r="HG44" s="133"/>
      <c r="HH44" s="133"/>
      <c r="HI44" s="133"/>
      <c r="HJ44" s="133"/>
      <c r="HK44" s="133"/>
      <c r="HL44" s="133"/>
      <c r="HM44" s="133"/>
      <c r="HN44" s="133"/>
      <c r="HO44" s="133"/>
      <c r="HP44" s="133"/>
      <c r="HQ44" s="133"/>
      <c r="HR44" s="133"/>
      <c r="HS44" s="133"/>
      <c r="HT44" s="133"/>
      <c r="HU44" s="133"/>
      <c r="HV44" s="133"/>
      <c r="HW44" s="133"/>
      <c r="HX44" s="133"/>
      <c r="HY44" s="133"/>
      <c r="HZ44" s="133"/>
      <c r="IA44" s="133"/>
      <c r="IB44" s="133"/>
      <c r="IC44" s="133"/>
      <c r="ID44" s="133"/>
      <c r="IE44" s="133"/>
      <c r="IF44" s="133"/>
      <c r="IG44" s="133"/>
      <c r="IH44" s="133"/>
      <c r="II44" s="133"/>
      <c r="IJ44" s="133"/>
      <c r="IK44" s="133"/>
      <c r="IL44" s="133"/>
      <c r="IM44" s="133"/>
      <c r="IN44" s="133"/>
      <c r="IO44" s="133"/>
      <c r="IP44" s="133"/>
      <c r="IQ44" s="133"/>
      <c r="IR44" s="133"/>
      <c r="IS44" s="133"/>
      <c r="IT44" s="133"/>
      <c r="IU44" s="133"/>
      <c r="IV44" s="133"/>
      <c r="IW44" s="133"/>
      <c r="IX44" s="133"/>
      <c r="IY44" s="133"/>
      <c r="IZ44" s="133"/>
      <c r="JA44" s="133"/>
      <c r="JB44" s="133"/>
      <c r="JC44" s="133"/>
      <c r="JD44" s="133"/>
      <c r="JE44" s="133"/>
      <c r="JF44" s="133"/>
      <c r="JG44" s="133"/>
      <c r="JH44" s="133"/>
      <c r="JI44" s="133"/>
      <c r="JJ44" s="133"/>
      <c r="JK44" s="133"/>
      <c r="JL44" s="133"/>
      <c r="JM44" s="133"/>
      <c r="JN44" s="133"/>
      <c r="JO44" s="133"/>
      <c r="JP44" s="133"/>
      <c r="JQ44" s="133"/>
      <c r="JR44" s="133"/>
      <c r="JS44" s="133"/>
      <c r="JT44" s="133"/>
      <c r="JU44" s="133"/>
      <c r="JV44" s="133"/>
      <c r="JW44" s="133"/>
      <c r="JX44" s="133"/>
      <c r="JY44" s="133"/>
      <c r="JZ44" s="133"/>
      <c r="KA44" s="133"/>
      <c r="KB44" s="133"/>
      <c r="KC44" s="133"/>
      <c r="KD44" s="133"/>
      <c r="KE44" s="133"/>
      <c r="KF44" s="133"/>
      <c r="KG44" s="133"/>
      <c r="KH44" s="133"/>
      <c r="KI44" s="133"/>
      <c r="KJ44" s="133"/>
      <c r="KK44" s="133"/>
      <c r="KL44" s="133"/>
      <c r="KM44" s="133"/>
      <c r="KN44" s="133"/>
      <c r="KO44" s="133"/>
      <c r="KP44" s="133"/>
      <c r="KQ44" s="133"/>
      <c r="KR44" s="133"/>
      <c r="KS44" s="133"/>
      <c r="KT44" s="133"/>
      <c r="KU44" s="133"/>
      <c r="KV44" s="133"/>
      <c r="KW44" s="133"/>
      <c r="KX44" s="133"/>
      <c r="KY44" s="133"/>
      <c r="KZ44" s="133"/>
      <c r="LA44" s="133"/>
      <c r="LB44" s="133"/>
      <c r="LC44" s="133"/>
      <c r="LD44" s="133"/>
      <c r="LE44" s="133"/>
      <c r="LF44" s="133"/>
      <c r="LG44" s="133"/>
      <c r="LH44" s="133"/>
      <c r="LI44" s="133"/>
      <c r="LJ44" s="133"/>
      <c r="LK44" s="133"/>
      <c r="LL44" s="133"/>
      <c r="LM44" s="133"/>
      <c r="LN44" s="133"/>
      <c r="LO44" s="133"/>
      <c r="LP44" s="133"/>
      <c r="LQ44" s="133"/>
      <c r="LR44" s="133"/>
      <c r="LS44" s="133"/>
      <c r="LT44" s="133"/>
      <c r="LU44" s="133"/>
      <c r="LV44" s="133"/>
      <c r="LW44" s="133"/>
      <c r="LX44" s="133"/>
      <c r="LY44" s="133"/>
      <c r="LZ44" s="133"/>
      <c r="MA44" s="133"/>
      <c r="MB44" s="133"/>
      <c r="MC44" s="133"/>
      <c r="MD44" s="133"/>
      <c r="ME44" s="133"/>
      <c r="MF44" s="133"/>
      <c r="MG44" s="133"/>
      <c r="MH44" s="133"/>
      <c r="MI44" s="133"/>
      <c r="MJ44" s="133"/>
      <c r="MK44" s="133"/>
      <c r="ML44" s="133"/>
      <c r="MM44" s="133"/>
      <c r="MN44" s="133"/>
      <c r="MO44" s="133"/>
      <c r="MP44" s="133"/>
      <c r="MQ44" s="133"/>
      <c r="MR44" s="133"/>
      <c r="MS44" s="133"/>
      <c r="MT44" s="133"/>
      <c r="MU44" s="133"/>
      <c r="MV44" s="133"/>
      <c r="MW44" s="133"/>
      <c r="MX44" s="133"/>
      <c r="MY44" s="133"/>
      <c r="MZ44" s="133"/>
      <c r="NA44" s="133"/>
      <c r="NB44" s="133"/>
      <c r="NC44" s="133"/>
      <c r="ND44" s="133"/>
      <c r="NE44" s="133"/>
      <c r="NF44" s="133"/>
      <c r="NG44" s="133"/>
      <c r="NH44" s="133"/>
      <c r="NI44" s="133"/>
      <c r="NJ44" s="133"/>
      <c r="NK44" s="133"/>
      <c r="NL44" s="133"/>
      <c r="NM44" s="133"/>
      <c r="NN44" s="133"/>
      <c r="NO44" s="133"/>
      <c r="NP44" s="133"/>
      <c r="NQ44" s="133"/>
      <c r="NR44" s="133"/>
      <c r="NS44" s="133"/>
      <c r="NT44" s="133"/>
      <c r="NU44" s="133"/>
      <c r="NV44" s="133"/>
      <c r="NW44" s="133"/>
      <c r="NX44" s="133"/>
      <c r="NY44" s="133"/>
      <c r="NZ44" s="133"/>
      <c r="OA44" s="133"/>
      <c r="OB44" s="133"/>
      <c r="OC44" s="133"/>
      <c r="OD44" s="133"/>
      <c r="OE44" s="133"/>
      <c r="OF44" s="133"/>
      <c r="OG44" s="133"/>
      <c r="OH44" s="133"/>
      <c r="OI44" s="133"/>
      <c r="OJ44" s="133"/>
      <c r="OK44" s="133"/>
      <c r="OL44" s="133"/>
      <c r="OM44" s="133"/>
      <c r="ON44" s="133"/>
      <c r="OO44" s="133"/>
      <c r="OP44" s="133"/>
      <c r="OQ44" s="133"/>
      <c r="OR44" s="133"/>
      <c r="OS44" s="133"/>
      <c r="OT44" s="133"/>
      <c r="OU44" s="133"/>
      <c r="OV44" s="133"/>
      <c r="OW44" s="133"/>
      <c r="OX44" s="133"/>
      <c r="OY44" s="133"/>
      <c r="OZ44" s="133"/>
      <c r="PA44" s="133"/>
      <c r="PB44" s="133"/>
      <c r="PC44" s="133"/>
      <c r="PD44" s="133"/>
      <c r="PE44" s="133"/>
      <c r="PF44" s="133"/>
      <c r="PG44" s="133"/>
      <c r="PH44" s="133"/>
      <c r="PI44" s="133"/>
      <c r="PJ44" s="133"/>
      <c r="PK44" s="133"/>
      <c r="PL44" s="133"/>
      <c r="PM44" s="133"/>
      <c r="PN44" s="133"/>
      <c r="PO44" s="133"/>
      <c r="PP44" s="133"/>
      <c r="PQ44" s="133"/>
      <c r="PR44" s="133"/>
      <c r="PS44" s="133"/>
      <c r="PT44" s="133"/>
      <c r="PU44" s="133"/>
      <c r="PV44" s="133"/>
      <c r="PW44" s="133"/>
      <c r="PX44" s="133"/>
      <c r="PY44" s="133"/>
      <c r="PZ44" s="133"/>
      <c r="QA44" s="133"/>
      <c r="QB44" s="133"/>
      <c r="QC44" s="133"/>
      <c r="QD44" s="133"/>
      <c r="QE44" s="133"/>
      <c r="QF44" s="133"/>
      <c r="QG44" s="133"/>
      <c r="QH44" s="133"/>
      <c r="QI44" s="133"/>
      <c r="QJ44" s="133"/>
      <c r="QK44" s="133"/>
      <c r="QL44" s="133"/>
      <c r="QM44" s="133"/>
      <c r="QN44" s="133"/>
      <c r="QO44" s="133"/>
      <c r="QP44" s="133"/>
      <c r="QQ44" s="133"/>
      <c r="QR44" s="133"/>
      <c r="QS44" s="133"/>
      <c r="QT44" s="133"/>
      <c r="QU44" s="133"/>
      <c r="QV44" s="133"/>
      <c r="QW44" s="133"/>
      <c r="QX44" s="133"/>
      <c r="QY44" s="133"/>
      <c r="QZ44" s="133"/>
      <c r="RA44" s="133"/>
      <c r="RB44" s="133"/>
      <c r="RC44" s="133"/>
      <c r="RD44" s="133"/>
      <c r="RE44" s="133"/>
      <c r="RF44" s="133"/>
      <c r="RG44" s="133"/>
      <c r="RH44" s="133"/>
      <c r="RI44" s="133"/>
      <c r="RJ44" s="133"/>
      <c r="RK44" s="133"/>
      <c r="RL44" s="133"/>
      <c r="RM44" s="133"/>
      <c r="RN44" s="133"/>
      <c r="RO44" s="133"/>
      <c r="RP44" s="133"/>
      <c r="RQ44" s="133"/>
      <c r="RR44" s="133"/>
      <c r="RS44" s="133"/>
      <c r="RT44" s="133"/>
      <c r="RU44" s="133"/>
      <c r="RV44" s="133"/>
      <c r="RW44" s="133"/>
      <c r="RX44" s="133"/>
      <c r="RY44" s="133"/>
      <c r="RZ44" s="133"/>
      <c r="SA44" s="133"/>
      <c r="SB44" s="133"/>
      <c r="SC44" s="133"/>
      <c r="SD44" s="133"/>
      <c r="SE44" s="133"/>
      <c r="SF44" s="133"/>
      <c r="SG44" s="133"/>
      <c r="SH44" s="133"/>
      <c r="SI44" s="133"/>
      <c r="SJ44" s="133"/>
      <c r="SK44" s="133"/>
      <c r="SL44" s="133"/>
      <c r="SM44" s="133"/>
      <c r="SN44" s="133"/>
      <c r="SO44" s="133"/>
      <c r="SP44" s="133"/>
      <c r="SQ44" s="133"/>
      <c r="SR44" s="133"/>
      <c r="SS44" s="133"/>
      <c r="ST44" s="133"/>
      <c r="SU44" s="133"/>
      <c r="SV44" s="133"/>
      <c r="SW44" s="133"/>
      <c r="SX44" s="133"/>
      <c r="SY44" s="133"/>
      <c r="SZ44" s="133"/>
      <c r="TA44" s="133"/>
      <c r="TB44" s="133"/>
      <c r="TC44" s="133"/>
      <c r="TD44" s="133"/>
      <c r="TE44" s="133"/>
      <c r="TF44" s="133"/>
      <c r="TG44" s="133"/>
      <c r="TH44" s="133"/>
      <c r="TI44" s="133"/>
      <c r="TJ44" s="133"/>
      <c r="TK44" s="133"/>
      <c r="TL44" s="133"/>
      <c r="TM44" s="133"/>
      <c r="TN44" s="133"/>
      <c r="TO44" s="133"/>
      <c r="TP44" s="133"/>
      <c r="TQ44" s="133"/>
      <c r="TR44" s="133"/>
      <c r="TS44" s="133"/>
      <c r="TT44" s="133"/>
      <c r="TU44" s="133"/>
      <c r="TV44" s="133"/>
      <c r="TW44" s="133"/>
      <c r="TX44" s="133"/>
      <c r="TY44" s="133"/>
      <c r="TZ44" s="133"/>
      <c r="UA44" s="133"/>
      <c r="UB44" s="133"/>
      <c r="UC44" s="133"/>
      <c r="UD44" s="133"/>
      <c r="UE44" s="133"/>
      <c r="UF44" s="133"/>
      <c r="UG44" s="133"/>
      <c r="UH44" s="133"/>
      <c r="UI44" s="133"/>
      <c r="UJ44" s="133"/>
      <c r="UK44" s="133"/>
      <c r="UL44" s="133"/>
      <c r="UM44" s="133"/>
      <c r="UN44" s="133"/>
      <c r="UO44" s="133"/>
      <c r="UP44" s="133"/>
      <c r="UQ44" s="133"/>
      <c r="UR44" s="133"/>
      <c r="US44" s="133"/>
      <c r="UT44" s="133"/>
      <c r="UU44" s="133"/>
      <c r="UV44" s="133"/>
      <c r="UW44" s="133"/>
      <c r="UX44" s="133"/>
      <c r="UY44" s="133"/>
      <c r="UZ44" s="133"/>
      <c r="VA44" s="133"/>
      <c r="VB44" s="133"/>
      <c r="VC44" s="133"/>
      <c r="VD44" s="133"/>
      <c r="VE44" s="133"/>
      <c r="VF44" s="133"/>
      <c r="VG44" s="133"/>
      <c r="VH44" s="133"/>
      <c r="VI44" s="133"/>
      <c r="VJ44" s="133"/>
      <c r="VK44" s="133"/>
      <c r="VL44" s="133"/>
      <c r="VM44" s="133"/>
      <c r="VN44" s="133"/>
      <c r="VO44" s="133"/>
      <c r="VP44" s="133"/>
      <c r="VQ44" s="133"/>
      <c r="VR44" s="133"/>
      <c r="VS44" s="133"/>
      <c r="VT44" s="133"/>
      <c r="VU44" s="133"/>
      <c r="VV44" s="133"/>
      <c r="VW44" s="133"/>
      <c r="VX44" s="133"/>
      <c r="VY44" s="133"/>
      <c r="VZ44" s="133"/>
      <c r="WA44" s="133"/>
      <c r="WB44" s="133"/>
      <c r="WC44" s="133"/>
      <c r="WD44" s="133"/>
      <c r="WE44" s="133"/>
      <c r="WF44" s="133"/>
      <c r="WG44" s="133"/>
      <c r="WH44" s="133"/>
      <c r="WI44" s="133"/>
      <c r="WJ44" s="133"/>
      <c r="WK44" s="133"/>
      <c r="WL44" s="133"/>
      <c r="WM44" s="133"/>
      <c r="WN44" s="133"/>
      <c r="WO44" s="133"/>
      <c r="WP44" s="133"/>
      <c r="WQ44" s="133"/>
      <c r="WR44" s="133"/>
      <c r="WS44" s="133"/>
      <c r="WT44" s="133"/>
      <c r="WU44" s="133"/>
      <c r="WV44" s="133"/>
      <c r="WW44" s="133"/>
      <c r="WX44" s="133"/>
      <c r="WY44" s="133"/>
      <c r="WZ44" s="133"/>
      <c r="XA44" s="133"/>
      <c r="XB44" s="133"/>
      <c r="XC44" s="133"/>
      <c r="XD44" s="133"/>
      <c r="XE44" s="133"/>
      <c r="XF44" s="133"/>
      <c r="XG44" s="133"/>
      <c r="XH44" s="133"/>
    </row>
    <row r="45" spans="1:632" s="131" customFormat="1" ht="18.75" customHeight="1">
      <c r="A45" s="313">
        <v>40</v>
      </c>
      <c r="B45" s="325">
        <v>3.3</v>
      </c>
      <c r="C45" s="324" t="s">
        <v>523</v>
      </c>
      <c r="D45" s="340" t="s">
        <v>524</v>
      </c>
      <c r="E45" s="1603">
        <v>41944</v>
      </c>
      <c r="F45" s="1603">
        <v>42094</v>
      </c>
      <c r="G45" s="353"/>
      <c r="H45" s="132"/>
      <c r="I45" s="132"/>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3"/>
      <c r="EF45" s="133"/>
      <c r="EG45" s="133"/>
      <c r="EH45" s="133"/>
      <c r="EI45" s="133"/>
      <c r="EJ45" s="133"/>
      <c r="EK45" s="133"/>
      <c r="EL45" s="133"/>
      <c r="EM45" s="133"/>
      <c r="EN45" s="133"/>
      <c r="EO45" s="133"/>
      <c r="EP45" s="133"/>
      <c r="EQ45" s="133"/>
      <c r="ER45" s="133"/>
      <c r="ES45" s="133"/>
      <c r="ET45" s="133"/>
      <c r="EU45" s="133"/>
      <c r="EV45" s="133"/>
      <c r="EW45" s="133"/>
      <c r="EX45" s="133"/>
      <c r="EY45" s="133"/>
      <c r="EZ45" s="133"/>
      <c r="FA45" s="133"/>
      <c r="FB45" s="133"/>
      <c r="FC45" s="133"/>
      <c r="FD45" s="133"/>
      <c r="FE45" s="133"/>
      <c r="FF45" s="133"/>
      <c r="FG45" s="133"/>
      <c r="FH45" s="133"/>
      <c r="FI45" s="133"/>
      <c r="FJ45" s="133"/>
      <c r="FK45" s="133"/>
      <c r="FL45" s="133"/>
      <c r="FM45" s="133"/>
      <c r="FN45" s="133"/>
      <c r="FO45" s="133"/>
      <c r="FP45" s="133"/>
      <c r="FQ45" s="133"/>
      <c r="FR45" s="133"/>
      <c r="FS45" s="133"/>
      <c r="FT45" s="133"/>
      <c r="FU45" s="133"/>
      <c r="FV45" s="133"/>
      <c r="FW45" s="133"/>
      <c r="FX45" s="133"/>
      <c r="FY45" s="133"/>
      <c r="FZ45" s="133"/>
      <c r="GA45" s="133"/>
      <c r="GB45" s="133"/>
      <c r="GC45" s="133"/>
      <c r="GD45" s="133"/>
      <c r="GE45" s="133"/>
      <c r="GF45" s="133"/>
      <c r="GG45" s="133"/>
      <c r="GH45" s="133"/>
      <c r="GI45" s="133"/>
      <c r="GJ45" s="133"/>
      <c r="GK45" s="133"/>
      <c r="GL45" s="133"/>
      <c r="GM45" s="133"/>
      <c r="GN45" s="133"/>
      <c r="GO45" s="133"/>
      <c r="GP45" s="133"/>
      <c r="GQ45" s="133"/>
      <c r="GR45" s="133"/>
      <c r="GS45" s="133"/>
      <c r="GT45" s="133"/>
      <c r="GU45" s="133"/>
      <c r="GV45" s="133"/>
      <c r="GW45" s="133"/>
      <c r="GX45" s="133"/>
      <c r="GY45" s="133"/>
      <c r="GZ45" s="133"/>
      <c r="HA45" s="133"/>
      <c r="HB45" s="133"/>
      <c r="HC45" s="133"/>
      <c r="HD45" s="133"/>
      <c r="HE45" s="133"/>
      <c r="HF45" s="133"/>
      <c r="HG45" s="133"/>
      <c r="HH45" s="133"/>
      <c r="HI45" s="133"/>
      <c r="HJ45" s="133"/>
      <c r="HK45" s="133"/>
      <c r="HL45" s="133"/>
      <c r="HM45" s="133"/>
      <c r="HN45" s="133"/>
      <c r="HO45" s="133"/>
      <c r="HP45" s="133"/>
      <c r="HQ45" s="133"/>
      <c r="HR45" s="133"/>
      <c r="HS45" s="133"/>
      <c r="HT45" s="133"/>
      <c r="HU45" s="133"/>
      <c r="HV45" s="133"/>
      <c r="HW45" s="133"/>
      <c r="HX45" s="133"/>
      <c r="HY45" s="133"/>
      <c r="HZ45" s="133"/>
      <c r="IA45" s="133"/>
      <c r="IB45" s="133"/>
      <c r="IC45" s="133"/>
      <c r="ID45" s="133"/>
      <c r="IE45" s="133"/>
      <c r="IF45" s="133"/>
      <c r="IG45" s="133"/>
      <c r="IH45" s="133"/>
      <c r="II45" s="133"/>
      <c r="IJ45" s="133"/>
      <c r="IK45" s="133"/>
      <c r="IL45" s="133"/>
      <c r="IM45" s="133"/>
      <c r="IN45" s="133"/>
      <c r="IO45" s="133"/>
      <c r="IP45" s="133"/>
      <c r="IQ45" s="133"/>
      <c r="IR45" s="133"/>
      <c r="IS45" s="133"/>
      <c r="IT45" s="133"/>
      <c r="IU45" s="133"/>
      <c r="IV45" s="133"/>
      <c r="IW45" s="133"/>
      <c r="IX45" s="133"/>
      <c r="IY45" s="133"/>
      <c r="IZ45" s="133"/>
      <c r="JA45" s="133"/>
      <c r="JB45" s="133"/>
      <c r="JC45" s="133"/>
      <c r="JD45" s="133"/>
      <c r="JE45" s="133"/>
      <c r="JF45" s="133"/>
      <c r="JG45" s="133"/>
      <c r="JH45" s="133"/>
      <c r="JI45" s="133"/>
      <c r="JJ45" s="133"/>
      <c r="JK45" s="133"/>
      <c r="JL45" s="133"/>
      <c r="JM45" s="133"/>
      <c r="JN45" s="133"/>
      <c r="JO45" s="133"/>
      <c r="JP45" s="133"/>
      <c r="JQ45" s="133"/>
      <c r="JR45" s="133"/>
      <c r="JS45" s="133"/>
      <c r="JT45" s="133"/>
      <c r="JU45" s="133"/>
      <c r="JV45" s="133"/>
      <c r="JW45" s="133"/>
      <c r="JX45" s="133"/>
      <c r="JY45" s="133"/>
      <c r="JZ45" s="133"/>
      <c r="KA45" s="133"/>
      <c r="KB45" s="133"/>
      <c r="KC45" s="133"/>
      <c r="KD45" s="133"/>
      <c r="KE45" s="133"/>
      <c r="KF45" s="133"/>
      <c r="KG45" s="133"/>
      <c r="KH45" s="133"/>
      <c r="KI45" s="133"/>
      <c r="KJ45" s="133"/>
      <c r="KK45" s="133"/>
      <c r="KL45" s="133"/>
      <c r="KM45" s="133"/>
      <c r="KN45" s="133"/>
      <c r="KO45" s="133"/>
      <c r="KP45" s="133"/>
      <c r="KQ45" s="133"/>
      <c r="KR45" s="133"/>
      <c r="KS45" s="133"/>
      <c r="KT45" s="133"/>
      <c r="KU45" s="133"/>
      <c r="KV45" s="133"/>
      <c r="KW45" s="133"/>
      <c r="KX45" s="133"/>
      <c r="KY45" s="133"/>
      <c r="KZ45" s="133"/>
      <c r="LA45" s="133"/>
      <c r="LB45" s="133"/>
      <c r="LC45" s="133"/>
      <c r="LD45" s="133"/>
      <c r="LE45" s="133"/>
      <c r="LF45" s="133"/>
      <c r="LG45" s="133"/>
      <c r="LH45" s="133"/>
      <c r="LI45" s="133"/>
      <c r="LJ45" s="133"/>
      <c r="LK45" s="133"/>
      <c r="LL45" s="133"/>
      <c r="LM45" s="133"/>
      <c r="LN45" s="133"/>
      <c r="LO45" s="133"/>
      <c r="LP45" s="133"/>
      <c r="LQ45" s="133"/>
      <c r="LR45" s="133"/>
      <c r="LS45" s="133"/>
      <c r="LT45" s="133"/>
      <c r="LU45" s="133"/>
      <c r="LV45" s="133"/>
      <c r="LW45" s="133"/>
      <c r="LX45" s="133"/>
      <c r="LY45" s="133"/>
      <c r="LZ45" s="133"/>
      <c r="MA45" s="133"/>
      <c r="MB45" s="133"/>
      <c r="MC45" s="133"/>
      <c r="MD45" s="133"/>
      <c r="ME45" s="133"/>
      <c r="MF45" s="133"/>
      <c r="MG45" s="133"/>
      <c r="MH45" s="133"/>
      <c r="MI45" s="133"/>
      <c r="MJ45" s="133"/>
      <c r="MK45" s="133"/>
      <c r="ML45" s="133"/>
      <c r="MM45" s="133"/>
      <c r="MN45" s="133"/>
      <c r="MO45" s="133"/>
      <c r="MP45" s="133"/>
      <c r="MQ45" s="133"/>
      <c r="MR45" s="133"/>
      <c r="MS45" s="133"/>
      <c r="MT45" s="133"/>
      <c r="MU45" s="133"/>
      <c r="MV45" s="133"/>
      <c r="MW45" s="133"/>
      <c r="MX45" s="133"/>
      <c r="MY45" s="133"/>
      <c r="MZ45" s="133"/>
      <c r="NA45" s="133"/>
      <c r="NB45" s="133"/>
      <c r="NC45" s="133"/>
      <c r="ND45" s="133"/>
      <c r="NE45" s="133"/>
      <c r="NF45" s="133"/>
      <c r="NG45" s="133"/>
      <c r="NH45" s="133"/>
      <c r="NI45" s="133"/>
      <c r="NJ45" s="133"/>
      <c r="NK45" s="133"/>
      <c r="NL45" s="133"/>
      <c r="NM45" s="133"/>
      <c r="NN45" s="133"/>
      <c r="NO45" s="133"/>
      <c r="NP45" s="133"/>
      <c r="NQ45" s="133"/>
      <c r="NR45" s="133"/>
      <c r="NS45" s="133"/>
      <c r="NT45" s="133"/>
      <c r="NU45" s="133"/>
      <c r="NV45" s="133"/>
      <c r="NW45" s="133"/>
      <c r="NX45" s="133"/>
      <c r="NY45" s="133"/>
      <c r="NZ45" s="133"/>
      <c r="OA45" s="133"/>
      <c r="OB45" s="133"/>
      <c r="OC45" s="133"/>
      <c r="OD45" s="133"/>
      <c r="OE45" s="133"/>
      <c r="OF45" s="133"/>
      <c r="OG45" s="133"/>
      <c r="OH45" s="133"/>
      <c r="OI45" s="133"/>
      <c r="OJ45" s="133"/>
      <c r="OK45" s="133"/>
      <c r="OL45" s="133"/>
      <c r="OM45" s="133"/>
      <c r="ON45" s="133"/>
      <c r="OO45" s="133"/>
      <c r="OP45" s="133"/>
      <c r="OQ45" s="133"/>
      <c r="OR45" s="133"/>
      <c r="OS45" s="133"/>
      <c r="OT45" s="133"/>
      <c r="OU45" s="133"/>
      <c r="OV45" s="133"/>
      <c r="OW45" s="133"/>
      <c r="OX45" s="133"/>
      <c r="OY45" s="133"/>
      <c r="OZ45" s="133"/>
      <c r="PA45" s="133"/>
      <c r="PB45" s="133"/>
      <c r="PC45" s="133"/>
      <c r="PD45" s="133"/>
      <c r="PE45" s="133"/>
      <c r="PF45" s="133"/>
      <c r="PG45" s="133"/>
      <c r="PH45" s="133"/>
      <c r="PI45" s="133"/>
      <c r="PJ45" s="133"/>
      <c r="PK45" s="133"/>
      <c r="PL45" s="133"/>
      <c r="PM45" s="133"/>
      <c r="PN45" s="133"/>
      <c r="PO45" s="133"/>
      <c r="PP45" s="133"/>
      <c r="PQ45" s="133"/>
      <c r="PR45" s="133"/>
      <c r="PS45" s="133"/>
      <c r="PT45" s="133"/>
      <c r="PU45" s="133"/>
      <c r="PV45" s="133"/>
      <c r="PW45" s="133"/>
      <c r="PX45" s="133"/>
      <c r="PY45" s="133"/>
      <c r="PZ45" s="133"/>
      <c r="QA45" s="133"/>
      <c r="QB45" s="133"/>
      <c r="QC45" s="133"/>
      <c r="QD45" s="133"/>
      <c r="QE45" s="133"/>
      <c r="QF45" s="133"/>
      <c r="QG45" s="133"/>
      <c r="QH45" s="133"/>
      <c r="QI45" s="133"/>
      <c r="QJ45" s="133"/>
      <c r="QK45" s="133"/>
      <c r="QL45" s="133"/>
      <c r="QM45" s="133"/>
      <c r="QN45" s="133"/>
      <c r="QO45" s="133"/>
      <c r="QP45" s="133"/>
      <c r="QQ45" s="133"/>
      <c r="QR45" s="133"/>
      <c r="QS45" s="133"/>
      <c r="QT45" s="133"/>
      <c r="QU45" s="133"/>
      <c r="QV45" s="133"/>
      <c r="QW45" s="133"/>
      <c r="QX45" s="133"/>
      <c r="QY45" s="133"/>
      <c r="QZ45" s="133"/>
      <c r="RA45" s="133"/>
      <c r="RB45" s="133"/>
      <c r="RC45" s="133"/>
      <c r="RD45" s="133"/>
      <c r="RE45" s="133"/>
      <c r="RF45" s="133"/>
      <c r="RG45" s="133"/>
      <c r="RH45" s="133"/>
      <c r="RI45" s="133"/>
      <c r="RJ45" s="133"/>
      <c r="RK45" s="133"/>
      <c r="RL45" s="133"/>
      <c r="RM45" s="133"/>
      <c r="RN45" s="133"/>
      <c r="RO45" s="133"/>
      <c r="RP45" s="133"/>
      <c r="RQ45" s="133"/>
      <c r="RR45" s="133"/>
      <c r="RS45" s="133"/>
      <c r="RT45" s="133"/>
      <c r="RU45" s="133"/>
      <c r="RV45" s="133"/>
      <c r="RW45" s="133"/>
      <c r="RX45" s="133"/>
      <c r="RY45" s="133"/>
      <c r="RZ45" s="133"/>
      <c r="SA45" s="133"/>
      <c r="SB45" s="133"/>
      <c r="SC45" s="133"/>
      <c r="SD45" s="133"/>
      <c r="SE45" s="133"/>
      <c r="SF45" s="133"/>
      <c r="SG45" s="133"/>
      <c r="SH45" s="133"/>
      <c r="SI45" s="133"/>
      <c r="SJ45" s="133"/>
      <c r="SK45" s="133"/>
      <c r="SL45" s="133"/>
      <c r="SM45" s="133"/>
      <c r="SN45" s="133"/>
      <c r="SO45" s="133"/>
      <c r="SP45" s="133"/>
      <c r="SQ45" s="133"/>
      <c r="SR45" s="133"/>
      <c r="SS45" s="133"/>
      <c r="ST45" s="133"/>
      <c r="SU45" s="133"/>
      <c r="SV45" s="133"/>
      <c r="SW45" s="133"/>
      <c r="SX45" s="133"/>
      <c r="SY45" s="133"/>
      <c r="SZ45" s="133"/>
      <c r="TA45" s="133"/>
      <c r="TB45" s="133"/>
      <c r="TC45" s="133"/>
      <c r="TD45" s="133"/>
      <c r="TE45" s="133"/>
      <c r="TF45" s="133"/>
      <c r="TG45" s="133"/>
      <c r="TH45" s="133"/>
      <c r="TI45" s="133"/>
      <c r="TJ45" s="133"/>
      <c r="TK45" s="133"/>
      <c r="TL45" s="133"/>
      <c r="TM45" s="133"/>
      <c r="TN45" s="133"/>
      <c r="TO45" s="133"/>
      <c r="TP45" s="133"/>
      <c r="TQ45" s="133"/>
      <c r="TR45" s="133"/>
      <c r="TS45" s="133"/>
      <c r="TT45" s="133"/>
      <c r="TU45" s="133"/>
      <c r="TV45" s="133"/>
      <c r="TW45" s="133"/>
      <c r="TX45" s="133"/>
      <c r="TY45" s="133"/>
      <c r="TZ45" s="133"/>
      <c r="UA45" s="133"/>
      <c r="UB45" s="133"/>
      <c r="UC45" s="133"/>
      <c r="UD45" s="133"/>
      <c r="UE45" s="133"/>
      <c r="UF45" s="133"/>
      <c r="UG45" s="133"/>
      <c r="UH45" s="133"/>
      <c r="UI45" s="133"/>
      <c r="UJ45" s="133"/>
      <c r="UK45" s="133"/>
      <c r="UL45" s="133"/>
      <c r="UM45" s="133"/>
      <c r="UN45" s="133"/>
      <c r="UO45" s="133"/>
      <c r="UP45" s="133"/>
      <c r="UQ45" s="133"/>
      <c r="UR45" s="133"/>
      <c r="US45" s="133"/>
      <c r="UT45" s="133"/>
      <c r="UU45" s="133"/>
      <c r="UV45" s="133"/>
      <c r="UW45" s="133"/>
      <c r="UX45" s="133"/>
      <c r="UY45" s="133"/>
      <c r="UZ45" s="133"/>
      <c r="VA45" s="133"/>
      <c r="VB45" s="133"/>
      <c r="VC45" s="133"/>
      <c r="VD45" s="133"/>
      <c r="VE45" s="133"/>
      <c r="VF45" s="133"/>
      <c r="VG45" s="133"/>
      <c r="VH45" s="133"/>
      <c r="VI45" s="133"/>
      <c r="VJ45" s="133"/>
      <c r="VK45" s="133"/>
      <c r="VL45" s="133"/>
      <c r="VM45" s="133"/>
      <c r="VN45" s="133"/>
      <c r="VO45" s="133"/>
      <c r="VP45" s="133"/>
      <c r="VQ45" s="133"/>
      <c r="VR45" s="133"/>
      <c r="VS45" s="133"/>
      <c r="VT45" s="133"/>
      <c r="VU45" s="133"/>
      <c r="VV45" s="133"/>
      <c r="VW45" s="133"/>
      <c r="VX45" s="133"/>
      <c r="VY45" s="133"/>
      <c r="VZ45" s="133"/>
      <c r="WA45" s="133"/>
      <c r="WB45" s="133"/>
      <c r="WC45" s="133"/>
      <c r="WD45" s="133"/>
      <c r="WE45" s="133"/>
      <c r="WF45" s="133"/>
      <c r="WG45" s="133"/>
      <c r="WH45" s="133"/>
      <c r="WI45" s="133"/>
      <c r="WJ45" s="133"/>
      <c r="WK45" s="133"/>
      <c r="WL45" s="133"/>
      <c r="WM45" s="133"/>
      <c r="WN45" s="133"/>
      <c r="WO45" s="133"/>
      <c r="WP45" s="133"/>
      <c r="WQ45" s="133"/>
      <c r="WR45" s="133"/>
      <c r="WS45" s="133"/>
      <c r="WT45" s="133"/>
      <c r="WU45" s="133"/>
      <c r="WV45" s="133"/>
      <c r="WW45" s="133"/>
      <c r="WX45" s="133"/>
      <c r="WY45" s="133"/>
      <c r="WZ45" s="133"/>
      <c r="XA45" s="133"/>
      <c r="XB45" s="133"/>
      <c r="XC45" s="133"/>
      <c r="XD45" s="133"/>
      <c r="XE45" s="133"/>
      <c r="XF45" s="133"/>
      <c r="XG45" s="133"/>
      <c r="XH45" s="133"/>
    </row>
    <row r="46" spans="1:632" s="1740" customFormat="1" ht="33" customHeight="1">
      <c r="A46" s="896">
        <v>41</v>
      </c>
      <c r="B46" s="1841">
        <v>3.3</v>
      </c>
      <c r="C46" s="1489" t="s">
        <v>525</v>
      </c>
      <c r="D46" s="1842" t="s">
        <v>694</v>
      </c>
      <c r="E46" s="1843">
        <v>41680</v>
      </c>
      <c r="F46" s="1843">
        <v>41728</v>
      </c>
      <c r="G46" s="1844" t="s">
        <v>711</v>
      </c>
      <c r="H46" s="1845"/>
      <c r="I46" s="1845"/>
    </row>
    <row r="47" spans="1:632" s="133" customFormat="1" ht="21" customHeight="1">
      <c r="A47" s="896">
        <v>42</v>
      </c>
      <c r="B47" s="903">
        <v>4.0999999999999996</v>
      </c>
      <c r="C47" s="906" t="s">
        <v>245</v>
      </c>
      <c r="D47" s="905" t="s">
        <v>241</v>
      </c>
      <c r="E47" s="900">
        <v>41091</v>
      </c>
      <c r="F47" s="900">
        <f>E47+7</f>
        <v>41098</v>
      </c>
      <c r="G47" s="901" t="s">
        <v>317</v>
      </c>
      <c r="H47" s="132"/>
      <c r="I47" s="132"/>
    </row>
    <row r="48" spans="1:632" s="133" customFormat="1" ht="35.25" customHeight="1">
      <c r="A48" s="327">
        <v>43</v>
      </c>
      <c r="B48" s="328">
        <v>4.0999999999999996</v>
      </c>
      <c r="C48" s="329" t="s">
        <v>380</v>
      </c>
      <c r="D48" s="346" t="s">
        <v>240</v>
      </c>
      <c r="E48" s="347">
        <v>40725</v>
      </c>
      <c r="F48" s="347">
        <v>42004</v>
      </c>
      <c r="G48" s="334" t="s">
        <v>318</v>
      </c>
      <c r="H48" s="132"/>
      <c r="I48" s="132"/>
    </row>
    <row r="49" spans="1:632" s="133" customFormat="1" ht="46.5" customHeight="1">
      <c r="A49" s="313">
        <v>44</v>
      </c>
      <c r="B49" s="1135">
        <v>4.0999999999999996</v>
      </c>
      <c r="C49" s="318" t="s">
        <v>265</v>
      </c>
      <c r="D49" s="342" t="s">
        <v>319</v>
      </c>
      <c r="E49" s="343">
        <v>41754</v>
      </c>
      <c r="F49" s="343">
        <f>E49+188</f>
        <v>41942</v>
      </c>
      <c r="G49" s="310"/>
      <c r="H49" s="132"/>
      <c r="I49" s="132"/>
    </row>
    <row r="50" spans="1:632" s="133" customFormat="1" ht="28.5">
      <c r="A50" s="313">
        <v>45</v>
      </c>
      <c r="B50" s="317">
        <v>4.0999999999999996</v>
      </c>
      <c r="C50" s="318" t="s">
        <v>379</v>
      </c>
      <c r="D50" s="342" t="s">
        <v>381</v>
      </c>
      <c r="E50" s="1486">
        <v>41640</v>
      </c>
      <c r="F50" s="1486">
        <v>42369</v>
      </c>
      <c r="G50" s="310"/>
      <c r="H50" s="132"/>
      <c r="I50" s="132"/>
    </row>
    <row r="51" spans="1:632" s="1740" customFormat="1">
      <c r="A51" s="896">
        <v>46</v>
      </c>
      <c r="B51" s="897">
        <v>4.2</v>
      </c>
      <c r="C51" s="898" t="s">
        <v>382</v>
      </c>
      <c r="D51" s="899" t="s">
        <v>517</v>
      </c>
      <c r="E51" s="907">
        <v>41407</v>
      </c>
      <c r="F51" s="907">
        <v>41411</v>
      </c>
      <c r="G51" s="901" t="s">
        <v>374</v>
      </c>
      <c r="H51" s="1738"/>
      <c r="I51" s="1738"/>
      <c r="J51" s="1739"/>
      <c r="K51" s="1739"/>
      <c r="L51" s="1739"/>
      <c r="M51" s="1739"/>
      <c r="N51" s="1739"/>
      <c r="O51" s="1739"/>
      <c r="P51" s="1739"/>
      <c r="Q51" s="1739"/>
      <c r="R51" s="1739"/>
      <c r="S51" s="1739"/>
      <c r="T51" s="1739"/>
      <c r="U51" s="1739"/>
      <c r="V51" s="1739"/>
      <c r="W51" s="1739"/>
      <c r="X51" s="1739"/>
      <c r="Y51" s="1739"/>
      <c r="Z51" s="1739"/>
      <c r="AA51" s="1739"/>
      <c r="AB51" s="1739"/>
      <c r="AC51" s="1739"/>
      <c r="AD51" s="1739"/>
      <c r="AE51" s="1739"/>
      <c r="AF51" s="1739"/>
      <c r="AG51" s="1739"/>
      <c r="AH51" s="1739"/>
      <c r="AI51" s="1739"/>
      <c r="AJ51" s="1739"/>
      <c r="AK51" s="1739"/>
      <c r="AL51" s="1739"/>
      <c r="AM51" s="1739"/>
      <c r="AN51" s="1739"/>
      <c r="AO51" s="1739"/>
      <c r="AP51" s="1739"/>
      <c r="AQ51" s="1739"/>
      <c r="AR51" s="1739"/>
      <c r="AS51" s="1739"/>
      <c r="AT51" s="1739"/>
      <c r="AU51" s="1739"/>
      <c r="AV51" s="1739"/>
      <c r="AW51" s="1739"/>
      <c r="AX51" s="1739"/>
      <c r="AY51" s="1739"/>
      <c r="AZ51" s="1739"/>
      <c r="BA51" s="1739"/>
      <c r="BB51" s="1739"/>
      <c r="BC51" s="1739"/>
      <c r="BD51" s="1739"/>
      <c r="BE51" s="1739"/>
      <c r="BF51" s="1739"/>
      <c r="BG51" s="1739"/>
      <c r="BH51" s="1739"/>
      <c r="BI51" s="1739"/>
      <c r="BJ51" s="1739"/>
      <c r="BK51" s="1739"/>
      <c r="BL51" s="1739"/>
      <c r="BM51" s="1739"/>
      <c r="BN51" s="1739"/>
      <c r="BO51" s="1739"/>
      <c r="BP51" s="1739"/>
      <c r="BQ51" s="1739"/>
      <c r="BR51" s="1739"/>
      <c r="BS51" s="1739"/>
      <c r="BT51" s="1739"/>
      <c r="BU51" s="1739"/>
      <c r="BV51" s="1739"/>
      <c r="BW51" s="1739"/>
      <c r="BX51" s="1739"/>
      <c r="BY51" s="1739"/>
      <c r="BZ51" s="1739"/>
      <c r="CA51" s="1739"/>
      <c r="CB51" s="1739"/>
      <c r="CC51" s="1739"/>
      <c r="CD51" s="1739"/>
      <c r="CE51" s="1739"/>
      <c r="CF51" s="1739"/>
      <c r="CG51" s="1739"/>
      <c r="CH51" s="1739"/>
      <c r="CI51" s="1739"/>
      <c r="CJ51" s="1739"/>
      <c r="CK51" s="1739"/>
      <c r="CL51" s="1739"/>
      <c r="CM51" s="1739"/>
      <c r="CN51" s="1739"/>
      <c r="CO51" s="1739"/>
      <c r="CP51" s="1739"/>
      <c r="CQ51" s="1739"/>
      <c r="CR51" s="1739"/>
      <c r="CS51" s="1739"/>
      <c r="CT51" s="1739"/>
      <c r="CU51" s="1739"/>
      <c r="CV51" s="1739"/>
      <c r="CW51" s="1739"/>
      <c r="CX51" s="1739"/>
      <c r="CY51" s="1739"/>
      <c r="CZ51" s="1739"/>
      <c r="DA51" s="1739"/>
      <c r="DB51" s="1739"/>
      <c r="DC51" s="1739"/>
      <c r="DD51" s="1739"/>
      <c r="DE51" s="1739"/>
      <c r="DF51" s="1739"/>
      <c r="DG51" s="1739"/>
      <c r="DH51" s="1739"/>
      <c r="DI51" s="1739"/>
      <c r="DJ51" s="1739"/>
      <c r="DK51" s="1739"/>
      <c r="DL51" s="1739"/>
      <c r="DM51" s="1739"/>
      <c r="DN51" s="1739"/>
      <c r="DO51" s="1739"/>
      <c r="DP51" s="1739"/>
      <c r="DQ51" s="1739"/>
      <c r="DR51" s="1739"/>
      <c r="DS51" s="1739"/>
      <c r="DT51" s="1739"/>
      <c r="DU51" s="1739"/>
      <c r="DV51" s="1739"/>
      <c r="DW51" s="1739"/>
      <c r="DX51" s="1739"/>
      <c r="DY51" s="1739"/>
      <c r="DZ51" s="1739"/>
      <c r="EA51" s="1739"/>
      <c r="EB51" s="1739"/>
      <c r="EC51" s="1739"/>
      <c r="ED51" s="1739"/>
      <c r="EE51" s="1739"/>
      <c r="EF51" s="1739"/>
      <c r="EG51" s="1739"/>
      <c r="EH51" s="1739"/>
      <c r="EI51" s="1739"/>
      <c r="EJ51" s="1739"/>
      <c r="EK51" s="1739"/>
      <c r="EL51" s="1739"/>
      <c r="EM51" s="1739"/>
      <c r="EN51" s="1739"/>
      <c r="EO51" s="1739"/>
      <c r="EP51" s="1739"/>
      <c r="EQ51" s="1739"/>
      <c r="ER51" s="1739"/>
      <c r="ES51" s="1739"/>
      <c r="ET51" s="1739"/>
      <c r="EU51" s="1739"/>
      <c r="EV51" s="1739"/>
      <c r="EW51" s="1739"/>
      <c r="EX51" s="1739"/>
      <c r="EY51" s="1739"/>
      <c r="EZ51" s="1739"/>
      <c r="FA51" s="1739"/>
      <c r="FB51" s="1739"/>
      <c r="FC51" s="1739"/>
      <c r="FD51" s="1739"/>
      <c r="FE51" s="1739"/>
      <c r="FF51" s="1739"/>
      <c r="FG51" s="1739"/>
      <c r="FH51" s="1739"/>
      <c r="FI51" s="1739"/>
      <c r="FJ51" s="1739"/>
      <c r="FK51" s="1739"/>
      <c r="FL51" s="1739"/>
      <c r="FM51" s="1739"/>
      <c r="FN51" s="1739"/>
      <c r="FO51" s="1739"/>
      <c r="FP51" s="1739"/>
      <c r="FQ51" s="1739"/>
      <c r="FR51" s="1739"/>
      <c r="FS51" s="1739"/>
      <c r="FT51" s="1739"/>
      <c r="FU51" s="1739"/>
      <c r="FV51" s="1739"/>
      <c r="FW51" s="1739"/>
      <c r="FX51" s="1739"/>
      <c r="FY51" s="1739"/>
      <c r="FZ51" s="1739"/>
      <c r="GA51" s="1739"/>
      <c r="GB51" s="1739"/>
      <c r="GC51" s="1739"/>
      <c r="GD51" s="1739"/>
      <c r="GE51" s="1739"/>
      <c r="GF51" s="1739"/>
      <c r="GG51" s="1739"/>
      <c r="GH51" s="1739"/>
      <c r="GI51" s="1739"/>
      <c r="GJ51" s="1739"/>
      <c r="GK51" s="1739"/>
      <c r="GL51" s="1739"/>
      <c r="GM51" s="1739"/>
      <c r="GN51" s="1739"/>
      <c r="GO51" s="1739"/>
      <c r="GP51" s="1739"/>
      <c r="GQ51" s="1739"/>
      <c r="GR51" s="1739"/>
      <c r="GS51" s="1739"/>
      <c r="GT51" s="1739"/>
      <c r="GU51" s="1739"/>
      <c r="GV51" s="1739"/>
      <c r="GW51" s="1739"/>
      <c r="GX51" s="1739"/>
      <c r="GY51" s="1739"/>
      <c r="GZ51" s="1739"/>
      <c r="HA51" s="1739"/>
      <c r="HB51" s="1739"/>
      <c r="HC51" s="1739"/>
      <c r="HD51" s="1739"/>
      <c r="HE51" s="1739"/>
      <c r="HF51" s="1739"/>
      <c r="HG51" s="1739"/>
      <c r="HH51" s="1739"/>
      <c r="HI51" s="1739"/>
      <c r="HJ51" s="1739"/>
      <c r="HK51" s="1739"/>
      <c r="HL51" s="1739"/>
      <c r="HM51" s="1739"/>
      <c r="HN51" s="1739"/>
      <c r="HO51" s="1739"/>
      <c r="HP51" s="1739"/>
      <c r="HQ51" s="1739"/>
      <c r="HR51" s="1739"/>
      <c r="HS51" s="1739"/>
      <c r="HT51" s="1739"/>
      <c r="HU51" s="1739"/>
      <c r="HV51" s="1739"/>
      <c r="HW51" s="1739"/>
      <c r="HX51" s="1739"/>
      <c r="HY51" s="1739"/>
      <c r="HZ51" s="1739"/>
      <c r="IA51" s="1739"/>
      <c r="IB51" s="1739"/>
      <c r="IC51" s="1739"/>
      <c r="ID51" s="1739"/>
      <c r="IE51" s="1739"/>
      <c r="IF51" s="1739"/>
      <c r="IG51" s="1739"/>
      <c r="IH51" s="1739"/>
      <c r="II51" s="1739"/>
      <c r="IJ51" s="1739"/>
      <c r="IK51" s="1739"/>
      <c r="IL51" s="1739"/>
      <c r="IM51" s="1739"/>
      <c r="IN51" s="1739"/>
      <c r="IO51" s="1739"/>
      <c r="IP51" s="1739"/>
      <c r="IQ51" s="1739"/>
      <c r="IR51" s="1739"/>
      <c r="IS51" s="1739"/>
      <c r="IT51" s="1739"/>
      <c r="IU51" s="1739"/>
      <c r="IV51" s="1739"/>
      <c r="IW51" s="1739"/>
      <c r="IX51" s="1739"/>
      <c r="IY51" s="1739"/>
      <c r="IZ51" s="1739"/>
      <c r="JA51" s="1739"/>
      <c r="JB51" s="1739"/>
      <c r="JC51" s="1739"/>
      <c r="JD51" s="1739"/>
      <c r="JE51" s="1739"/>
      <c r="JF51" s="1739"/>
      <c r="JG51" s="1739"/>
      <c r="JH51" s="1739"/>
      <c r="JI51" s="1739"/>
      <c r="JJ51" s="1739"/>
      <c r="JK51" s="1739"/>
      <c r="JL51" s="1739"/>
      <c r="JM51" s="1739"/>
      <c r="JN51" s="1739"/>
      <c r="JO51" s="1739"/>
      <c r="JP51" s="1739"/>
      <c r="JQ51" s="1739"/>
      <c r="JR51" s="1739"/>
      <c r="JS51" s="1739"/>
      <c r="JT51" s="1739"/>
      <c r="JU51" s="1739"/>
      <c r="JV51" s="1739"/>
      <c r="JW51" s="1739"/>
      <c r="JX51" s="1739"/>
      <c r="JY51" s="1739"/>
      <c r="JZ51" s="1739"/>
      <c r="KA51" s="1739"/>
      <c r="KB51" s="1739"/>
      <c r="KC51" s="1739"/>
      <c r="KD51" s="1739"/>
      <c r="KE51" s="1739"/>
      <c r="KF51" s="1739"/>
      <c r="KG51" s="1739"/>
      <c r="KH51" s="1739"/>
      <c r="KI51" s="1739"/>
      <c r="KJ51" s="1739"/>
      <c r="KK51" s="1739"/>
      <c r="KL51" s="1739"/>
      <c r="KM51" s="1739"/>
      <c r="KN51" s="1739"/>
      <c r="KO51" s="1739"/>
      <c r="KP51" s="1739"/>
      <c r="KQ51" s="1739"/>
      <c r="KR51" s="1739"/>
      <c r="KS51" s="1739"/>
      <c r="KT51" s="1739"/>
      <c r="KU51" s="1739"/>
      <c r="KV51" s="1739"/>
      <c r="KW51" s="1739"/>
      <c r="KX51" s="1739"/>
      <c r="KY51" s="1739"/>
      <c r="KZ51" s="1739"/>
      <c r="LA51" s="1739"/>
      <c r="LB51" s="1739"/>
      <c r="LC51" s="1739"/>
      <c r="LD51" s="1739"/>
      <c r="LE51" s="1739"/>
      <c r="LF51" s="1739"/>
      <c r="LG51" s="1739"/>
      <c r="LH51" s="1739"/>
      <c r="LI51" s="1739"/>
      <c r="LJ51" s="1739"/>
      <c r="LK51" s="1739"/>
      <c r="LL51" s="1739"/>
      <c r="LM51" s="1739"/>
      <c r="LN51" s="1739"/>
      <c r="LO51" s="1739"/>
      <c r="LP51" s="1739"/>
      <c r="LQ51" s="1739"/>
      <c r="LR51" s="1739"/>
      <c r="LS51" s="1739"/>
      <c r="LT51" s="1739"/>
      <c r="LU51" s="1739"/>
      <c r="LV51" s="1739"/>
      <c r="LW51" s="1739"/>
      <c r="LX51" s="1739"/>
      <c r="LY51" s="1739"/>
      <c r="LZ51" s="1739"/>
      <c r="MA51" s="1739"/>
      <c r="MB51" s="1739"/>
      <c r="MC51" s="1739"/>
      <c r="MD51" s="1739"/>
      <c r="ME51" s="1739"/>
      <c r="MF51" s="1739"/>
      <c r="MG51" s="1739"/>
      <c r="MH51" s="1739"/>
      <c r="MI51" s="1739"/>
      <c r="MJ51" s="1739"/>
      <c r="MK51" s="1739"/>
      <c r="ML51" s="1739"/>
      <c r="MM51" s="1739"/>
      <c r="MN51" s="1739"/>
      <c r="MO51" s="1739"/>
      <c r="MP51" s="1739"/>
      <c r="MQ51" s="1739"/>
      <c r="MR51" s="1739"/>
      <c r="MS51" s="1739"/>
      <c r="MT51" s="1739"/>
      <c r="MU51" s="1739"/>
      <c r="MV51" s="1739"/>
      <c r="MW51" s="1739"/>
      <c r="MX51" s="1739"/>
      <c r="MY51" s="1739"/>
      <c r="MZ51" s="1739"/>
      <c r="NA51" s="1739"/>
      <c r="NB51" s="1739"/>
      <c r="NC51" s="1739"/>
      <c r="ND51" s="1739"/>
      <c r="NE51" s="1739"/>
      <c r="NF51" s="1739"/>
      <c r="NG51" s="1739"/>
      <c r="NH51" s="1739"/>
      <c r="NI51" s="1739"/>
      <c r="NJ51" s="1739"/>
      <c r="NK51" s="1739"/>
      <c r="NL51" s="1739"/>
      <c r="NM51" s="1739"/>
      <c r="NN51" s="1739"/>
      <c r="NO51" s="1739"/>
      <c r="NP51" s="1739"/>
      <c r="NQ51" s="1739"/>
      <c r="NR51" s="1739"/>
      <c r="NS51" s="1739"/>
      <c r="NT51" s="1739"/>
      <c r="NU51" s="1739"/>
      <c r="NV51" s="1739"/>
      <c r="NW51" s="1739"/>
      <c r="NX51" s="1739"/>
      <c r="NY51" s="1739"/>
      <c r="NZ51" s="1739"/>
      <c r="OA51" s="1739"/>
      <c r="OB51" s="1739"/>
      <c r="OC51" s="1739"/>
      <c r="OD51" s="1739"/>
      <c r="OE51" s="1739"/>
      <c r="OF51" s="1739"/>
      <c r="OG51" s="1739"/>
      <c r="OH51" s="1739"/>
      <c r="OI51" s="1739"/>
      <c r="OJ51" s="1739"/>
      <c r="OK51" s="1739"/>
      <c r="OL51" s="1739"/>
      <c r="OM51" s="1739"/>
      <c r="ON51" s="1739"/>
      <c r="OO51" s="1739"/>
      <c r="OP51" s="1739"/>
      <c r="OQ51" s="1739"/>
      <c r="OR51" s="1739"/>
      <c r="OS51" s="1739"/>
      <c r="OT51" s="1739"/>
      <c r="OU51" s="1739"/>
      <c r="OV51" s="1739"/>
      <c r="OW51" s="1739"/>
      <c r="OX51" s="1739"/>
      <c r="OY51" s="1739"/>
      <c r="OZ51" s="1739"/>
      <c r="PA51" s="1739"/>
      <c r="PB51" s="1739"/>
      <c r="PC51" s="1739"/>
      <c r="PD51" s="1739"/>
      <c r="PE51" s="1739"/>
      <c r="PF51" s="1739"/>
      <c r="PG51" s="1739"/>
      <c r="PH51" s="1739"/>
      <c r="PI51" s="1739"/>
      <c r="PJ51" s="1739"/>
      <c r="PK51" s="1739"/>
      <c r="PL51" s="1739"/>
      <c r="PM51" s="1739"/>
      <c r="PN51" s="1739"/>
      <c r="PO51" s="1739"/>
      <c r="PP51" s="1739"/>
      <c r="PQ51" s="1739"/>
      <c r="PR51" s="1739"/>
      <c r="PS51" s="1739"/>
      <c r="PT51" s="1739"/>
      <c r="PU51" s="1739"/>
      <c r="PV51" s="1739"/>
      <c r="PW51" s="1739"/>
      <c r="PX51" s="1739"/>
      <c r="PY51" s="1739"/>
      <c r="PZ51" s="1739"/>
      <c r="QA51" s="1739"/>
      <c r="QB51" s="1739"/>
      <c r="QC51" s="1739"/>
      <c r="QD51" s="1739"/>
      <c r="QE51" s="1739"/>
      <c r="QF51" s="1739"/>
      <c r="QG51" s="1739"/>
      <c r="QH51" s="1739"/>
      <c r="QI51" s="1739"/>
      <c r="QJ51" s="1739"/>
      <c r="QK51" s="1739"/>
      <c r="QL51" s="1739"/>
      <c r="QM51" s="1739"/>
      <c r="QN51" s="1739"/>
      <c r="QO51" s="1739"/>
      <c r="QP51" s="1739"/>
      <c r="QQ51" s="1739"/>
      <c r="QR51" s="1739"/>
      <c r="QS51" s="1739"/>
      <c r="QT51" s="1739"/>
      <c r="QU51" s="1739"/>
      <c r="QV51" s="1739"/>
      <c r="QW51" s="1739"/>
      <c r="QX51" s="1739"/>
      <c r="QY51" s="1739"/>
      <c r="QZ51" s="1739"/>
      <c r="RA51" s="1739"/>
      <c r="RB51" s="1739"/>
      <c r="RC51" s="1739"/>
      <c r="RD51" s="1739"/>
      <c r="RE51" s="1739"/>
      <c r="RF51" s="1739"/>
      <c r="RG51" s="1739"/>
      <c r="RH51" s="1739"/>
      <c r="RI51" s="1739"/>
      <c r="RJ51" s="1739"/>
      <c r="RK51" s="1739"/>
      <c r="RL51" s="1739"/>
      <c r="RM51" s="1739"/>
      <c r="RN51" s="1739"/>
      <c r="RO51" s="1739"/>
      <c r="RP51" s="1739"/>
      <c r="RQ51" s="1739"/>
      <c r="RR51" s="1739"/>
      <c r="RS51" s="1739"/>
      <c r="RT51" s="1739"/>
      <c r="RU51" s="1739"/>
      <c r="RV51" s="1739"/>
      <c r="RW51" s="1739"/>
      <c r="RX51" s="1739"/>
      <c r="RY51" s="1739"/>
      <c r="RZ51" s="1739"/>
      <c r="SA51" s="1739"/>
      <c r="SB51" s="1739"/>
      <c r="SC51" s="1739"/>
      <c r="SD51" s="1739"/>
      <c r="SE51" s="1739"/>
      <c r="SF51" s="1739"/>
      <c r="SG51" s="1739"/>
      <c r="SH51" s="1739"/>
      <c r="SI51" s="1739"/>
      <c r="SJ51" s="1739"/>
      <c r="SK51" s="1739"/>
      <c r="SL51" s="1739"/>
      <c r="SM51" s="1739"/>
      <c r="SN51" s="1739"/>
      <c r="SO51" s="1739"/>
      <c r="SP51" s="1739"/>
      <c r="SQ51" s="1739"/>
      <c r="SR51" s="1739"/>
      <c r="SS51" s="1739"/>
      <c r="ST51" s="1739"/>
      <c r="SU51" s="1739"/>
      <c r="SV51" s="1739"/>
      <c r="SW51" s="1739"/>
      <c r="SX51" s="1739"/>
      <c r="SY51" s="1739"/>
      <c r="SZ51" s="1739"/>
      <c r="TA51" s="1739"/>
      <c r="TB51" s="1739"/>
      <c r="TC51" s="1739"/>
      <c r="TD51" s="1739"/>
      <c r="TE51" s="1739"/>
      <c r="TF51" s="1739"/>
      <c r="TG51" s="1739"/>
      <c r="TH51" s="1739"/>
      <c r="TI51" s="1739"/>
      <c r="TJ51" s="1739"/>
      <c r="TK51" s="1739"/>
      <c r="TL51" s="1739"/>
      <c r="TM51" s="1739"/>
      <c r="TN51" s="1739"/>
      <c r="TO51" s="1739"/>
      <c r="TP51" s="1739"/>
      <c r="TQ51" s="1739"/>
      <c r="TR51" s="1739"/>
      <c r="TS51" s="1739"/>
      <c r="TT51" s="1739"/>
      <c r="TU51" s="1739"/>
      <c r="TV51" s="1739"/>
      <c r="TW51" s="1739"/>
      <c r="TX51" s="1739"/>
      <c r="TY51" s="1739"/>
      <c r="TZ51" s="1739"/>
      <c r="UA51" s="1739"/>
      <c r="UB51" s="1739"/>
      <c r="UC51" s="1739"/>
      <c r="UD51" s="1739"/>
      <c r="UE51" s="1739"/>
      <c r="UF51" s="1739"/>
      <c r="UG51" s="1739"/>
      <c r="UH51" s="1739"/>
      <c r="UI51" s="1739"/>
      <c r="UJ51" s="1739"/>
      <c r="UK51" s="1739"/>
      <c r="UL51" s="1739"/>
      <c r="UM51" s="1739"/>
      <c r="UN51" s="1739"/>
      <c r="UO51" s="1739"/>
      <c r="UP51" s="1739"/>
      <c r="UQ51" s="1739"/>
      <c r="UR51" s="1739"/>
      <c r="US51" s="1739"/>
      <c r="UT51" s="1739"/>
      <c r="UU51" s="1739"/>
      <c r="UV51" s="1739"/>
      <c r="UW51" s="1739"/>
      <c r="UX51" s="1739"/>
      <c r="UY51" s="1739"/>
      <c r="UZ51" s="1739"/>
      <c r="VA51" s="1739"/>
      <c r="VB51" s="1739"/>
      <c r="VC51" s="1739"/>
      <c r="VD51" s="1739"/>
      <c r="VE51" s="1739"/>
      <c r="VF51" s="1739"/>
      <c r="VG51" s="1739"/>
      <c r="VH51" s="1739"/>
      <c r="VI51" s="1739"/>
      <c r="VJ51" s="1739"/>
      <c r="VK51" s="1739"/>
      <c r="VL51" s="1739"/>
      <c r="VM51" s="1739"/>
      <c r="VN51" s="1739"/>
      <c r="VO51" s="1739"/>
      <c r="VP51" s="1739"/>
      <c r="VQ51" s="1739"/>
      <c r="VR51" s="1739"/>
      <c r="VS51" s="1739"/>
      <c r="VT51" s="1739"/>
      <c r="VU51" s="1739"/>
      <c r="VV51" s="1739"/>
      <c r="VW51" s="1739"/>
      <c r="VX51" s="1739"/>
      <c r="VY51" s="1739"/>
      <c r="VZ51" s="1739"/>
      <c r="WA51" s="1739"/>
      <c r="WB51" s="1739"/>
      <c r="WC51" s="1739"/>
      <c r="WD51" s="1739"/>
      <c r="WE51" s="1739"/>
      <c r="WF51" s="1739"/>
      <c r="WG51" s="1739"/>
      <c r="WH51" s="1739"/>
      <c r="WI51" s="1739"/>
      <c r="WJ51" s="1739"/>
      <c r="WK51" s="1739"/>
      <c r="WL51" s="1739"/>
      <c r="WM51" s="1739"/>
      <c r="WN51" s="1739"/>
      <c r="WO51" s="1739"/>
      <c r="WP51" s="1739"/>
      <c r="WQ51" s="1739"/>
      <c r="WR51" s="1739"/>
      <c r="WS51" s="1739"/>
      <c r="WT51" s="1739"/>
      <c r="WU51" s="1739"/>
      <c r="WV51" s="1739"/>
      <c r="WW51" s="1739"/>
      <c r="WX51" s="1739"/>
      <c r="WY51" s="1739"/>
      <c r="WZ51" s="1739"/>
      <c r="XA51" s="1739"/>
      <c r="XB51" s="1739"/>
      <c r="XC51" s="1739"/>
      <c r="XD51" s="1739"/>
      <c r="XE51" s="1739"/>
      <c r="XF51" s="1739"/>
      <c r="XG51" s="1739"/>
      <c r="XH51" s="1739"/>
    </row>
    <row r="52" spans="1:632" s="133" customFormat="1">
      <c r="A52" s="1602">
        <v>47</v>
      </c>
      <c r="B52" s="317" t="s">
        <v>281</v>
      </c>
      <c r="C52" s="318" t="s">
        <v>383</v>
      </c>
      <c r="D52" s="342"/>
      <c r="E52" s="1486">
        <v>41883</v>
      </c>
      <c r="F52" s="1486" t="s">
        <v>725</v>
      </c>
      <c r="G52" s="310"/>
      <c r="H52" s="147"/>
      <c r="I52" s="147"/>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c r="HM52" s="148"/>
      <c r="HN52" s="148"/>
      <c r="HO52" s="148"/>
      <c r="HP52" s="148"/>
      <c r="HQ52" s="148"/>
      <c r="HR52" s="148"/>
      <c r="HS52" s="148"/>
      <c r="HT52" s="148"/>
      <c r="HU52" s="148"/>
      <c r="HV52" s="148"/>
      <c r="HW52" s="148"/>
      <c r="HX52" s="148"/>
      <c r="HY52" s="148"/>
      <c r="HZ52" s="148"/>
      <c r="IA52" s="148"/>
      <c r="IB52" s="148"/>
      <c r="IC52" s="148"/>
      <c r="ID52" s="148"/>
      <c r="IE52" s="148"/>
      <c r="IF52" s="148"/>
      <c r="IG52" s="148"/>
      <c r="IH52" s="148"/>
      <c r="II52" s="148"/>
      <c r="IJ52" s="148"/>
      <c r="IK52" s="148"/>
      <c r="IL52" s="148"/>
      <c r="IM52" s="148"/>
      <c r="IN52" s="148"/>
      <c r="IO52" s="148"/>
      <c r="IP52" s="148"/>
      <c r="IQ52" s="148"/>
      <c r="IR52" s="148"/>
      <c r="IS52" s="148"/>
      <c r="IT52" s="148"/>
      <c r="IU52" s="148"/>
      <c r="IV52" s="148"/>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c r="KL52" s="148"/>
      <c r="KM52" s="148"/>
      <c r="KN52" s="148"/>
      <c r="KO52" s="148"/>
      <c r="KP52" s="148"/>
      <c r="KQ52" s="148"/>
      <c r="KR52" s="148"/>
      <c r="KS52" s="148"/>
      <c r="KT52" s="148"/>
      <c r="KU52" s="148"/>
      <c r="KV52" s="148"/>
      <c r="KW52" s="148"/>
      <c r="KX52" s="148"/>
      <c r="KY52" s="148"/>
      <c r="KZ52" s="148"/>
      <c r="LA52" s="148"/>
      <c r="LB52" s="148"/>
      <c r="LC52" s="148"/>
      <c r="LD52" s="148"/>
      <c r="LE52" s="148"/>
      <c r="LF52" s="148"/>
      <c r="LG52" s="148"/>
      <c r="LH52" s="148"/>
      <c r="LI52" s="148"/>
      <c r="LJ52" s="148"/>
      <c r="LK52" s="148"/>
      <c r="LL52" s="148"/>
      <c r="LM52" s="148"/>
      <c r="LN52" s="148"/>
      <c r="LO52" s="148"/>
      <c r="LP52" s="148"/>
      <c r="LQ52" s="148"/>
      <c r="LR52" s="148"/>
      <c r="LS52" s="148"/>
      <c r="LT52" s="148"/>
      <c r="LU52" s="148"/>
      <c r="LV52" s="148"/>
      <c r="LW52" s="148"/>
      <c r="LX52" s="148"/>
      <c r="LY52" s="148"/>
      <c r="LZ52" s="148"/>
      <c r="MA52" s="148"/>
      <c r="MB52" s="148"/>
      <c r="MC52" s="148"/>
      <c r="MD52" s="148"/>
      <c r="ME52" s="148"/>
      <c r="MF52" s="148"/>
      <c r="MG52" s="148"/>
      <c r="MH52" s="148"/>
      <c r="MI52" s="148"/>
      <c r="MJ52" s="148"/>
      <c r="MK52" s="148"/>
      <c r="ML52" s="148"/>
      <c r="MM52" s="148"/>
      <c r="MN52" s="148"/>
      <c r="MO52" s="148"/>
      <c r="MP52" s="148"/>
      <c r="MQ52" s="148"/>
      <c r="MR52" s="148"/>
      <c r="MS52" s="148"/>
      <c r="MT52" s="148"/>
      <c r="MU52" s="148"/>
      <c r="MV52" s="148"/>
      <c r="MW52" s="148"/>
      <c r="MX52" s="148"/>
      <c r="MY52" s="148"/>
      <c r="MZ52" s="148"/>
      <c r="NA52" s="148"/>
      <c r="NB52" s="148"/>
      <c r="NC52" s="148"/>
      <c r="ND52" s="148"/>
      <c r="NE52" s="148"/>
      <c r="NF52" s="148"/>
      <c r="NG52" s="148"/>
      <c r="NH52" s="148"/>
      <c r="NI52" s="148"/>
      <c r="NJ52" s="148"/>
      <c r="NK52" s="148"/>
      <c r="NL52" s="148"/>
      <c r="NM52" s="148"/>
      <c r="NN52" s="148"/>
      <c r="NO52" s="148"/>
      <c r="NP52" s="148"/>
      <c r="NQ52" s="148"/>
      <c r="NR52" s="148"/>
      <c r="NS52" s="148"/>
      <c r="NT52" s="148"/>
      <c r="NU52" s="148"/>
      <c r="NV52" s="148"/>
      <c r="NW52" s="148"/>
      <c r="NX52" s="148"/>
      <c r="NY52" s="148"/>
      <c r="NZ52" s="148"/>
      <c r="OA52" s="148"/>
      <c r="OB52" s="148"/>
      <c r="OC52" s="148"/>
      <c r="OD52" s="148"/>
      <c r="OE52" s="148"/>
      <c r="OF52" s="148"/>
      <c r="OG52" s="148"/>
      <c r="OH52" s="148"/>
      <c r="OI52" s="148"/>
      <c r="OJ52" s="148"/>
      <c r="OK52" s="148"/>
      <c r="OL52" s="148"/>
      <c r="OM52" s="148"/>
      <c r="ON52" s="148"/>
      <c r="OO52" s="148"/>
      <c r="OP52" s="148"/>
      <c r="OQ52" s="148"/>
      <c r="OR52" s="148"/>
      <c r="OS52" s="148"/>
      <c r="OT52" s="148"/>
      <c r="OU52" s="148"/>
      <c r="OV52" s="148"/>
      <c r="OW52" s="148"/>
      <c r="OX52" s="148"/>
      <c r="OY52" s="148"/>
      <c r="OZ52" s="148"/>
      <c r="PA52" s="148"/>
      <c r="PB52" s="148"/>
      <c r="PC52" s="148"/>
      <c r="PD52" s="148"/>
      <c r="PE52" s="148"/>
      <c r="PF52" s="148"/>
      <c r="PG52" s="148"/>
      <c r="PH52" s="148"/>
      <c r="PI52" s="148"/>
      <c r="PJ52" s="148"/>
      <c r="PK52" s="148"/>
      <c r="PL52" s="148"/>
      <c r="PM52" s="148"/>
      <c r="PN52" s="148"/>
      <c r="PO52" s="148"/>
      <c r="PP52" s="148"/>
      <c r="PQ52" s="148"/>
      <c r="PR52" s="148"/>
      <c r="PS52" s="148"/>
      <c r="PT52" s="148"/>
      <c r="PU52" s="148"/>
      <c r="PV52" s="148"/>
      <c r="PW52" s="148"/>
      <c r="PX52" s="148"/>
      <c r="PY52" s="148"/>
      <c r="PZ52" s="148"/>
      <c r="QA52" s="148"/>
      <c r="QB52" s="148"/>
      <c r="QC52" s="148"/>
      <c r="QD52" s="148"/>
      <c r="QE52" s="148"/>
      <c r="QF52" s="148"/>
      <c r="QG52" s="148"/>
      <c r="QH52" s="148"/>
      <c r="QI52" s="148"/>
      <c r="QJ52" s="148"/>
      <c r="QK52" s="148"/>
      <c r="QL52" s="148"/>
      <c r="QM52" s="148"/>
      <c r="QN52" s="148"/>
      <c r="QO52" s="148"/>
      <c r="QP52" s="148"/>
      <c r="QQ52" s="148"/>
      <c r="QR52" s="148"/>
      <c r="QS52" s="148"/>
      <c r="QT52" s="148"/>
      <c r="QU52" s="148"/>
      <c r="QV52" s="148"/>
      <c r="QW52" s="148"/>
      <c r="QX52" s="148"/>
      <c r="QY52" s="148"/>
      <c r="QZ52" s="148"/>
      <c r="RA52" s="148"/>
      <c r="RB52" s="148"/>
      <c r="RC52" s="148"/>
      <c r="RD52" s="148"/>
      <c r="RE52" s="148"/>
      <c r="RF52" s="148"/>
      <c r="RG52" s="148"/>
      <c r="RH52" s="148"/>
      <c r="RI52" s="148"/>
      <c r="RJ52" s="148"/>
      <c r="RK52" s="148"/>
      <c r="RL52" s="148"/>
      <c r="RM52" s="148"/>
      <c r="RN52" s="148"/>
      <c r="RO52" s="148"/>
      <c r="RP52" s="148"/>
      <c r="RQ52" s="148"/>
      <c r="RR52" s="148"/>
      <c r="RS52" s="148"/>
      <c r="RT52" s="148"/>
      <c r="RU52" s="148"/>
      <c r="RV52" s="148"/>
      <c r="RW52" s="148"/>
      <c r="RX52" s="148"/>
      <c r="RY52" s="148"/>
      <c r="RZ52" s="148"/>
      <c r="SA52" s="148"/>
      <c r="SB52" s="148"/>
      <c r="SC52" s="148"/>
      <c r="SD52" s="148"/>
      <c r="SE52" s="148"/>
      <c r="SF52" s="148"/>
      <c r="SG52" s="148"/>
      <c r="SH52" s="148"/>
      <c r="SI52" s="148"/>
      <c r="SJ52" s="148"/>
      <c r="SK52" s="148"/>
      <c r="SL52" s="148"/>
      <c r="SM52" s="148"/>
      <c r="SN52" s="148"/>
      <c r="SO52" s="148"/>
      <c r="SP52" s="148"/>
      <c r="SQ52" s="148"/>
      <c r="SR52" s="148"/>
      <c r="SS52" s="148"/>
      <c r="ST52" s="148"/>
      <c r="SU52" s="148"/>
      <c r="SV52" s="148"/>
      <c r="SW52" s="148"/>
      <c r="SX52" s="148"/>
      <c r="SY52" s="148"/>
      <c r="SZ52" s="148"/>
      <c r="TA52" s="148"/>
      <c r="TB52" s="148"/>
      <c r="TC52" s="148"/>
      <c r="TD52" s="148"/>
      <c r="TE52" s="148"/>
      <c r="TF52" s="148"/>
      <c r="TG52" s="148"/>
      <c r="TH52" s="148"/>
      <c r="TI52" s="148"/>
      <c r="TJ52" s="148"/>
      <c r="TK52" s="148"/>
      <c r="TL52" s="148"/>
      <c r="TM52" s="148"/>
      <c r="TN52" s="148"/>
      <c r="TO52" s="148"/>
      <c r="TP52" s="148"/>
      <c r="TQ52" s="148"/>
      <c r="TR52" s="148"/>
      <c r="TS52" s="148"/>
      <c r="TT52" s="148"/>
      <c r="TU52" s="148"/>
      <c r="TV52" s="148"/>
      <c r="TW52" s="148"/>
      <c r="TX52" s="148"/>
      <c r="TY52" s="148"/>
      <c r="TZ52" s="148"/>
      <c r="UA52" s="148"/>
      <c r="UB52" s="148"/>
      <c r="UC52" s="148"/>
      <c r="UD52" s="148"/>
      <c r="UE52" s="148"/>
      <c r="UF52" s="148"/>
      <c r="UG52" s="148"/>
      <c r="UH52" s="148"/>
      <c r="UI52" s="148"/>
      <c r="UJ52" s="148"/>
      <c r="UK52" s="148"/>
      <c r="UL52" s="148"/>
      <c r="UM52" s="148"/>
      <c r="UN52" s="148"/>
      <c r="UO52" s="148"/>
      <c r="UP52" s="148"/>
      <c r="UQ52" s="148"/>
      <c r="UR52" s="148"/>
      <c r="US52" s="148"/>
      <c r="UT52" s="148"/>
      <c r="UU52" s="148"/>
      <c r="UV52" s="148"/>
      <c r="UW52" s="148"/>
      <c r="UX52" s="148"/>
      <c r="UY52" s="148"/>
      <c r="UZ52" s="148"/>
      <c r="VA52" s="148"/>
      <c r="VB52" s="148"/>
      <c r="VC52" s="148"/>
      <c r="VD52" s="148"/>
      <c r="VE52" s="148"/>
      <c r="VF52" s="148"/>
      <c r="VG52" s="148"/>
      <c r="VH52" s="148"/>
      <c r="VI52" s="148"/>
      <c r="VJ52" s="148"/>
      <c r="VK52" s="148"/>
      <c r="VL52" s="148"/>
      <c r="VM52" s="148"/>
      <c r="VN52" s="148"/>
      <c r="VO52" s="148"/>
      <c r="VP52" s="148"/>
      <c r="VQ52" s="148"/>
      <c r="VR52" s="148"/>
      <c r="VS52" s="148"/>
      <c r="VT52" s="148"/>
      <c r="VU52" s="148"/>
      <c r="VV52" s="148"/>
      <c r="VW52" s="148"/>
      <c r="VX52" s="148"/>
      <c r="VY52" s="148"/>
      <c r="VZ52" s="148"/>
      <c r="WA52" s="148"/>
      <c r="WB52" s="148"/>
      <c r="WC52" s="148"/>
      <c r="WD52" s="148"/>
      <c r="WE52" s="148"/>
      <c r="WF52" s="148"/>
      <c r="WG52" s="148"/>
      <c r="WH52" s="148"/>
      <c r="WI52" s="148"/>
      <c r="WJ52" s="148"/>
      <c r="WK52" s="148"/>
      <c r="WL52" s="148"/>
      <c r="WM52" s="148"/>
      <c r="WN52" s="148"/>
      <c r="WO52" s="148"/>
      <c r="WP52" s="148"/>
      <c r="WQ52" s="148"/>
      <c r="WR52" s="148"/>
      <c r="WS52" s="148"/>
      <c r="WT52" s="148"/>
      <c r="WU52" s="148"/>
      <c r="WV52" s="148"/>
      <c r="WW52" s="148"/>
      <c r="WX52" s="148"/>
      <c r="WY52" s="148"/>
      <c r="WZ52" s="148"/>
      <c r="XA52" s="148"/>
      <c r="XB52" s="148"/>
      <c r="XC52" s="148"/>
      <c r="XD52" s="148"/>
      <c r="XE52" s="148"/>
      <c r="XF52" s="148"/>
      <c r="XG52" s="148"/>
      <c r="XH52" s="148"/>
    </row>
    <row r="53" spans="1:632" s="148" customFormat="1" ht="38.25">
      <c r="A53" s="327">
        <v>48</v>
      </c>
      <c r="B53" s="328" t="s">
        <v>281</v>
      </c>
      <c r="C53" s="329" t="s">
        <v>280</v>
      </c>
      <c r="D53" s="346" t="s">
        <v>321</v>
      </c>
      <c r="E53" s="347">
        <v>41091</v>
      </c>
      <c r="F53" s="347">
        <f>E53+360</f>
        <v>41451</v>
      </c>
      <c r="G53" s="334" t="s">
        <v>726</v>
      </c>
      <c r="H53" s="147"/>
      <c r="I53" s="147"/>
    </row>
    <row r="54" spans="1:632" s="148" customFormat="1" ht="20.25" customHeight="1">
      <c r="A54" s="896">
        <v>49</v>
      </c>
      <c r="B54" s="897" t="s">
        <v>281</v>
      </c>
      <c r="C54" s="898" t="s">
        <v>322</v>
      </c>
      <c r="D54" s="899" t="s">
        <v>241</v>
      </c>
      <c r="E54" s="907">
        <v>41167</v>
      </c>
      <c r="F54" s="907">
        <f>E54+7</f>
        <v>41174</v>
      </c>
      <c r="G54" s="901" t="s">
        <v>317</v>
      </c>
      <c r="H54" s="147"/>
      <c r="I54" s="147"/>
    </row>
    <row r="55" spans="1:632" s="148" customFormat="1" ht="38.25">
      <c r="A55" s="313">
        <v>50</v>
      </c>
      <c r="B55" s="317" t="s">
        <v>281</v>
      </c>
      <c r="C55" s="318" t="s">
        <v>384</v>
      </c>
      <c r="D55" s="342" t="s">
        <v>381</v>
      </c>
      <c r="E55" s="1387">
        <v>41640</v>
      </c>
      <c r="F55" s="1741" t="s">
        <v>725</v>
      </c>
      <c r="G55" s="1082" t="s">
        <v>605</v>
      </c>
      <c r="H55" s="147"/>
      <c r="I55" s="147"/>
    </row>
    <row r="56" spans="1:632" s="148" customFormat="1" ht="20.25" customHeight="1">
      <c r="A56" s="313">
        <v>51</v>
      </c>
      <c r="B56" s="306">
        <v>4.2</v>
      </c>
      <c r="C56" s="318" t="s">
        <v>385</v>
      </c>
      <c r="D56" s="345" t="s">
        <v>386</v>
      </c>
      <c r="E56" s="345"/>
      <c r="F56" s="316"/>
      <c r="G56" s="353"/>
      <c r="H56" s="147"/>
      <c r="I56" s="147"/>
    </row>
    <row r="57" spans="1:632" s="148" customFormat="1" ht="46.5" customHeight="1">
      <c r="A57" s="313">
        <v>52</v>
      </c>
      <c r="B57" s="306">
        <v>4.2</v>
      </c>
      <c r="C57" s="323" t="s">
        <v>427</v>
      </c>
      <c r="D57" s="336"/>
      <c r="E57" s="56"/>
      <c r="F57" s="56"/>
      <c r="G57" s="355" t="s">
        <v>428</v>
      </c>
      <c r="H57" s="147"/>
      <c r="I57" s="147"/>
    </row>
    <row r="58" spans="1:632" s="148" customFormat="1" ht="20.25" customHeight="1">
      <c r="A58" s="313">
        <v>53</v>
      </c>
      <c r="B58" s="317" t="s">
        <v>339</v>
      </c>
      <c r="C58" s="318" t="s">
        <v>479</v>
      </c>
      <c r="D58" s="342" t="s">
        <v>324</v>
      </c>
      <c r="E58" s="343">
        <v>41239</v>
      </c>
      <c r="F58" s="343">
        <v>41604</v>
      </c>
      <c r="G58" s="310"/>
      <c r="H58" s="95"/>
      <c r="I58" s="95"/>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row>
    <row r="59" spans="1:632" s="233" customFormat="1" ht="15.75" thickBot="1">
      <c r="A59" s="311"/>
      <c r="B59" s="312"/>
      <c r="C59" s="326" t="s">
        <v>131</v>
      </c>
      <c r="D59" s="350"/>
      <c r="E59" s="341"/>
      <c r="F59" s="341"/>
      <c r="G59" s="354"/>
    </row>
    <row r="60" spans="1:632">
      <c r="A60" s="307"/>
      <c r="B60" s="308"/>
      <c r="C60" s="176"/>
      <c r="D60" s="348"/>
      <c r="E60" s="348"/>
      <c r="F60" s="351"/>
      <c r="G60" s="351"/>
    </row>
    <row r="65" spans="2:4">
      <c r="B65" s="1209"/>
      <c r="C65" s="1218"/>
      <c r="D65" s="1038"/>
    </row>
    <row r="66" spans="2:4">
      <c r="B66" s="1209"/>
      <c r="C66" s="1217"/>
      <c r="D66" s="1038"/>
    </row>
    <row r="67" spans="2:4">
      <c r="B67" s="1209"/>
      <c r="C67" s="1211"/>
      <c r="D67" s="1038"/>
    </row>
    <row r="68" spans="2:4">
      <c r="B68" s="1209"/>
      <c r="C68" s="1215"/>
      <c r="D68" s="1038"/>
    </row>
    <row r="69" spans="2:4">
      <c r="B69" s="1209"/>
      <c r="C69" s="1216"/>
      <c r="D69" s="1038"/>
    </row>
    <row r="70" spans="2:4">
      <c r="B70" s="1209"/>
      <c r="C70" s="1210"/>
      <c r="D70" s="1038"/>
    </row>
    <row r="71" spans="2:4">
      <c r="B71" s="1209"/>
      <c r="C71" s="1210"/>
      <c r="D71" s="1038"/>
    </row>
    <row r="72" spans="2:4">
      <c r="B72" s="1209"/>
      <c r="C72" s="1214"/>
      <c r="D72" s="1038"/>
    </row>
    <row r="73" spans="2:4" ht="15">
      <c r="B73" s="1209"/>
      <c r="C73" s="1210"/>
      <c r="D73" s="1039"/>
    </row>
    <row r="74" spans="2:4">
      <c r="B74" s="1209"/>
      <c r="C74" s="1210"/>
    </row>
    <row r="75" spans="2:4">
      <c r="B75" s="1209"/>
      <c r="C75" s="1210"/>
    </row>
    <row r="76" spans="2:4">
      <c r="B76" s="1209"/>
      <c r="C76" s="1210"/>
    </row>
  </sheetData>
  <autoFilter ref="B2:B59"/>
  <mergeCells count="1">
    <mergeCell ref="A1:G1"/>
  </mergeCells>
  <phoneticPr fontId="10" type="noConversion"/>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172" zoomScaleNormal="172" workbookViewId="0">
      <selection activeCell="A4" sqref="A4"/>
    </sheetView>
  </sheetViews>
  <sheetFormatPr defaultColWidth="9" defaultRowHeight="14.25"/>
  <cols>
    <col min="1" max="1" width="9" style="72"/>
    <col min="2" max="2" width="34.25" style="57" customWidth="1"/>
    <col min="3" max="3" width="17.875" style="57" customWidth="1"/>
    <col min="4" max="4" width="13.75" style="57" hidden="1" customWidth="1"/>
    <col min="5" max="5" width="10.125" style="57" customWidth="1"/>
    <col min="6" max="6" width="10" style="57" customWidth="1"/>
    <col min="7" max="16384" width="9" style="57"/>
  </cols>
  <sheetData>
    <row r="1" spans="1:7" ht="51.75" customHeight="1">
      <c r="A1" s="2666" t="s">
        <v>152</v>
      </c>
      <c r="B1" s="2666"/>
      <c r="C1" s="2666"/>
      <c r="D1" s="2666"/>
      <c r="E1" s="2666"/>
    </row>
    <row r="2" spans="1:7" ht="43.5" customHeight="1">
      <c r="A2" s="2667" t="s">
        <v>153</v>
      </c>
      <c r="B2" s="2667"/>
      <c r="C2" s="2667"/>
      <c r="D2" s="2667"/>
      <c r="E2" s="2667"/>
    </row>
    <row r="3" spans="1:7" ht="30.75" customHeight="1">
      <c r="A3" s="59" t="s">
        <v>47</v>
      </c>
      <c r="B3" s="60" t="s">
        <v>83</v>
      </c>
      <c r="C3" s="60" t="s">
        <v>170</v>
      </c>
      <c r="D3" s="61" t="s">
        <v>154</v>
      </c>
      <c r="E3" s="62" t="s">
        <v>155</v>
      </c>
    </row>
    <row r="4" spans="1:7" ht="59.25" customHeight="1">
      <c r="A4" s="63">
        <v>1</v>
      </c>
      <c r="B4" s="100" t="s">
        <v>156</v>
      </c>
      <c r="C4" s="64"/>
      <c r="D4" s="64">
        <v>20000</v>
      </c>
      <c r="E4" s="367"/>
    </row>
    <row r="5" spans="1:7" ht="52.5" customHeight="1">
      <c r="A5" s="63">
        <v>2</v>
      </c>
      <c r="B5" s="100" t="s">
        <v>157</v>
      </c>
      <c r="C5" s="64"/>
      <c r="D5" s="64">
        <v>100000</v>
      </c>
      <c r="E5" s="367"/>
    </row>
    <row r="6" spans="1:7" ht="30.75" customHeight="1">
      <c r="A6" s="63">
        <v>3</v>
      </c>
      <c r="B6" s="100" t="s">
        <v>158</v>
      </c>
      <c r="C6" s="64"/>
      <c r="D6" s="53">
        <v>15000</v>
      </c>
      <c r="E6" s="66"/>
    </row>
    <row r="7" spans="1:7" ht="39.75" customHeight="1">
      <c r="A7" s="63">
        <v>4</v>
      </c>
      <c r="B7" s="100" t="s">
        <v>159</v>
      </c>
      <c r="C7" s="64"/>
      <c r="D7" s="53">
        <v>15000</v>
      </c>
      <c r="E7" s="66"/>
    </row>
    <row r="8" spans="1:7" ht="39.75" customHeight="1">
      <c r="A8" s="63">
        <v>5</v>
      </c>
      <c r="B8" s="100" t="s">
        <v>160</v>
      </c>
      <c r="C8" s="64"/>
      <c r="D8" s="64"/>
      <c r="E8" s="65"/>
    </row>
    <row r="9" spans="1:7" ht="39.75" customHeight="1">
      <c r="A9" s="63">
        <v>6</v>
      </c>
      <c r="B9" s="100" t="s">
        <v>111</v>
      </c>
      <c r="C9" s="64"/>
      <c r="D9" s="64"/>
      <c r="E9" s="367" t="s">
        <v>732</v>
      </c>
    </row>
    <row r="10" spans="1:7" ht="39.75" customHeight="1">
      <c r="A10" s="63">
        <v>7</v>
      </c>
      <c r="B10" s="100" t="s">
        <v>187</v>
      </c>
      <c r="C10" s="64"/>
      <c r="D10" s="64"/>
      <c r="E10" s="367" t="s">
        <v>526</v>
      </c>
    </row>
    <row r="11" spans="1:7" ht="39.75" customHeight="1">
      <c r="A11" s="63">
        <v>8</v>
      </c>
      <c r="B11" s="368" t="s">
        <v>527</v>
      </c>
      <c r="C11" s="64"/>
      <c r="D11" s="64"/>
      <c r="E11" s="367"/>
    </row>
    <row r="12" spans="1:7" ht="32.25" customHeight="1">
      <c r="A12" s="63">
        <v>9</v>
      </c>
      <c r="B12" s="100" t="s">
        <v>161</v>
      </c>
      <c r="C12" s="64"/>
      <c r="D12" s="65">
        <v>70000</v>
      </c>
      <c r="E12" s="65"/>
    </row>
    <row r="13" spans="1:7" ht="32.25" customHeight="1">
      <c r="A13" s="63">
        <v>10</v>
      </c>
      <c r="B13" s="100" t="s">
        <v>528</v>
      </c>
      <c r="C13" s="64"/>
      <c r="D13" s="65"/>
      <c r="E13" s="65"/>
    </row>
    <row r="14" spans="1:7" ht="41.25" customHeight="1">
      <c r="A14" s="67"/>
      <c r="B14" s="68" t="s">
        <v>131</v>
      </c>
      <c r="C14" s="69">
        <f>SUM(C4:C13)</f>
        <v>0</v>
      </c>
      <c r="D14" s="70">
        <f>SUM(D4:D12)</f>
        <v>220000</v>
      </c>
      <c r="E14" s="71"/>
    </row>
    <row r="15" spans="1:7" ht="15.75">
      <c r="C15" s="369">
        <f>SUM(C4:C13)</f>
        <v>0</v>
      </c>
      <c r="E15" s="86"/>
      <c r="F15" s="84"/>
      <c r="G15" s="86"/>
    </row>
    <row r="16" spans="1:7" ht="15.75">
      <c r="C16" s="369">
        <f>SUM(C4:C13)</f>
        <v>0</v>
      </c>
      <c r="E16" s="86"/>
      <c r="F16" s="84"/>
      <c r="G16" s="86"/>
    </row>
    <row r="17" spans="3:7">
      <c r="E17" s="86"/>
      <c r="F17" s="84"/>
      <c r="G17" s="86"/>
    </row>
    <row r="18" spans="3:7">
      <c r="E18" s="86"/>
      <c r="F18" s="84"/>
      <c r="G18" s="86"/>
    </row>
    <row r="19" spans="3:7">
      <c r="C19" s="1040">
        <f>SUM(C4:C13)</f>
        <v>0</v>
      </c>
      <c r="E19" s="86"/>
      <c r="F19" s="84"/>
      <c r="G19" s="86"/>
    </row>
    <row r="20" spans="3:7">
      <c r="E20" s="86"/>
      <c r="F20" s="84"/>
      <c r="G20" s="86"/>
    </row>
    <row r="21" spans="3:7">
      <c r="E21" s="86"/>
      <c r="F21" s="84"/>
      <c r="G21" s="86"/>
    </row>
    <row r="22" spans="3:7">
      <c r="E22" s="86"/>
      <c r="F22" s="84"/>
      <c r="G22" s="86"/>
    </row>
  </sheetData>
  <mergeCells count="2">
    <mergeCell ref="A1:E1"/>
    <mergeCell ref="A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General</vt:lpstr>
      <vt:lpstr>Goods</vt:lpstr>
      <vt:lpstr>Consultant Services</vt:lpstr>
      <vt:lpstr>Capacity Building</vt:lpstr>
      <vt:lpstr>OC</vt:lpstr>
      <vt:lpstr>'Capacity Building'!Print_Area</vt:lpstr>
      <vt:lpstr>'Consultant Services'!Print_Area</vt:lpstr>
      <vt:lpstr>General!Print_Area</vt:lpstr>
      <vt:lpstr>Goods!Print_Area</vt:lpstr>
      <vt:lpstr>'Capacity Building'!Print_Titles</vt:lpstr>
      <vt:lpstr>'Consultant Services'!Print_Titles</vt:lpstr>
      <vt:lpstr>Goods!Print_Titles</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wb364899</dc:creator>
  <cp:lastModifiedBy>Ashraf Ahmed Hasan Al-Wazzan</cp:lastModifiedBy>
  <cp:lastPrinted>2012-11-14T07:02:30Z</cp:lastPrinted>
  <dcterms:created xsi:type="dcterms:W3CDTF">2010-04-26T08:11:08Z</dcterms:created>
  <dcterms:modified xsi:type="dcterms:W3CDTF">2014-04-30T19:49:53Z</dcterms:modified>
</cp:coreProperties>
</file>