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35" yWindow="-180" windowWidth="11940" windowHeight="10965" tabRatio="875"/>
  </bookViews>
  <sheets>
    <sheet name="Works &amp;  Goods" sheetId="6" r:id="rId1"/>
    <sheet name="Consultants" sheetId="5" r:id="rId2"/>
    <sheet name="Training" sheetId="8" r:id="rId3"/>
    <sheet name=" Grants" sheetId="1" r:id="rId4"/>
    <sheet name="Operational Expenditures" sheetId="12" r:id="rId5"/>
    <sheet name="Financial Management" sheetId="9" r:id="rId6"/>
    <sheet name="Allocations XDR EUR USD" sheetId="7" r:id="rId7"/>
    <sheet name="Allocations XDR (+ or -)" sheetId="11" r:id="rId8"/>
    <sheet name="Procurement Steps" sheetId="10" r:id="rId9"/>
    <sheet name="Sheet1" sheetId="13" r:id="rId10"/>
  </sheets>
  <externalReferences>
    <externalReference r:id="rId11"/>
  </externalReferences>
  <definedNames>
    <definedName name="_xlnm._FilterDatabase" localSheetId="3" hidden="1">' Grants'!$A$6:$AH$476</definedName>
    <definedName name="_xlnm._FilterDatabase" localSheetId="1" hidden="1">Consultants!$A$6:$AX$263</definedName>
    <definedName name="_xlnm._FilterDatabase" localSheetId="5" hidden="1">'Financial Management'!$A$8:$CG$431</definedName>
    <definedName name="_xlnm._FilterDatabase" localSheetId="4" hidden="1">'Operational Expenditures'!$A$6:$S$28</definedName>
    <definedName name="_xlnm._FilterDatabase" localSheetId="2" hidden="1">Training!$A$6:$T$122</definedName>
    <definedName name="_xlnm._FilterDatabase" localSheetId="0" hidden="1">'Works &amp;  Goods'!$A$6:$AJ$104</definedName>
    <definedName name="_xlnm.Print_Titles" localSheetId="3">' Grants'!$A:$J,' Grants'!$1:$6</definedName>
    <definedName name="_xlnm.Print_Titles" localSheetId="1">Consultants!$A:$I,Consultants!$1:$6</definedName>
    <definedName name="_xlnm.Print_Titles" localSheetId="4">'Operational Expenditures'!$A:$I,'Operational Expenditures'!$1:$6</definedName>
    <definedName name="_xlnm.Print_Titles" localSheetId="0">'Works &amp;  Goods'!$A:$J,'Works &amp;  Goods'!$1:$6</definedName>
    <definedName name="today" localSheetId="4">'Operational Expenditures'!$F$2</definedName>
    <definedName name="today">'Works &amp;  Goods'!$G$2</definedName>
  </definedNames>
  <calcPr calcId="125725"/>
</workbook>
</file>

<file path=xl/calcChain.xml><?xml version="1.0" encoding="utf-8"?>
<calcChain xmlns="http://schemas.openxmlformats.org/spreadsheetml/2006/main">
  <c r="CC55" i="9"/>
  <c r="CA55"/>
  <c r="BV55"/>
  <c r="BW55" s="1"/>
  <c r="BT55"/>
  <c r="BS55"/>
  <c r="BY55" s="1"/>
  <c r="CE55" s="1"/>
  <c r="BR55"/>
  <c r="AA55"/>
  <c r="BZ55" l="1"/>
  <c r="CF55" s="1"/>
  <c r="BU55"/>
  <c r="BX55" s="1"/>
  <c r="CD55" s="1"/>
  <c r="S25" i="6" l="1"/>
  <c r="U25" s="1"/>
  <c r="W25" s="1"/>
  <c r="Y25" s="1"/>
  <c r="AA25" s="1"/>
  <c r="AC25" s="1"/>
  <c r="Q25"/>
  <c r="O25"/>
  <c r="M25"/>
  <c r="CC322" i="9"/>
  <c r="CA322"/>
  <c r="BS322"/>
  <c r="BV322" s="1"/>
  <c r="BQ322"/>
  <c r="BO322"/>
  <c r="BN322"/>
  <c r="BL322"/>
  <c r="BK322"/>
  <c r="BI322"/>
  <c r="BH322"/>
  <c r="BF322"/>
  <c r="BE322"/>
  <c r="BC322"/>
  <c r="BB322"/>
  <c r="AZ322"/>
  <c r="AY322"/>
  <c r="AW322"/>
  <c r="AV322"/>
  <c r="AT322"/>
  <c r="AS322"/>
  <c r="AQ322"/>
  <c r="AP322"/>
  <c r="AN322"/>
  <c r="AM322"/>
  <c r="AK322"/>
  <c r="AJ322"/>
  <c r="AH322"/>
  <c r="AE322"/>
  <c r="AD322"/>
  <c r="AB322"/>
  <c r="AA322"/>
  <c r="Y322"/>
  <c r="X322"/>
  <c r="V322"/>
  <c r="U322"/>
  <c r="S322"/>
  <c r="R322"/>
  <c r="P322"/>
  <c r="O322"/>
  <c r="M322"/>
  <c r="L322"/>
  <c r="BT322" s="1"/>
  <c r="J322"/>
  <c r="BR322" s="1"/>
  <c r="BD264"/>
  <c r="BD45"/>
  <c r="BD56"/>
  <c r="BD367"/>
  <c r="BD402"/>
  <c r="BD424"/>
  <c r="BE346"/>
  <c r="BC346"/>
  <c r="BE260"/>
  <c r="BC260"/>
  <c r="BD13"/>
  <c r="G305"/>
  <c r="CC302"/>
  <c r="CA302"/>
  <c r="BS302"/>
  <c r="BV302" s="1"/>
  <c r="BQ302"/>
  <c r="BO302"/>
  <c r="BN302"/>
  <c r="BL302"/>
  <c r="BK302"/>
  <c r="BI302"/>
  <c r="BH302"/>
  <c r="BF302"/>
  <c r="BE302"/>
  <c r="BC302"/>
  <c r="BB302"/>
  <c r="AZ302"/>
  <c r="AY302"/>
  <c r="AW302"/>
  <c r="AV302"/>
  <c r="AT302"/>
  <c r="AS302"/>
  <c r="AQ302"/>
  <c r="AP302"/>
  <c r="AN302"/>
  <c r="AM302"/>
  <c r="AK302"/>
  <c r="AJ302"/>
  <c r="AH302"/>
  <c r="AG302"/>
  <c r="AE302"/>
  <c r="AD302"/>
  <c r="AB302"/>
  <c r="AA302"/>
  <c r="Y302"/>
  <c r="X302"/>
  <c r="V302"/>
  <c r="U302"/>
  <c r="S302"/>
  <c r="R302"/>
  <c r="P302"/>
  <c r="O302"/>
  <c r="M302"/>
  <c r="L302"/>
  <c r="BT302" s="1"/>
  <c r="J302"/>
  <c r="BR302" s="1"/>
  <c r="F302"/>
  <c r="AP185" i="5"/>
  <c r="AN185"/>
  <c r="AL185"/>
  <c r="AJ185"/>
  <c r="T185"/>
  <c r="R185"/>
  <c r="P185"/>
  <c r="N185"/>
  <c r="L185"/>
  <c r="CC291" i="9"/>
  <c r="CA291"/>
  <c r="BS291"/>
  <c r="BV291" s="1"/>
  <c r="BQ291"/>
  <c r="BO291"/>
  <c r="BN291"/>
  <c r="BL291"/>
  <c r="BK291"/>
  <c r="BI291"/>
  <c r="BH291"/>
  <c r="BF291"/>
  <c r="BE291"/>
  <c r="BC291"/>
  <c r="BB291"/>
  <c r="AZ291"/>
  <c r="AY291"/>
  <c r="AW291"/>
  <c r="AV291"/>
  <c r="AT291"/>
  <c r="AS291"/>
  <c r="AQ291"/>
  <c r="AP291"/>
  <c r="AN291"/>
  <c r="AM291"/>
  <c r="AK291"/>
  <c r="AJ291"/>
  <c r="AH291"/>
  <c r="AG291"/>
  <c r="AE291"/>
  <c r="AD291"/>
  <c r="AB291"/>
  <c r="AA291"/>
  <c r="Y291"/>
  <c r="X291"/>
  <c r="V291"/>
  <c r="U291"/>
  <c r="S291"/>
  <c r="R291"/>
  <c r="P291"/>
  <c r="O291"/>
  <c r="M291"/>
  <c r="L291"/>
  <c r="BT291" s="1"/>
  <c r="J291"/>
  <c r="BR291" s="1"/>
  <c r="CC35"/>
  <c r="CA35"/>
  <c r="BS35"/>
  <c r="BV35" s="1"/>
  <c r="BQ35"/>
  <c r="BO35"/>
  <c r="BN35"/>
  <c r="BL35"/>
  <c r="BK35"/>
  <c r="BI35"/>
  <c r="BH35"/>
  <c r="BF35"/>
  <c r="BE35"/>
  <c r="BC35"/>
  <c r="BB35"/>
  <c r="AZ35"/>
  <c r="AY35"/>
  <c r="AW35"/>
  <c r="AV35"/>
  <c r="AT35"/>
  <c r="AS35"/>
  <c r="AQ35"/>
  <c r="AP35"/>
  <c r="AN35"/>
  <c r="AM35"/>
  <c r="AK35"/>
  <c r="AJ35"/>
  <c r="AH35"/>
  <c r="AG35"/>
  <c r="AE35"/>
  <c r="AD35"/>
  <c r="AB35"/>
  <c r="AA35"/>
  <c r="Y35"/>
  <c r="X35"/>
  <c r="V35"/>
  <c r="U35"/>
  <c r="S35"/>
  <c r="R35"/>
  <c r="P35"/>
  <c r="O35"/>
  <c r="M35"/>
  <c r="L35"/>
  <c r="BT35" s="1"/>
  <c r="J35"/>
  <c r="BR35" s="1"/>
  <c r="A35"/>
  <c r="AJ67" i="5"/>
  <c r="AL67" s="1"/>
  <c r="AN67" s="1"/>
  <c r="AP67" s="1"/>
  <c r="AR67" s="1"/>
  <c r="V67"/>
  <c r="T67"/>
  <c r="R67"/>
  <c r="P67"/>
  <c r="N67"/>
  <c r="L67"/>
  <c r="K105" i="8"/>
  <c r="M105" s="1"/>
  <c r="O105" s="1"/>
  <c r="N149" i="5"/>
  <c r="P149" s="1"/>
  <c r="R149" s="1"/>
  <c r="T149" s="1"/>
  <c r="V149" s="1"/>
  <c r="X149" s="1"/>
  <c r="Z149" s="1"/>
  <c r="AB149" s="1"/>
  <c r="AD149" s="1"/>
  <c r="AF149" s="1"/>
  <c r="AH149" s="1"/>
  <c r="AJ149" s="1"/>
  <c r="AL149" s="1"/>
  <c r="AP149" s="1"/>
  <c r="AR149" s="1"/>
  <c r="G86" i="8"/>
  <c r="G85"/>
  <c r="G108"/>
  <c r="G107"/>
  <c r="O68"/>
  <c r="M68"/>
  <c r="K68"/>
  <c r="BW322" i="9" l="1"/>
  <c r="BU322"/>
  <c r="BZ322"/>
  <c r="CF322" s="1"/>
  <c r="BX322"/>
  <c r="CD322" s="1"/>
  <c r="BY322"/>
  <c r="CE322" s="1"/>
  <c r="BW302"/>
  <c r="BU302"/>
  <c r="BX302" s="1"/>
  <c r="CD302" s="1"/>
  <c r="BZ302"/>
  <c r="CF302" s="1"/>
  <c r="BY302"/>
  <c r="CE302" s="1"/>
  <c r="BW291"/>
  <c r="BU291"/>
  <c r="BX291" s="1"/>
  <c r="CD291" s="1"/>
  <c r="BZ291"/>
  <c r="CF291" s="1"/>
  <c r="BY291"/>
  <c r="CE291" s="1"/>
  <c r="BW35"/>
  <c r="BU35"/>
  <c r="BX35" s="1"/>
  <c r="CD35" s="1"/>
  <c r="BZ35"/>
  <c r="CF35" s="1"/>
  <c r="BY35"/>
  <c r="CE35" s="1"/>
  <c r="O48" i="6"/>
  <c r="S48" s="1"/>
  <c r="U48" s="1"/>
  <c r="W48" s="1"/>
  <c r="Y48" s="1"/>
  <c r="AA48" s="1"/>
  <c r="AC48" s="1"/>
  <c r="CC380" i="9" l="1"/>
  <c r="CA380"/>
  <c r="BS380"/>
  <c r="BV380" s="1"/>
  <c r="BQ380"/>
  <c r="BO380"/>
  <c r="BN380"/>
  <c r="BL380"/>
  <c r="BK380"/>
  <c r="BI380"/>
  <c r="BH380"/>
  <c r="BF380"/>
  <c r="BE380"/>
  <c r="BC380"/>
  <c r="BB380"/>
  <c r="AZ380"/>
  <c r="AY380"/>
  <c r="AW380"/>
  <c r="AV380"/>
  <c r="AT380"/>
  <c r="AS380"/>
  <c r="AQ380"/>
  <c r="AP380"/>
  <c r="AN380"/>
  <c r="AM380"/>
  <c r="AK380"/>
  <c r="AJ380"/>
  <c r="AH380"/>
  <c r="AG380"/>
  <c r="AE380"/>
  <c r="AD380"/>
  <c r="AB380"/>
  <c r="AA380"/>
  <c r="Y380"/>
  <c r="X380"/>
  <c r="V380"/>
  <c r="BR380" s="1"/>
  <c r="U380"/>
  <c r="S380"/>
  <c r="R380"/>
  <c r="P380"/>
  <c r="O380"/>
  <c r="M380"/>
  <c r="L380"/>
  <c r="BT380" s="1"/>
  <c r="J380"/>
  <c r="AR210" i="5"/>
  <c r="AP210"/>
  <c r="AN210"/>
  <c r="N210"/>
  <c r="L210"/>
  <c r="AZ360" i="9"/>
  <c r="AZ361"/>
  <c r="AZ362"/>
  <c r="AZ363"/>
  <c r="BB360"/>
  <c r="BB361"/>
  <c r="BB362"/>
  <c r="BB363"/>
  <c r="BB350"/>
  <c r="AZ350"/>
  <c r="O66" i="8"/>
  <c r="M66"/>
  <c r="K66"/>
  <c r="BW380" i="9" l="1"/>
  <c r="BU380"/>
  <c r="BX380" s="1"/>
  <c r="CD380" s="1"/>
  <c r="BZ380"/>
  <c r="CF380" s="1"/>
  <c r="BY380"/>
  <c r="CE380" s="1"/>
  <c r="A18" i="1"/>
  <c r="A19" s="1"/>
  <c r="A20" s="1"/>
  <c r="A21" s="1"/>
  <c r="A22" s="1"/>
  <c r="A23" s="1"/>
  <c r="A24" s="1"/>
  <c r="A25" s="1"/>
  <c r="A26" s="1"/>
  <c r="A28"/>
  <c r="A29"/>
  <c r="A30" s="1"/>
  <c r="A31" s="1"/>
  <c r="A32" s="1"/>
  <c r="A33" s="1"/>
  <c r="A34" s="1"/>
  <c r="A35" s="1"/>
  <c r="A36" s="1"/>
  <c r="A38"/>
  <c r="A39" s="1"/>
  <c r="A40" s="1"/>
  <c r="A49"/>
  <c r="A50" s="1"/>
  <c r="A51" s="1"/>
  <c r="A52" s="1"/>
  <c r="A53" s="1"/>
  <c r="A54" s="1"/>
  <c r="A55" s="1"/>
  <c r="A56" s="1"/>
  <c r="A59"/>
  <c r="A60" s="1"/>
  <c r="H408"/>
  <c r="H472"/>
  <c r="M470"/>
  <c r="Q470" s="1"/>
  <c r="S470" s="1"/>
  <c r="U470" s="1"/>
  <c r="W470" s="1"/>
  <c r="Y470" s="1"/>
  <c r="AA470" s="1"/>
  <c r="AC470" s="1"/>
  <c r="AE470" s="1"/>
  <c r="A473"/>
  <c r="M468"/>
  <c r="Q468" s="1"/>
  <c r="S468" s="1"/>
  <c r="U468" s="1"/>
  <c r="W468" s="1"/>
  <c r="Y468" s="1"/>
  <c r="AA468" s="1"/>
  <c r="AC468" s="1"/>
  <c r="AE468" s="1"/>
  <c r="M466"/>
  <c r="Q466" s="1"/>
  <c r="S466" s="1"/>
  <c r="U466" s="1"/>
  <c r="W466" s="1"/>
  <c r="Y466" s="1"/>
  <c r="AA466" s="1"/>
  <c r="AC466" s="1"/>
  <c r="AE466" s="1"/>
  <c r="M464"/>
  <c r="Q464" s="1"/>
  <c r="S464" s="1"/>
  <c r="U464" s="1"/>
  <c r="W464" s="1"/>
  <c r="Y464" s="1"/>
  <c r="AA464" s="1"/>
  <c r="AC464" s="1"/>
  <c r="AE464" s="1"/>
  <c r="M404"/>
  <c r="Q404" s="1"/>
  <c r="S404" s="1"/>
  <c r="U404" s="1"/>
  <c r="W404" s="1"/>
  <c r="Y404" s="1"/>
  <c r="AA404" s="1"/>
  <c r="AC404" s="1"/>
  <c r="AE404" s="1"/>
  <c r="M402"/>
  <c r="Q402" s="1"/>
  <c r="S402" s="1"/>
  <c r="U402" s="1"/>
  <c r="W402" s="1"/>
  <c r="Y402" s="1"/>
  <c r="AA402" s="1"/>
  <c r="AC402" s="1"/>
  <c r="AE402" s="1"/>
  <c r="M400"/>
  <c r="Q400" s="1"/>
  <c r="S400" s="1"/>
  <c r="U400" s="1"/>
  <c r="W400" s="1"/>
  <c r="Y400" s="1"/>
  <c r="AA400" s="1"/>
  <c r="AC400" s="1"/>
  <c r="AE400" s="1"/>
  <c r="M398"/>
  <c r="Q398" s="1"/>
  <c r="S398" s="1"/>
  <c r="U398" s="1"/>
  <c r="W398" s="1"/>
  <c r="Y398" s="1"/>
  <c r="AA398" s="1"/>
  <c r="AC398" s="1"/>
  <c r="AE398" s="1"/>
  <c r="M396"/>
  <c r="Q396" s="1"/>
  <c r="S396" s="1"/>
  <c r="U396" s="1"/>
  <c r="W396" s="1"/>
  <c r="Y396" s="1"/>
  <c r="AA396" s="1"/>
  <c r="AC396" s="1"/>
  <c r="AE396" s="1"/>
  <c r="M394"/>
  <c r="Q394" s="1"/>
  <c r="S394" s="1"/>
  <c r="U394" s="1"/>
  <c r="W394" s="1"/>
  <c r="Y394" s="1"/>
  <c r="AA394" s="1"/>
  <c r="AC394" s="1"/>
  <c r="AE394" s="1"/>
  <c r="M392"/>
  <c r="Q392" s="1"/>
  <c r="S392" s="1"/>
  <c r="U392" s="1"/>
  <c r="W392" s="1"/>
  <c r="Y392" s="1"/>
  <c r="AA392" s="1"/>
  <c r="AC392" s="1"/>
  <c r="AE392" s="1"/>
  <c r="M390"/>
  <c r="Q390" s="1"/>
  <c r="S390" s="1"/>
  <c r="U390" s="1"/>
  <c r="W390" s="1"/>
  <c r="Y390" s="1"/>
  <c r="AA390" s="1"/>
  <c r="AC390" s="1"/>
  <c r="AE390" s="1"/>
  <c r="M388"/>
  <c r="Q388" s="1"/>
  <c r="S388" s="1"/>
  <c r="U388" s="1"/>
  <c r="W388" s="1"/>
  <c r="Y388" s="1"/>
  <c r="AA388" s="1"/>
  <c r="AC388" s="1"/>
  <c r="AE388" s="1"/>
  <c r="M386"/>
  <c r="Q386" s="1"/>
  <c r="S386" s="1"/>
  <c r="U386" s="1"/>
  <c r="W386" s="1"/>
  <c r="Y386" s="1"/>
  <c r="AA386" s="1"/>
  <c r="AC386" s="1"/>
  <c r="AE386" s="1"/>
  <c r="M384"/>
  <c r="Q384" s="1"/>
  <c r="S384" s="1"/>
  <c r="U384" s="1"/>
  <c r="W384" s="1"/>
  <c r="Y384" s="1"/>
  <c r="AA384" s="1"/>
  <c r="AC384" s="1"/>
  <c r="AE384" s="1"/>
  <c r="M382"/>
  <c r="Q382" s="1"/>
  <c r="S382" s="1"/>
  <c r="U382" s="1"/>
  <c r="W382" s="1"/>
  <c r="Y382" s="1"/>
  <c r="AA382" s="1"/>
  <c r="AC382" s="1"/>
  <c r="AE382" s="1"/>
  <c r="M380"/>
  <c r="Q380" s="1"/>
  <c r="S380" s="1"/>
  <c r="U380" s="1"/>
  <c r="W380" s="1"/>
  <c r="Y380" s="1"/>
  <c r="AA380" s="1"/>
  <c r="AC380" s="1"/>
  <c r="AE380" s="1"/>
  <c r="M378"/>
  <c r="Q378" s="1"/>
  <c r="S378" s="1"/>
  <c r="U378" s="1"/>
  <c r="W378" s="1"/>
  <c r="Y378" s="1"/>
  <c r="AA378" s="1"/>
  <c r="AC378" s="1"/>
  <c r="AE378" s="1"/>
  <c r="M376"/>
  <c r="Q376" s="1"/>
  <c r="S376" s="1"/>
  <c r="U376" s="1"/>
  <c r="W376" s="1"/>
  <c r="Y376" s="1"/>
  <c r="AA376" s="1"/>
  <c r="AC376" s="1"/>
  <c r="AE376" s="1"/>
  <c r="M374"/>
  <c r="Q374" s="1"/>
  <c r="S374" s="1"/>
  <c r="U374" s="1"/>
  <c r="W374" s="1"/>
  <c r="Y374" s="1"/>
  <c r="AA374" s="1"/>
  <c r="AC374" s="1"/>
  <c r="AE374" s="1"/>
  <c r="M372"/>
  <c r="Q372" s="1"/>
  <c r="S372" s="1"/>
  <c r="U372" s="1"/>
  <c r="W372" s="1"/>
  <c r="Y372" s="1"/>
  <c r="AA372" s="1"/>
  <c r="AC372" s="1"/>
  <c r="AE372" s="1"/>
  <c r="M370"/>
  <c r="Q370" s="1"/>
  <c r="S370" s="1"/>
  <c r="U370" s="1"/>
  <c r="W370" s="1"/>
  <c r="Y370" s="1"/>
  <c r="AA370" s="1"/>
  <c r="AC370" s="1"/>
  <c r="AE370" s="1"/>
  <c r="M368"/>
  <c r="Q368" s="1"/>
  <c r="S368" s="1"/>
  <c r="U368" s="1"/>
  <c r="W368" s="1"/>
  <c r="Y368" s="1"/>
  <c r="AA368" s="1"/>
  <c r="AC368" s="1"/>
  <c r="AE368" s="1"/>
  <c r="M366"/>
  <c r="Q366" s="1"/>
  <c r="S366" s="1"/>
  <c r="U366" s="1"/>
  <c r="W366" s="1"/>
  <c r="Y366" s="1"/>
  <c r="AA366" s="1"/>
  <c r="AC366" s="1"/>
  <c r="AE366" s="1"/>
  <c r="M364"/>
  <c r="Q364" s="1"/>
  <c r="S364" s="1"/>
  <c r="U364" s="1"/>
  <c r="W364" s="1"/>
  <c r="Y364" s="1"/>
  <c r="AA364" s="1"/>
  <c r="AC364" s="1"/>
  <c r="AE364" s="1"/>
  <c r="M362"/>
  <c r="Q362" s="1"/>
  <c r="S362" s="1"/>
  <c r="U362" s="1"/>
  <c r="W362" s="1"/>
  <c r="Y362" s="1"/>
  <c r="AA362" s="1"/>
  <c r="AC362" s="1"/>
  <c r="AE362" s="1"/>
  <c r="M360"/>
  <c r="Q360" s="1"/>
  <c r="S360" s="1"/>
  <c r="U360" s="1"/>
  <c r="W360" s="1"/>
  <c r="Y360" s="1"/>
  <c r="AA360" s="1"/>
  <c r="AC360" s="1"/>
  <c r="AE360" s="1"/>
  <c r="M358"/>
  <c r="Q358" s="1"/>
  <c r="S358" s="1"/>
  <c r="U358" s="1"/>
  <c r="W358" s="1"/>
  <c r="Y358" s="1"/>
  <c r="AA358" s="1"/>
  <c r="AC358" s="1"/>
  <c r="AE358" s="1"/>
  <c r="M356"/>
  <c r="Q356" s="1"/>
  <c r="S356" s="1"/>
  <c r="U356" s="1"/>
  <c r="W356" s="1"/>
  <c r="Y356" s="1"/>
  <c r="AA356" s="1"/>
  <c r="AC356" s="1"/>
  <c r="AE356" s="1"/>
  <c r="M354"/>
  <c r="Q354" s="1"/>
  <c r="S354" s="1"/>
  <c r="U354" s="1"/>
  <c r="W354" s="1"/>
  <c r="Y354" s="1"/>
  <c r="AA354" s="1"/>
  <c r="AC354" s="1"/>
  <c r="AE354" s="1"/>
  <c r="M352"/>
  <c r="Q352" s="1"/>
  <c r="S352" s="1"/>
  <c r="U352" s="1"/>
  <c r="W352" s="1"/>
  <c r="Y352" s="1"/>
  <c r="AA352" s="1"/>
  <c r="AC352" s="1"/>
  <c r="AE352" s="1"/>
  <c r="M350"/>
  <c r="Q350" s="1"/>
  <c r="S350" s="1"/>
  <c r="U350" s="1"/>
  <c r="W350" s="1"/>
  <c r="Y350" s="1"/>
  <c r="AA350" s="1"/>
  <c r="AC350" s="1"/>
  <c r="AE350" s="1"/>
  <c r="M348"/>
  <c r="Q348" s="1"/>
  <c r="S348" s="1"/>
  <c r="U348" s="1"/>
  <c r="W348" s="1"/>
  <c r="Y348" s="1"/>
  <c r="AA348" s="1"/>
  <c r="AC348" s="1"/>
  <c r="AE348" s="1"/>
  <c r="M346"/>
  <c r="Q346" s="1"/>
  <c r="S346" s="1"/>
  <c r="U346" s="1"/>
  <c r="W346" s="1"/>
  <c r="Y346" s="1"/>
  <c r="AA346" s="1"/>
  <c r="AC346" s="1"/>
  <c r="AE346" s="1"/>
  <c r="M344"/>
  <c r="Q344" s="1"/>
  <c r="S344" s="1"/>
  <c r="U344" s="1"/>
  <c r="W344" s="1"/>
  <c r="Y344" s="1"/>
  <c r="AA344" s="1"/>
  <c r="AC344" s="1"/>
  <c r="AE344" s="1"/>
  <c r="M342"/>
  <c r="Q342" s="1"/>
  <c r="S342" s="1"/>
  <c r="U342" s="1"/>
  <c r="W342" s="1"/>
  <c r="Y342" s="1"/>
  <c r="AA342" s="1"/>
  <c r="AC342" s="1"/>
  <c r="AE342" s="1"/>
  <c r="M340"/>
  <c r="Q340" s="1"/>
  <c r="S340" s="1"/>
  <c r="U340" s="1"/>
  <c r="W340" s="1"/>
  <c r="Y340" s="1"/>
  <c r="AA340" s="1"/>
  <c r="AC340" s="1"/>
  <c r="AE340" s="1"/>
  <c r="M338"/>
  <c r="Q338" s="1"/>
  <c r="S338" s="1"/>
  <c r="U338" s="1"/>
  <c r="W338" s="1"/>
  <c r="Y338" s="1"/>
  <c r="AA338" s="1"/>
  <c r="AC338" s="1"/>
  <c r="AE338" s="1"/>
  <c r="M336"/>
  <c r="Q336" s="1"/>
  <c r="S336" s="1"/>
  <c r="U336" s="1"/>
  <c r="W336" s="1"/>
  <c r="Y336" s="1"/>
  <c r="AA336" s="1"/>
  <c r="AC336" s="1"/>
  <c r="AE336" s="1"/>
  <c r="M334"/>
  <c r="Q334" s="1"/>
  <c r="S334" s="1"/>
  <c r="U334" s="1"/>
  <c r="W334" s="1"/>
  <c r="Y334" s="1"/>
  <c r="AA334" s="1"/>
  <c r="AC334" s="1"/>
  <c r="AE334" s="1"/>
  <c r="M332"/>
  <c r="Q332" s="1"/>
  <c r="S332" s="1"/>
  <c r="U332" s="1"/>
  <c r="W332" s="1"/>
  <c r="Y332" s="1"/>
  <c r="AA332" s="1"/>
  <c r="AC332" s="1"/>
  <c r="AE332" s="1"/>
  <c r="A33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M330"/>
  <c r="Q330" s="1"/>
  <c r="S330" s="1"/>
  <c r="U330" s="1"/>
  <c r="W330" s="1"/>
  <c r="Y330" s="1"/>
  <c r="AA330" s="1"/>
  <c r="AC330" s="1"/>
  <c r="AE330" s="1"/>
  <c r="O80" i="6" l="1"/>
  <c r="Q80" s="1"/>
  <c r="S80" s="1"/>
  <c r="U80" s="1"/>
  <c r="W80" s="1"/>
  <c r="Y80" s="1"/>
  <c r="AA80" s="1"/>
  <c r="AC80" s="1"/>
  <c r="M80"/>
  <c r="E10" i="7" l="1"/>
  <c r="CG420" i="9"/>
  <c r="CG233"/>
  <c r="CF420"/>
  <c r="CF407"/>
  <c r="CF332"/>
  <c r="BZ420"/>
  <c r="BZ407"/>
  <c r="BZ332"/>
  <c r="BT420"/>
  <c r="BT407"/>
  <c r="BT377"/>
  <c r="BT372"/>
  <c r="BT332"/>
  <c r="AA422"/>
  <c r="AA408"/>
  <c r="AA409"/>
  <c r="AA410"/>
  <c r="AA411"/>
  <c r="AA412"/>
  <c r="AA413"/>
  <c r="AA414"/>
  <c r="AA415"/>
  <c r="AA416"/>
  <c r="AA417"/>
  <c r="AA418"/>
  <c r="AA419"/>
  <c r="AA407"/>
  <c r="AA373"/>
  <c r="AA374"/>
  <c r="AA375"/>
  <c r="AA376"/>
  <c r="AA377"/>
  <c r="AA378"/>
  <c r="AA379"/>
  <c r="AA381"/>
  <c r="AA382"/>
  <c r="AA383"/>
  <c r="AA384"/>
  <c r="AA385"/>
  <c r="AA386"/>
  <c r="AA387"/>
  <c r="AA388"/>
  <c r="AA389"/>
  <c r="AA390"/>
  <c r="AA391"/>
  <c r="AA392"/>
  <c r="AA393"/>
  <c r="AA394"/>
  <c r="AA395"/>
  <c r="AA396"/>
  <c r="AA397"/>
  <c r="AA398"/>
  <c r="AA399"/>
  <c r="AA400"/>
  <c r="AA401"/>
  <c r="AA372"/>
  <c r="AA334"/>
  <c r="AA335"/>
  <c r="AA336"/>
  <c r="AA337"/>
  <c r="AA338"/>
  <c r="AA339"/>
  <c r="AA340"/>
  <c r="AA341"/>
  <c r="AA342"/>
  <c r="AA343"/>
  <c r="AA344"/>
  <c r="AA345"/>
  <c r="AA347"/>
  <c r="AA348"/>
  <c r="AA349"/>
  <c r="AA350"/>
  <c r="AA351"/>
  <c r="AA352"/>
  <c r="AA353"/>
  <c r="AA354"/>
  <c r="AA355"/>
  <c r="AA356"/>
  <c r="AA357"/>
  <c r="AA358"/>
  <c r="AA359"/>
  <c r="AA360"/>
  <c r="AA361"/>
  <c r="AA362"/>
  <c r="AA363"/>
  <c r="AA364"/>
  <c r="AA365"/>
  <c r="AA366"/>
  <c r="AA333"/>
  <c r="AA332"/>
  <c r="AA272"/>
  <c r="AA273"/>
  <c r="AA274"/>
  <c r="AA275"/>
  <c r="AA276"/>
  <c r="AA277"/>
  <c r="AA278"/>
  <c r="AA279"/>
  <c r="AA280"/>
  <c r="AA281"/>
  <c r="AA282"/>
  <c r="AA283"/>
  <c r="AA284"/>
  <c r="AA285"/>
  <c r="AA286"/>
  <c r="AA287"/>
  <c r="AA288"/>
  <c r="AA289"/>
  <c r="AA290"/>
  <c r="AA292"/>
  <c r="AA293"/>
  <c r="AA294"/>
  <c r="AA295"/>
  <c r="AA296"/>
  <c r="AA297"/>
  <c r="AA298"/>
  <c r="AA299"/>
  <c r="AA300"/>
  <c r="AA301"/>
  <c r="AA303"/>
  <c r="AA304"/>
  <c r="AA305"/>
  <c r="AA306"/>
  <c r="AA307"/>
  <c r="AA308"/>
  <c r="AA309"/>
  <c r="AA310"/>
  <c r="AA311"/>
  <c r="AA312"/>
  <c r="AA313"/>
  <c r="AA314"/>
  <c r="AA315"/>
  <c r="AA316"/>
  <c r="AA317"/>
  <c r="AA318"/>
  <c r="AA319"/>
  <c r="AA320"/>
  <c r="AA321"/>
  <c r="AA323"/>
  <c r="AA324"/>
  <c r="AA325"/>
  <c r="AA326"/>
  <c r="AA327"/>
  <c r="AA328"/>
  <c r="AA329"/>
  <c r="AA330"/>
  <c r="AA331"/>
  <c r="AA270"/>
  <c r="AA271"/>
  <c r="AA269"/>
  <c r="AL88"/>
  <c r="CF12"/>
  <c r="BZ12"/>
  <c r="BT12"/>
  <c r="AA183"/>
  <c r="AA184"/>
  <c r="AA185"/>
  <c r="AA186"/>
  <c r="AA187"/>
  <c r="AA188"/>
  <c r="AA189"/>
  <c r="AA190"/>
  <c r="AA191"/>
  <c r="AA192"/>
  <c r="AA193"/>
  <c r="AA194"/>
  <c r="AA195"/>
  <c r="AA196"/>
  <c r="AA197"/>
  <c r="AA198"/>
  <c r="AA199"/>
  <c r="AA200"/>
  <c r="AA201"/>
  <c r="AA202"/>
  <c r="AA203"/>
  <c r="AA204"/>
  <c r="AA205"/>
  <c r="AA206"/>
  <c r="AA207"/>
  <c r="AA208"/>
  <c r="AA209"/>
  <c r="AA210"/>
  <c r="AA211"/>
  <c r="AA212"/>
  <c r="AA213"/>
  <c r="AA214"/>
  <c r="AA215"/>
  <c r="AA216"/>
  <c r="AA217"/>
  <c r="AA218"/>
  <c r="AA219"/>
  <c r="AA220"/>
  <c r="AA221"/>
  <c r="AA222"/>
  <c r="AA223"/>
  <c r="AA224"/>
  <c r="AA225"/>
  <c r="AA226"/>
  <c r="AA227"/>
  <c r="AA228"/>
  <c r="AA229"/>
  <c r="AA230"/>
  <c r="AA231"/>
  <c r="AA232"/>
  <c r="AA233"/>
  <c r="AA234"/>
  <c r="AA235"/>
  <c r="AA236"/>
  <c r="AA237"/>
  <c r="AA238"/>
  <c r="AA239"/>
  <c r="AA240"/>
  <c r="AA241"/>
  <c r="AA242"/>
  <c r="AA243"/>
  <c r="AA244"/>
  <c r="AA245"/>
  <c r="AA246"/>
  <c r="AA247"/>
  <c r="AA248"/>
  <c r="AA249"/>
  <c r="AA250"/>
  <c r="AA251"/>
  <c r="AA252"/>
  <c r="AA253"/>
  <c r="AA254"/>
  <c r="AA255"/>
  <c r="AA256"/>
  <c r="AA257"/>
  <c r="AA258"/>
  <c r="AA259"/>
  <c r="AA261"/>
  <c r="AA262"/>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49"/>
  <c r="AA50"/>
  <c r="AA51"/>
  <c r="AA52"/>
  <c r="AA53"/>
  <c r="AA54"/>
  <c r="AA56"/>
  <c r="AA57"/>
  <c r="AA58"/>
  <c r="AA59"/>
  <c r="AA60"/>
  <c r="AA61"/>
  <c r="AA34"/>
  <c r="AA36"/>
  <c r="AA37"/>
  <c r="AA38"/>
  <c r="AA39"/>
  <c r="AA40"/>
  <c r="AA41"/>
  <c r="AA42"/>
  <c r="AA43"/>
  <c r="AA44"/>
  <c r="AA46"/>
  <c r="AA47"/>
  <c r="AA48"/>
  <c r="AA22"/>
  <c r="AA23"/>
  <c r="AA24"/>
  <c r="AA25"/>
  <c r="AA26"/>
  <c r="AA27"/>
  <c r="AA28"/>
  <c r="AA29"/>
  <c r="AA30"/>
  <c r="AA31"/>
  <c r="AA32"/>
  <c r="AA33"/>
  <c r="AA13"/>
  <c r="AA14"/>
  <c r="AA15"/>
  <c r="AA16"/>
  <c r="AA17"/>
  <c r="AA18"/>
  <c r="AA19"/>
  <c r="AA20"/>
  <c r="AA21"/>
  <c r="AA12"/>
  <c r="H27" i="6"/>
  <c r="H28"/>
  <c r="M23"/>
  <c r="O23" s="1"/>
  <c r="Q23" s="1"/>
  <c r="S23" s="1"/>
  <c r="U23" s="1"/>
  <c r="W23" s="1"/>
  <c r="Y23" s="1"/>
  <c r="AA23" s="1"/>
  <c r="AC23" s="1"/>
  <c r="CC54" i="9"/>
  <c r="CA54"/>
  <c r="BT54"/>
  <c r="BS54"/>
  <c r="BV54" s="1"/>
  <c r="BR54"/>
  <c r="BW54" l="1"/>
  <c r="BZ54" s="1"/>
  <c r="CF54" s="1"/>
  <c r="BU54"/>
  <c r="BX54"/>
  <c r="CD54" s="1"/>
  <c r="BY54"/>
  <c r="CE54" s="1"/>
  <c r="L308" l="1"/>
  <c r="O308"/>
  <c r="BT308" s="1"/>
  <c r="R308"/>
  <c r="U308"/>
  <c r="X308"/>
  <c r="AD308"/>
  <c r="AG308"/>
  <c r="AJ308"/>
  <c r="AM308"/>
  <c r="AP308"/>
  <c r="AS308"/>
  <c r="AV308"/>
  <c r="AY308"/>
  <c r="BB308"/>
  <c r="BE308"/>
  <c r="BH308"/>
  <c r="BK308"/>
  <c r="BN308"/>
  <c r="BQ308"/>
  <c r="BS308"/>
  <c r="BV308" s="1"/>
  <c r="CC308"/>
  <c r="M308"/>
  <c r="P308"/>
  <c r="S308"/>
  <c r="V308"/>
  <c r="Y308"/>
  <c r="AB308"/>
  <c r="AE308"/>
  <c r="AH308"/>
  <c r="AK308"/>
  <c r="AN308"/>
  <c r="AQ308"/>
  <c r="AT308"/>
  <c r="AW308"/>
  <c r="AZ308"/>
  <c r="BC308"/>
  <c r="BF308"/>
  <c r="BI308"/>
  <c r="BL308"/>
  <c r="BO308"/>
  <c r="CA308"/>
  <c r="F308"/>
  <c r="L306"/>
  <c r="O306"/>
  <c r="R306"/>
  <c r="U306"/>
  <c r="X306"/>
  <c r="AD306"/>
  <c r="AG306"/>
  <c r="AJ306"/>
  <c r="AM306"/>
  <c r="AP306"/>
  <c r="AS306"/>
  <c r="AV306"/>
  <c r="AY306"/>
  <c r="BB306"/>
  <c r="BE306"/>
  <c r="BH306"/>
  <c r="BK306"/>
  <c r="BN306"/>
  <c r="BQ306"/>
  <c r="BT306"/>
  <c r="BS306"/>
  <c r="BV306"/>
  <c r="BW306" s="1"/>
  <c r="BZ306" s="1"/>
  <c r="CF306" s="1"/>
  <c r="CC306"/>
  <c r="M306"/>
  <c r="P306"/>
  <c r="S306"/>
  <c r="V306"/>
  <c r="Y306"/>
  <c r="AB306"/>
  <c r="AE306"/>
  <c r="AH306"/>
  <c r="AK306"/>
  <c r="AN306"/>
  <c r="AQ306"/>
  <c r="AT306"/>
  <c r="AW306"/>
  <c r="AZ306"/>
  <c r="BC306"/>
  <c r="BF306"/>
  <c r="BI306"/>
  <c r="BL306"/>
  <c r="BO306"/>
  <c r="CA306"/>
  <c r="F306"/>
  <c r="A294"/>
  <c r="A295" s="1"/>
  <c r="A296" s="1"/>
  <c r="A297" s="1"/>
  <c r="A298" s="1"/>
  <c r="L301"/>
  <c r="O301"/>
  <c r="R301"/>
  <c r="U301"/>
  <c r="X301"/>
  <c r="AD301"/>
  <c r="AG301"/>
  <c r="AJ301"/>
  <c r="AM301"/>
  <c r="AP301"/>
  <c r="AS301"/>
  <c r="AV301"/>
  <c r="AY301"/>
  <c r="BB301"/>
  <c r="BE301"/>
  <c r="BH301"/>
  <c r="BK301"/>
  <c r="BN301"/>
  <c r="BQ301"/>
  <c r="BS301"/>
  <c r="BV301" s="1"/>
  <c r="CC301"/>
  <c r="M301"/>
  <c r="P301"/>
  <c r="S301"/>
  <c r="V301"/>
  <c r="Y301"/>
  <c r="AB301"/>
  <c r="AE301"/>
  <c r="AH301"/>
  <c r="AK301"/>
  <c r="AN301"/>
  <c r="AQ301"/>
  <c r="AT301"/>
  <c r="AW301"/>
  <c r="AZ301"/>
  <c r="BC301"/>
  <c r="BF301"/>
  <c r="BI301"/>
  <c r="BL301"/>
  <c r="BO301"/>
  <c r="CA301"/>
  <c r="F301"/>
  <c r="L299"/>
  <c r="O299"/>
  <c r="R299"/>
  <c r="U299"/>
  <c r="X299"/>
  <c r="AD299"/>
  <c r="AG299"/>
  <c r="AJ299"/>
  <c r="AM299"/>
  <c r="AP299"/>
  <c r="AS299"/>
  <c r="AV299"/>
  <c r="AY299"/>
  <c r="BB299"/>
  <c r="BE299"/>
  <c r="BH299"/>
  <c r="BK299"/>
  <c r="BN299"/>
  <c r="BQ299"/>
  <c r="BS299"/>
  <c r="BV299" s="1"/>
  <c r="BU299" s="1"/>
  <c r="CC299"/>
  <c r="M299"/>
  <c r="P299"/>
  <c r="S299"/>
  <c r="V299"/>
  <c r="Y299"/>
  <c r="AB299"/>
  <c r="AE299"/>
  <c r="AH299"/>
  <c r="AK299"/>
  <c r="AN299"/>
  <c r="AQ299"/>
  <c r="AT299"/>
  <c r="AW299"/>
  <c r="AZ299"/>
  <c r="BC299"/>
  <c r="BF299"/>
  <c r="BI299"/>
  <c r="BL299"/>
  <c r="BO299"/>
  <c r="CA299"/>
  <c r="F299"/>
  <c r="CC43"/>
  <c r="CA43"/>
  <c r="BV43"/>
  <c r="BQ43"/>
  <c r="BO43"/>
  <c r="BN43"/>
  <c r="BL43"/>
  <c r="BK43"/>
  <c r="BI43"/>
  <c r="BH43"/>
  <c r="BF43"/>
  <c r="BE43"/>
  <c r="BC43"/>
  <c r="BB43"/>
  <c r="AZ43"/>
  <c r="AY43"/>
  <c r="AW43"/>
  <c r="AV43"/>
  <c r="AT43"/>
  <c r="AS43"/>
  <c r="AQ43"/>
  <c r="AP43"/>
  <c r="AN43"/>
  <c r="AM43"/>
  <c r="AK43"/>
  <c r="AJ43"/>
  <c r="AH43"/>
  <c r="AG43"/>
  <c r="AE43"/>
  <c r="AD43"/>
  <c r="AB43"/>
  <c r="Y43"/>
  <c r="X43"/>
  <c r="V43"/>
  <c r="U43"/>
  <c r="S43"/>
  <c r="R43"/>
  <c r="P43"/>
  <c r="O43"/>
  <c r="M43"/>
  <c r="L43"/>
  <c r="BT43" s="1"/>
  <c r="F43"/>
  <c r="K420"/>
  <c r="N420"/>
  <c r="Q420"/>
  <c r="T420"/>
  <c r="W420"/>
  <c r="Z420"/>
  <c r="AC420"/>
  <c r="AF420"/>
  <c r="AI420"/>
  <c r="AL420"/>
  <c r="AO420"/>
  <c r="AR420"/>
  <c r="AU420"/>
  <c r="AX420"/>
  <c r="BA420"/>
  <c r="BD420"/>
  <c r="BG420"/>
  <c r="BJ420"/>
  <c r="BM420"/>
  <c r="BP420"/>
  <c r="BG402"/>
  <c r="AR402"/>
  <c r="H367"/>
  <c r="I367"/>
  <c r="Z367"/>
  <c r="AC367"/>
  <c r="AX367"/>
  <c r="BA367"/>
  <c r="BG367"/>
  <c r="BJ367"/>
  <c r="BM367"/>
  <c r="BP367"/>
  <c r="G68"/>
  <c r="H68"/>
  <c r="N68"/>
  <c r="Q68"/>
  <c r="T68"/>
  <c r="AC68"/>
  <c r="AL68"/>
  <c r="AO68"/>
  <c r="AR68"/>
  <c r="AU68"/>
  <c r="AX68"/>
  <c r="BA68"/>
  <c r="BD68"/>
  <c r="BG68"/>
  <c r="BJ68"/>
  <c r="BM68"/>
  <c r="BQ68"/>
  <c r="BP68"/>
  <c r="BT48"/>
  <c r="BS48"/>
  <c r="BS80"/>
  <c r="BS51"/>
  <c r="BV51" s="1"/>
  <c r="BS52"/>
  <c r="BS53"/>
  <c r="BV53" s="1"/>
  <c r="CB56"/>
  <c r="CC53"/>
  <c r="CA53"/>
  <c r="BT53"/>
  <c r="BR53"/>
  <c r="CC52"/>
  <c r="CA52"/>
  <c r="BT52"/>
  <c r="BZ52" s="1"/>
  <c r="CF52" s="1"/>
  <c r="BV52"/>
  <c r="BR52"/>
  <c r="CC51"/>
  <c r="CA51"/>
  <c r="BT51"/>
  <c r="BR51"/>
  <c r="I56"/>
  <c r="G56"/>
  <c r="M21" i="6"/>
  <c r="O21" s="1"/>
  <c r="Q21" s="1"/>
  <c r="S21" s="1"/>
  <c r="U21" s="1"/>
  <c r="W21" s="1"/>
  <c r="Y21" s="1"/>
  <c r="AA21" s="1"/>
  <c r="AC21" s="1"/>
  <c r="AE21" s="1"/>
  <c r="M18"/>
  <c r="O18" s="1"/>
  <c r="Q18" s="1"/>
  <c r="W18" s="1"/>
  <c r="Y18" s="1"/>
  <c r="AA18" s="1"/>
  <c r="AC18" s="1"/>
  <c r="AE18" s="1"/>
  <c r="O16"/>
  <c r="Q16" s="1"/>
  <c r="S16" s="1"/>
  <c r="U16" s="1"/>
  <c r="Y16" s="1"/>
  <c r="AA16" s="1"/>
  <c r="AC16" s="1"/>
  <c r="AY341" i="9"/>
  <c r="AW341"/>
  <c r="H42" i="1"/>
  <c r="I233" i="9"/>
  <c r="B252"/>
  <c r="B253"/>
  <c r="B250"/>
  <c r="M327" i="1"/>
  <c r="Q327" s="1"/>
  <c r="S327"/>
  <c r="U327" s="1"/>
  <c r="W327" s="1"/>
  <c r="Y327" s="1"/>
  <c r="AA327" s="1"/>
  <c r="AC327" s="1"/>
  <c r="AE327" s="1"/>
  <c r="M325"/>
  <c r="Q325"/>
  <c r="S325" s="1"/>
  <c r="U325" s="1"/>
  <c r="W325" s="1"/>
  <c r="Y325" s="1"/>
  <c r="AA325" s="1"/>
  <c r="AC325" s="1"/>
  <c r="AE325" s="1"/>
  <c r="M323"/>
  <c r="Q323" s="1"/>
  <c r="S323" s="1"/>
  <c r="U323" s="1"/>
  <c r="W323" s="1"/>
  <c r="Y323" s="1"/>
  <c r="AA323" s="1"/>
  <c r="AC323" s="1"/>
  <c r="AE323" s="1"/>
  <c r="M321"/>
  <c r="Q321" s="1"/>
  <c r="S321" s="1"/>
  <c r="U321" s="1"/>
  <c r="W321" s="1"/>
  <c r="Y321" s="1"/>
  <c r="AA321" s="1"/>
  <c r="AC321" s="1"/>
  <c r="AE321" s="1"/>
  <c r="M319"/>
  <c r="Q319" s="1"/>
  <c r="S319"/>
  <c r="U319" s="1"/>
  <c r="W319" s="1"/>
  <c r="Y319" s="1"/>
  <c r="AA319" s="1"/>
  <c r="AC319" s="1"/>
  <c r="AE319" s="1"/>
  <c r="M317"/>
  <c r="Q317"/>
  <c r="S317" s="1"/>
  <c r="U317" s="1"/>
  <c r="W317" s="1"/>
  <c r="Y317" s="1"/>
  <c r="AA317" s="1"/>
  <c r="AC317" s="1"/>
  <c r="AE317" s="1"/>
  <c r="M315"/>
  <c r="Q315" s="1"/>
  <c r="S315" s="1"/>
  <c r="U315" s="1"/>
  <c r="W315" s="1"/>
  <c r="Y315" s="1"/>
  <c r="AA315" s="1"/>
  <c r="AC315" s="1"/>
  <c r="AE315" s="1"/>
  <c r="M313"/>
  <c r="Q313" s="1"/>
  <c r="S313" s="1"/>
  <c r="U313" s="1"/>
  <c r="W313" s="1"/>
  <c r="Y313" s="1"/>
  <c r="AA313" s="1"/>
  <c r="AC313" s="1"/>
  <c r="AE313" s="1"/>
  <c r="M311"/>
  <c r="Q311" s="1"/>
  <c r="S311"/>
  <c r="U311" s="1"/>
  <c r="W311" s="1"/>
  <c r="Y311" s="1"/>
  <c r="AA311" s="1"/>
  <c r="AC311" s="1"/>
  <c r="AE311" s="1"/>
  <c r="M309"/>
  <c r="Q309"/>
  <c r="S309" s="1"/>
  <c r="U309" s="1"/>
  <c r="W309" s="1"/>
  <c r="Y309" s="1"/>
  <c r="AA309" s="1"/>
  <c r="AC309" s="1"/>
  <c r="AE309" s="1"/>
  <c r="M307"/>
  <c r="Q307" s="1"/>
  <c r="S307" s="1"/>
  <c r="U307" s="1"/>
  <c r="W307" s="1"/>
  <c r="Y307" s="1"/>
  <c r="AA307" s="1"/>
  <c r="AC307" s="1"/>
  <c r="AE307" s="1"/>
  <c r="M305"/>
  <c r="Q305" s="1"/>
  <c r="S305" s="1"/>
  <c r="U305" s="1"/>
  <c r="W305" s="1"/>
  <c r="Y305" s="1"/>
  <c r="AA305" s="1"/>
  <c r="AC305" s="1"/>
  <c r="AE305" s="1"/>
  <c r="M303"/>
  <c r="Q303" s="1"/>
  <c r="S303"/>
  <c r="U303" s="1"/>
  <c r="W303" s="1"/>
  <c r="Y303" s="1"/>
  <c r="AA303" s="1"/>
  <c r="AC303" s="1"/>
  <c r="AE303" s="1"/>
  <c r="M301"/>
  <c r="Q301"/>
  <c r="S301" s="1"/>
  <c r="U301" s="1"/>
  <c r="W301" s="1"/>
  <c r="Y301" s="1"/>
  <c r="AA301" s="1"/>
  <c r="AC301" s="1"/>
  <c r="AE301" s="1"/>
  <c r="M299"/>
  <c r="Q299" s="1"/>
  <c r="S299" s="1"/>
  <c r="U299" s="1"/>
  <c r="W299" s="1"/>
  <c r="Y299" s="1"/>
  <c r="AA299" s="1"/>
  <c r="AC299" s="1"/>
  <c r="AE299" s="1"/>
  <c r="AT231" i="5"/>
  <c r="AT162"/>
  <c r="AT85"/>
  <c r="AT42"/>
  <c r="AT37"/>
  <c r="CC400" i="9"/>
  <c r="CA400"/>
  <c r="BS400"/>
  <c r="BV400"/>
  <c r="BQ400"/>
  <c r="BO400"/>
  <c r="BN400"/>
  <c r="BL400"/>
  <c r="BK400"/>
  <c r="BI400"/>
  <c r="BH400"/>
  <c r="BF400"/>
  <c r="BE400"/>
  <c r="BC400"/>
  <c r="BB400"/>
  <c r="AZ400"/>
  <c r="AY400"/>
  <c r="AW400"/>
  <c r="AV400"/>
  <c r="AT400"/>
  <c r="AS400"/>
  <c r="AQ400"/>
  <c r="AP400"/>
  <c r="AN400"/>
  <c r="AM400"/>
  <c r="AJ400"/>
  <c r="AH400"/>
  <c r="AG400"/>
  <c r="AE400"/>
  <c r="AD400"/>
  <c r="AB400"/>
  <c r="Y400"/>
  <c r="X400"/>
  <c r="V400"/>
  <c r="U400"/>
  <c r="S400"/>
  <c r="R400"/>
  <c r="P400"/>
  <c r="O400"/>
  <c r="M400"/>
  <c r="L400"/>
  <c r="BT400" s="1"/>
  <c r="F400"/>
  <c r="CC326"/>
  <c r="CA326"/>
  <c r="BS326"/>
  <c r="BV326" s="1"/>
  <c r="BQ326"/>
  <c r="BO326"/>
  <c r="BN326"/>
  <c r="BL326"/>
  <c r="BK326"/>
  <c r="BI326"/>
  <c r="BH326"/>
  <c r="BF326"/>
  <c r="BE326"/>
  <c r="BC326"/>
  <c r="BB326"/>
  <c r="AZ326"/>
  <c r="AY326"/>
  <c r="AW326"/>
  <c r="AV326"/>
  <c r="AT326"/>
  <c r="AS326"/>
  <c r="AQ326"/>
  <c r="AP326"/>
  <c r="AN326"/>
  <c r="AM326"/>
  <c r="AK326"/>
  <c r="AJ326"/>
  <c r="AH326"/>
  <c r="AG326"/>
  <c r="AE326"/>
  <c r="AD326"/>
  <c r="AB326"/>
  <c r="Y326"/>
  <c r="X326"/>
  <c r="V326"/>
  <c r="U326"/>
  <c r="S326"/>
  <c r="R326"/>
  <c r="P326"/>
  <c r="O326"/>
  <c r="M326"/>
  <c r="L326"/>
  <c r="BT326"/>
  <c r="H67" i="6"/>
  <c r="H66"/>
  <c r="CC317" i="9"/>
  <c r="CA317"/>
  <c r="BS317"/>
  <c r="BQ317"/>
  <c r="BO317"/>
  <c r="BN317"/>
  <c r="BL317"/>
  <c r="BK317"/>
  <c r="BI317"/>
  <c r="BH317"/>
  <c r="BF317"/>
  <c r="BE317"/>
  <c r="BC317"/>
  <c r="BB317"/>
  <c r="AZ317"/>
  <c r="AY317"/>
  <c r="AW317"/>
  <c r="AV317"/>
  <c r="AT317"/>
  <c r="AS317"/>
  <c r="AQ317"/>
  <c r="AP317"/>
  <c r="AN317"/>
  <c r="AM317"/>
  <c r="AK317"/>
  <c r="AJ317"/>
  <c r="AH317"/>
  <c r="AG317"/>
  <c r="AE317"/>
  <c r="AD317"/>
  <c r="AB317"/>
  <c r="Y317"/>
  <c r="X317"/>
  <c r="V317"/>
  <c r="U317"/>
  <c r="S317"/>
  <c r="R317"/>
  <c r="P317"/>
  <c r="O317"/>
  <c r="M317"/>
  <c r="L317"/>
  <c r="F317"/>
  <c r="M38" i="6"/>
  <c r="O38" s="1"/>
  <c r="Q38" s="1"/>
  <c r="S38" s="1"/>
  <c r="U38" s="1"/>
  <c r="W38" s="1"/>
  <c r="Y38" s="1"/>
  <c r="AA38" s="1"/>
  <c r="AC38" s="1"/>
  <c r="AE38" s="1"/>
  <c r="G33" i="8"/>
  <c r="G34"/>
  <c r="K103"/>
  <c r="M103" s="1"/>
  <c r="O103" s="1"/>
  <c r="K26"/>
  <c r="M26" s="1"/>
  <c r="O26"/>
  <c r="CC399" i="9"/>
  <c r="CA399"/>
  <c r="BS399"/>
  <c r="BQ399"/>
  <c r="BO399"/>
  <c r="BN399"/>
  <c r="BL399"/>
  <c r="BK399"/>
  <c r="BI399"/>
  <c r="BH399"/>
  <c r="BF399"/>
  <c r="BE399"/>
  <c r="BC399"/>
  <c r="BB399"/>
  <c r="AZ399"/>
  <c r="AY399"/>
  <c r="AW399"/>
  <c r="AV399"/>
  <c r="AT399"/>
  <c r="AS399"/>
  <c r="AQ399"/>
  <c r="AP399"/>
  <c r="AN399"/>
  <c r="AM399"/>
  <c r="AJ399"/>
  <c r="AH399"/>
  <c r="AG399"/>
  <c r="AE399"/>
  <c r="AD399"/>
  <c r="AB399"/>
  <c r="Y399"/>
  <c r="X399"/>
  <c r="V399"/>
  <c r="U399"/>
  <c r="S399"/>
  <c r="R399"/>
  <c r="P399"/>
  <c r="O399"/>
  <c r="M399"/>
  <c r="L399"/>
  <c r="F399"/>
  <c r="K101" i="8"/>
  <c r="M101" s="1"/>
  <c r="O101" s="1"/>
  <c r="CC321" i="9"/>
  <c r="CA321"/>
  <c r="BS321"/>
  <c r="BQ321"/>
  <c r="BO321"/>
  <c r="BN321"/>
  <c r="BL321"/>
  <c r="BK321"/>
  <c r="BI321"/>
  <c r="BH321"/>
  <c r="BF321"/>
  <c r="BE321"/>
  <c r="BC321"/>
  <c r="BB321"/>
  <c r="AZ321"/>
  <c r="AY321"/>
  <c r="AW321"/>
  <c r="AV321"/>
  <c r="AT321"/>
  <c r="AS321"/>
  <c r="AQ321"/>
  <c r="AP321"/>
  <c r="AN321"/>
  <c r="AM321"/>
  <c r="AK321"/>
  <c r="AJ321"/>
  <c r="AH321"/>
  <c r="AE321"/>
  <c r="AD321"/>
  <c r="AB321"/>
  <c r="Y321"/>
  <c r="X321"/>
  <c r="V321"/>
  <c r="U321"/>
  <c r="S321"/>
  <c r="R321"/>
  <c r="P321"/>
  <c r="O321"/>
  <c r="M321"/>
  <c r="L321"/>
  <c r="BT321"/>
  <c r="M36" i="6"/>
  <c r="O36" s="1"/>
  <c r="Q36" s="1"/>
  <c r="S36" s="1"/>
  <c r="U36" s="1"/>
  <c r="W36" s="1"/>
  <c r="Y36" s="1"/>
  <c r="AA36" s="1"/>
  <c r="AC36" s="1"/>
  <c r="AE36" s="1"/>
  <c r="M46"/>
  <c r="O46" s="1"/>
  <c r="Q46" s="1"/>
  <c r="S46" s="1"/>
  <c r="W46" s="1"/>
  <c r="Y46" s="1"/>
  <c r="AC46" s="1"/>
  <c r="CC338" i="9"/>
  <c r="CA338"/>
  <c r="BS338"/>
  <c r="BQ338"/>
  <c r="BO338"/>
  <c r="BN338"/>
  <c r="BL338"/>
  <c r="BK338"/>
  <c r="BI338"/>
  <c r="BH338"/>
  <c r="BF338"/>
  <c r="BE338"/>
  <c r="BC338"/>
  <c r="BB338"/>
  <c r="AZ338"/>
  <c r="AY338"/>
  <c r="AW338"/>
  <c r="AV338"/>
  <c r="AT338"/>
  <c r="AS338"/>
  <c r="AQ338"/>
  <c r="AP338"/>
  <c r="AN338"/>
  <c r="AM338"/>
  <c r="AK338"/>
  <c r="AJ338"/>
  <c r="AH338"/>
  <c r="AG338"/>
  <c r="AE338"/>
  <c r="AD338"/>
  <c r="AB338"/>
  <c r="Y338"/>
  <c r="X338"/>
  <c r="V338"/>
  <c r="U338"/>
  <c r="S338"/>
  <c r="R338"/>
  <c r="P338"/>
  <c r="O338"/>
  <c r="M338"/>
  <c r="L338"/>
  <c r="BT338" s="1"/>
  <c r="K64" i="8"/>
  <c r="M64"/>
  <c r="O64" s="1"/>
  <c r="BV399" i="9"/>
  <c r="BV338"/>
  <c r="M57" i="6"/>
  <c r="O57" s="1"/>
  <c r="Q57" s="1"/>
  <c r="S57" s="1"/>
  <c r="U57" s="1"/>
  <c r="W57" s="1"/>
  <c r="Y57" s="1"/>
  <c r="AA57" s="1"/>
  <c r="AC57" s="1"/>
  <c r="K24" i="8"/>
  <c r="M24" s="1"/>
  <c r="O24" s="1"/>
  <c r="CA341" i="9"/>
  <c r="CC341"/>
  <c r="K58" i="8"/>
  <c r="M58"/>
  <c r="O58" s="1"/>
  <c r="K55"/>
  <c r="M55" s="1"/>
  <c r="O55" s="1"/>
  <c r="AE15" i="6"/>
  <c r="CC290" i="9"/>
  <c r="CA290"/>
  <c r="BS290"/>
  <c r="BQ290"/>
  <c r="BO290"/>
  <c r="BN290"/>
  <c r="BL290"/>
  <c r="BK290"/>
  <c r="BI290"/>
  <c r="BH290"/>
  <c r="BF290"/>
  <c r="BE290"/>
  <c r="BC290"/>
  <c r="BB290"/>
  <c r="AZ290"/>
  <c r="AY290"/>
  <c r="AW290"/>
  <c r="AV290"/>
  <c r="AT290"/>
  <c r="AS290"/>
  <c r="AQ290"/>
  <c r="AP290"/>
  <c r="AN290"/>
  <c r="AM290"/>
  <c r="AK290"/>
  <c r="AJ290"/>
  <c r="AH290"/>
  <c r="AG290"/>
  <c r="AE290"/>
  <c r="AD290"/>
  <c r="AB290"/>
  <c r="Y290"/>
  <c r="X290"/>
  <c r="V290"/>
  <c r="U290"/>
  <c r="S290"/>
  <c r="R290"/>
  <c r="P290"/>
  <c r="O290"/>
  <c r="M290"/>
  <c r="L290"/>
  <c r="BT290"/>
  <c r="CC289"/>
  <c r="CA289"/>
  <c r="BS289"/>
  <c r="BQ289"/>
  <c r="BO289"/>
  <c r="BN289"/>
  <c r="BL289"/>
  <c r="BK289"/>
  <c r="BI289"/>
  <c r="BH289"/>
  <c r="BF289"/>
  <c r="BE289"/>
  <c r="BC289"/>
  <c r="BB289"/>
  <c r="AZ289"/>
  <c r="AY289"/>
  <c r="AW289"/>
  <c r="AV289"/>
  <c r="AT289"/>
  <c r="AS289"/>
  <c r="AQ289"/>
  <c r="AP289"/>
  <c r="AN289"/>
  <c r="AM289"/>
  <c r="AK289"/>
  <c r="AJ289"/>
  <c r="AH289"/>
  <c r="AG289"/>
  <c r="AE289"/>
  <c r="AD289"/>
  <c r="AB289"/>
  <c r="Y289"/>
  <c r="X289"/>
  <c r="V289"/>
  <c r="U289"/>
  <c r="S289"/>
  <c r="R289"/>
  <c r="P289"/>
  <c r="O289"/>
  <c r="M289"/>
  <c r="L289"/>
  <c r="BT289" s="1"/>
  <c r="L156" i="5"/>
  <c r="N156" s="1"/>
  <c r="P156" s="1"/>
  <c r="R156" s="1"/>
  <c r="T156" s="1"/>
  <c r="AJ156" s="1"/>
  <c r="AL156" s="1"/>
  <c r="AN156" s="1"/>
  <c r="AP156" s="1"/>
  <c r="AT156"/>
  <c r="L154"/>
  <c r="N154" s="1"/>
  <c r="P154" s="1"/>
  <c r="R154" s="1"/>
  <c r="T154" s="1"/>
  <c r="AJ154" s="1"/>
  <c r="AL154" s="1"/>
  <c r="AN154" s="1"/>
  <c r="AP154" s="1"/>
  <c r="AT154"/>
  <c r="H420" i="9"/>
  <c r="I420"/>
  <c r="CB420"/>
  <c r="X366"/>
  <c r="AF367"/>
  <c r="AI367"/>
  <c r="AL367"/>
  <c r="AO367"/>
  <c r="AR367"/>
  <c r="AU367"/>
  <c r="CB367"/>
  <c r="AR56"/>
  <c r="I68"/>
  <c r="K68"/>
  <c r="W68"/>
  <c r="Z68"/>
  <c r="AI68"/>
  <c r="AF68"/>
  <c r="CB68"/>
  <c r="G347"/>
  <c r="AE56" i="6"/>
  <c r="AU56" i="9"/>
  <c r="CC342"/>
  <c r="CA342"/>
  <c r="BS342"/>
  <c r="BV342"/>
  <c r="BQ342"/>
  <c r="BO342"/>
  <c r="BN342"/>
  <c r="BL342"/>
  <c r="BK342"/>
  <c r="BI342"/>
  <c r="BH342"/>
  <c r="BF342"/>
  <c r="BE342"/>
  <c r="BC342"/>
  <c r="BB342"/>
  <c r="AZ342"/>
  <c r="AY342"/>
  <c r="AW342"/>
  <c r="AV342"/>
  <c r="AT342"/>
  <c r="AS342"/>
  <c r="AQ342"/>
  <c r="AP342"/>
  <c r="AN342"/>
  <c r="AM342"/>
  <c r="AK342"/>
  <c r="AJ342"/>
  <c r="AH342"/>
  <c r="AG342"/>
  <c r="AE342"/>
  <c r="AD342"/>
  <c r="AB342"/>
  <c r="Y342"/>
  <c r="X342"/>
  <c r="V342"/>
  <c r="U342"/>
  <c r="S342"/>
  <c r="R342"/>
  <c r="P342"/>
  <c r="O342"/>
  <c r="M342"/>
  <c r="L342"/>
  <c r="BT342"/>
  <c r="F342"/>
  <c r="CC387"/>
  <c r="CA387"/>
  <c r="BS387"/>
  <c r="BQ387"/>
  <c r="BO387"/>
  <c r="BN387"/>
  <c r="BL387"/>
  <c r="BK387"/>
  <c r="BI387"/>
  <c r="BH387"/>
  <c r="BF387"/>
  <c r="BE387"/>
  <c r="BC387"/>
  <c r="BB387"/>
  <c r="AZ387"/>
  <c r="AY387"/>
  <c r="AW387"/>
  <c r="AV387"/>
  <c r="AT387"/>
  <c r="AS387"/>
  <c r="AQ387"/>
  <c r="AP387"/>
  <c r="AN387"/>
  <c r="AM387"/>
  <c r="AK387"/>
  <c r="AJ387"/>
  <c r="AH387"/>
  <c r="AG387"/>
  <c r="AE387"/>
  <c r="AD387"/>
  <c r="AB387"/>
  <c r="Y387"/>
  <c r="X387"/>
  <c r="V387"/>
  <c r="U387"/>
  <c r="S387"/>
  <c r="R387"/>
  <c r="P387"/>
  <c r="O387"/>
  <c r="M387"/>
  <c r="L387"/>
  <c r="BT387"/>
  <c r="CC282"/>
  <c r="CA282"/>
  <c r="BS282"/>
  <c r="BV282" s="1"/>
  <c r="BQ282"/>
  <c r="BO282"/>
  <c r="BN282"/>
  <c r="BL282"/>
  <c r="BK282"/>
  <c r="BI282"/>
  <c r="BH282"/>
  <c r="BF282"/>
  <c r="BE282"/>
  <c r="BC282"/>
  <c r="BB282"/>
  <c r="AZ282"/>
  <c r="AY282"/>
  <c r="AW282"/>
  <c r="AV282"/>
  <c r="AT282"/>
  <c r="AS282"/>
  <c r="AQ282"/>
  <c r="AP282"/>
  <c r="AN282"/>
  <c r="AM282"/>
  <c r="AK282"/>
  <c r="AJ282"/>
  <c r="AH282"/>
  <c r="AG282"/>
  <c r="AE282"/>
  <c r="AD282"/>
  <c r="AB282"/>
  <c r="Y282"/>
  <c r="X282"/>
  <c r="V282"/>
  <c r="U282"/>
  <c r="S282"/>
  <c r="R282"/>
  <c r="P282"/>
  <c r="O282"/>
  <c r="M282"/>
  <c r="L282"/>
  <c r="BT282"/>
  <c r="F282"/>
  <c r="CC281"/>
  <c r="CA281"/>
  <c r="BS281"/>
  <c r="BV281" s="1"/>
  <c r="BQ281"/>
  <c r="BO281"/>
  <c r="BN281"/>
  <c r="BL281"/>
  <c r="BK281"/>
  <c r="BI281"/>
  <c r="BH281"/>
  <c r="BF281"/>
  <c r="BE281"/>
  <c r="BC281"/>
  <c r="BB281"/>
  <c r="AZ281"/>
  <c r="AY281"/>
  <c r="AW281"/>
  <c r="AV281"/>
  <c r="AT281"/>
  <c r="AS281"/>
  <c r="AQ281"/>
  <c r="AP281"/>
  <c r="AN281"/>
  <c r="AM281"/>
  <c r="AK281"/>
  <c r="AJ281"/>
  <c r="AH281"/>
  <c r="AG281"/>
  <c r="AE281"/>
  <c r="AD281"/>
  <c r="AB281"/>
  <c r="Y281"/>
  <c r="X281"/>
  <c r="V281"/>
  <c r="U281"/>
  <c r="S281"/>
  <c r="R281"/>
  <c r="P281"/>
  <c r="O281"/>
  <c r="M281"/>
  <c r="L281"/>
  <c r="F281"/>
  <c r="CC280"/>
  <c r="CA280"/>
  <c r="BS280"/>
  <c r="BV280" s="1"/>
  <c r="BQ280"/>
  <c r="BO280"/>
  <c r="BN280"/>
  <c r="BL280"/>
  <c r="BK280"/>
  <c r="BI280"/>
  <c r="BH280"/>
  <c r="BF280"/>
  <c r="BE280"/>
  <c r="BC280"/>
  <c r="BB280"/>
  <c r="AZ280"/>
  <c r="AY280"/>
  <c r="AW280"/>
  <c r="AV280"/>
  <c r="AT280"/>
  <c r="AS280"/>
  <c r="AQ280"/>
  <c r="AP280"/>
  <c r="AN280"/>
  <c r="AM280"/>
  <c r="AK280"/>
  <c r="AJ280"/>
  <c r="AH280"/>
  <c r="AG280"/>
  <c r="AE280"/>
  <c r="AD280"/>
  <c r="AB280"/>
  <c r="Y280"/>
  <c r="X280"/>
  <c r="V280"/>
  <c r="U280"/>
  <c r="S280"/>
  <c r="R280"/>
  <c r="P280"/>
  <c r="O280"/>
  <c r="M280"/>
  <c r="L280"/>
  <c r="BT280"/>
  <c r="F280"/>
  <c r="CC279"/>
  <c r="CA279"/>
  <c r="BS279"/>
  <c r="BV279" s="1"/>
  <c r="BQ279"/>
  <c r="BO279"/>
  <c r="BN279"/>
  <c r="BL279"/>
  <c r="BK279"/>
  <c r="BI279"/>
  <c r="BH279"/>
  <c r="BF279"/>
  <c r="BE279"/>
  <c r="BC279"/>
  <c r="BB279"/>
  <c r="AZ279"/>
  <c r="AY279"/>
  <c r="AW279"/>
  <c r="AV279"/>
  <c r="AT279"/>
  <c r="AS279"/>
  <c r="AQ279"/>
  <c r="AP279"/>
  <c r="AN279"/>
  <c r="AM279"/>
  <c r="AK279"/>
  <c r="AJ279"/>
  <c r="AH279"/>
  <c r="AG279"/>
  <c r="AE279"/>
  <c r="AD279"/>
  <c r="AB279"/>
  <c r="Y279"/>
  <c r="X279"/>
  <c r="V279"/>
  <c r="U279"/>
  <c r="S279"/>
  <c r="R279"/>
  <c r="P279"/>
  <c r="O279"/>
  <c r="M279"/>
  <c r="L279"/>
  <c r="BT279" s="1"/>
  <c r="F279"/>
  <c r="CC278"/>
  <c r="CA278"/>
  <c r="BS278"/>
  <c r="BV278" s="1"/>
  <c r="BQ278"/>
  <c r="BO278"/>
  <c r="BN278"/>
  <c r="BL278"/>
  <c r="BK278"/>
  <c r="BI278"/>
  <c r="BH278"/>
  <c r="BF278"/>
  <c r="BE278"/>
  <c r="BC278"/>
  <c r="BB278"/>
  <c r="AZ278"/>
  <c r="AY278"/>
  <c r="AW278"/>
  <c r="AV278"/>
  <c r="AT278"/>
  <c r="AS278"/>
  <c r="AQ278"/>
  <c r="AP278"/>
  <c r="AN278"/>
  <c r="AM278"/>
  <c r="AK278"/>
  <c r="AJ278"/>
  <c r="AH278"/>
  <c r="AG278"/>
  <c r="AE278"/>
  <c r="AD278"/>
  <c r="AB278"/>
  <c r="Y278"/>
  <c r="X278"/>
  <c r="V278"/>
  <c r="U278"/>
  <c r="S278"/>
  <c r="R278"/>
  <c r="P278"/>
  <c r="O278"/>
  <c r="M278"/>
  <c r="L278"/>
  <c r="BT278"/>
  <c r="F278"/>
  <c r="CC277"/>
  <c r="CA277"/>
  <c r="BS277"/>
  <c r="BV277" s="1"/>
  <c r="BQ277"/>
  <c r="BO277"/>
  <c r="BN277"/>
  <c r="BL277"/>
  <c r="BK277"/>
  <c r="BI277"/>
  <c r="BH277"/>
  <c r="BF277"/>
  <c r="BE277"/>
  <c r="BC277"/>
  <c r="BB277"/>
  <c r="AZ277"/>
  <c r="AY277"/>
  <c r="AW277"/>
  <c r="AV277"/>
  <c r="AT277"/>
  <c r="AS277"/>
  <c r="AQ277"/>
  <c r="AP277"/>
  <c r="AN277"/>
  <c r="AM277"/>
  <c r="AK277"/>
  <c r="AJ277"/>
  <c r="AH277"/>
  <c r="AG277"/>
  <c r="AE277"/>
  <c r="AD277"/>
  <c r="AB277"/>
  <c r="Y277"/>
  <c r="X277"/>
  <c r="V277"/>
  <c r="U277"/>
  <c r="S277"/>
  <c r="R277"/>
  <c r="P277"/>
  <c r="O277"/>
  <c r="M277"/>
  <c r="L277"/>
  <c r="BT277" s="1"/>
  <c r="F277"/>
  <c r="CC276"/>
  <c r="CA276"/>
  <c r="BS276"/>
  <c r="BV276" s="1"/>
  <c r="BQ276"/>
  <c r="BO276"/>
  <c r="BN276"/>
  <c r="BL276"/>
  <c r="BK276"/>
  <c r="BI276"/>
  <c r="BH276"/>
  <c r="BF276"/>
  <c r="BE276"/>
  <c r="BC276"/>
  <c r="BB276"/>
  <c r="AZ276"/>
  <c r="AY276"/>
  <c r="AW276"/>
  <c r="AV276"/>
  <c r="AT276"/>
  <c r="AS276"/>
  <c r="AQ276"/>
  <c r="AP276"/>
  <c r="AN276"/>
  <c r="AM276"/>
  <c r="AK276"/>
  <c r="AJ276"/>
  <c r="AH276"/>
  <c r="AG276"/>
  <c r="AE276"/>
  <c r="AD276"/>
  <c r="AB276"/>
  <c r="Y276"/>
  <c r="X276"/>
  <c r="V276"/>
  <c r="U276"/>
  <c r="S276"/>
  <c r="R276"/>
  <c r="P276"/>
  <c r="O276"/>
  <c r="M276"/>
  <c r="L276"/>
  <c r="BT276"/>
  <c r="F56"/>
  <c r="CC50"/>
  <c r="CA50"/>
  <c r="BT50"/>
  <c r="BZ50" s="1"/>
  <c r="CF50" s="1"/>
  <c r="BS50"/>
  <c r="BV50"/>
  <c r="BR50"/>
  <c r="K62" i="8"/>
  <c r="M62" s="1"/>
  <c r="O62" s="1"/>
  <c r="AT218" i="5"/>
  <c r="AE35" i="6"/>
  <c r="BY338" i="9"/>
  <c r="CE338" s="1"/>
  <c r="AT234" i="5"/>
  <c r="AT192"/>
  <c r="AT219"/>
  <c r="L219"/>
  <c r="N219" s="1"/>
  <c r="P219" s="1"/>
  <c r="R219" s="1"/>
  <c r="T219" s="1"/>
  <c r="AJ219" s="1"/>
  <c r="AL219" s="1"/>
  <c r="AN219" s="1"/>
  <c r="AP219" s="1"/>
  <c r="L136"/>
  <c r="N136" s="1"/>
  <c r="P136" s="1"/>
  <c r="R136" s="1"/>
  <c r="T136" s="1"/>
  <c r="AJ136" s="1"/>
  <c r="AL136" s="1"/>
  <c r="AN136" s="1"/>
  <c r="AP136" s="1"/>
  <c r="AC63" i="1"/>
  <c r="AE63" s="1"/>
  <c r="M62"/>
  <c r="Q62" s="1"/>
  <c r="S62" s="1"/>
  <c r="U62" s="1"/>
  <c r="W62" s="1"/>
  <c r="Y62" s="1"/>
  <c r="AA62" s="1"/>
  <c r="AC62" s="1"/>
  <c r="AE62" s="1"/>
  <c r="AT88" i="5"/>
  <c r="CC312" i="9"/>
  <c r="CA312"/>
  <c r="BS312"/>
  <c r="BV312"/>
  <c r="BQ312"/>
  <c r="BO312"/>
  <c r="BN312"/>
  <c r="BL312"/>
  <c r="BK312"/>
  <c r="BI312"/>
  <c r="BH312"/>
  <c r="BF312"/>
  <c r="BE312"/>
  <c r="BC312"/>
  <c r="BB312"/>
  <c r="AZ312"/>
  <c r="AY312"/>
  <c r="AW312"/>
  <c r="AV312"/>
  <c r="AT312"/>
  <c r="AS312"/>
  <c r="AQ312"/>
  <c r="AP312"/>
  <c r="AN312"/>
  <c r="AM312"/>
  <c r="AK312"/>
  <c r="AJ312"/>
  <c r="AH312"/>
  <c r="AG312"/>
  <c r="AE312"/>
  <c r="AD312"/>
  <c r="AB312"/>
  <c r="Y312"/>
  <c r="X312"/>
  <c r="V312"/>
  <c r="U312"/>
  <c r="S312"/>
  <c r="R312"/>
  <c r="P312"/>
  <c r="O312"/>
  <c r="M312"/>
  <c r="L312"/>
  <c r="BT312"/>
  <c r="AT267" i="5"/>
  <c r="AT266"/>
  <c r="AT265"/>
  <c r="AT264"/>
  <c r="AT263"/>
  <c r="AT257"/>
  <c r="AT256"/>
  <c r="AT254"/>
  <c r="AT252"/>
  <c r="AT250"/>
  <c r="AT248"/>
  <c r="AT241"/>
  <c r="AT240"/>
  <c r="AT238"/>
  <c r="AT232"/>
  <c r="AT229"/>
  <c r="AT228"/>
  <c r="AT227"/>
  <c r="AT225"/>
  <c r="AT224"/>
  <c r="AT223"/>
  <c r="AT217"/>
  <c r="AT203"/>
  <c r="AT202"/>
  <c r="AT201"/>
  <c r="AT174"/>
  <c r="AT173"/>
  <c r="AT170"/>
  <c r="AT163"/>
  <c r="AT160"/>
  <c r="AT159"/>
  <c r="AT146"/>
  <c r="AT144"/>
  <c r="AT99"/>
  <c r="AT92"/>
  <c r="AT76"/>
  <c r="AT70"/>
  <c r="AT35"/>
  <c r="AT29"/>
  <c r="AT27"/>
  <c r="AT26"/>
  <c r="AT25"/>
  <c r="AT21"/>
  <c r="AT17"/>
  <c r="AT11"/>
  <c r="AE101" i="6"/>
  <c r="AT176" i="5"/>
  <c r="AR73"/>
  <c r="AR197"/>
  <c r="AT197" s="1"/>
  <c r="AR196"/>
  <c r="AT196" s="1"/>
  <c r="AT191"/>
  <c r="AR190"/>
  <c r="AT190" s="1"/>
  <c r="AT188"/>
  <c r="AT182"/>
  <c r="AT181"/>
  <c r="AT98"/>
  <c r="AT97"/>
  <c r="AT95"/>
  <c r="AT94"/>
  <c r="AT43"/>
  <c r="AT38"/>
  <c r="AC53" i="6"/>
  <c r="L65" i="5"/>
  <c r="L63"/>
  <c r="L61"/>
  <c r="L59"/>
  <c r="L57"/>
  <c r="L55"/>
  <c r="L53"/>
  <c r="L51"/>
  <c r="L49"/>
  <c r="L47"/>
  <c r="AT177"/>
  <c r="F121" i="8"/>
  <c r="G122"/>
  <c r="G121"/>
  <c r="F34"/>
  <c r="F33"/>
  <c r="AC443" i="1"/>
  <c r="AE443" s="1"/>
  <c r="AC441"/>
  <c r="AE441" s="1"/>
  <c r="AC439"/>
  <c r="AE439" s="1"/>
  <c r="AC437"/>
  <c r="AE437" s="1"/>
  <c r="AC435"/>
  <c r="AE435" s="1"/>
  <c r="AC433"/>
  <c r="AE433" s="1"/>
  <c r="AC431"/>
  <c r="AE431" s="1"/>
  <c r="AC429"/>
  <c r="AE429" s="1"/>
  <c r="AC427"/>
  <c r="AE427" s="1"/>
  <c r="AC425"/>
  <c r="AE425" s="1"/>
  <c r="AC423"/>
  <c r="AE423" s="1"/>
  <c r="AC421"/>
  <c r="AE421" s="1"/>
  <c r="AC419"/>
  <c r="AE419" s="1"/>
  <c r="AC417"/>
  <c r="AE417" s="1"/>
  <c r="AC415"/>
  <c r="AE415" s="1"/>
  <c r="AC413"/>
  <c r="AE413" s="1"/>
  <c r="M136"/>
  <c r="Q136" s="1"/>
  <c r="S136" s="1"/>
  <c r="U136" s="1"/>
  <c r="W136" s="1"/>
  <c r="Y136" s="1"/>
  <c r="AA136" s="1"/>
  <c r="AC136" s="1"/>
  <c r="AE136" s="1"/>
  <c r="AC240"/>
  <c r="AE240" s="1"/>
  <c r="AC238"/>
  <c r="AE238" s="1"/>
  <c r="AC236"/>
  <c r="AE236" s="1"/>
  <c r="AC234"/>
  <c r="AE234" s="1"/>
  <c r="AC231"/>
  <c r="AE231" s="1"/>
  <c r="AC229"/>
  <c r="AE229" s="1"/>
  <c r="AC227"/>
  <c r="AE227" s="1"/>
  <c r="AC225"/>
  <c r="AE225" s="1"/>
  <c r="AC223"/>
  <c r="AE223" s="1"/>
  <c r="AC221"/>
  <c r="AE221" s="1"/>
  <c r="AC219"/>
  <c r="AE219" s="1"/>
  <c r="AC217"/>
  <c r="AE217" s="1"/>
  <c r="AC215"/>
  <c r="AE215" s="1"/>
  <c r="AC213"/>
  <c r="AE213" s="1"/>
  <c r="AC211"/>
  <c r="AE211" s="1"/>
  <c r="AC209"/>
  <c r="AE209" s="1"/>
  <c r="AC207"/>
  <c r="AE207" s="1"/>
  <c r="AC205"/>
  <c r="AE205" s="1"/>
  <c r="AC203"/>
  <c r="AE203" s="1"/>
  <c r="AC201"/>
  <c r="AE201" s="1"/>
  <c r="AC199"/>
  <c r="AE199" s="1"/>
  <c r="AC197"/>
  <c r="AE197" s="1"/>
  <c r="AC195"/>
  <c r="AE195" s="1"/>
  <c r="AC193"/>
  <c r="AE193" s="1"/>
  <c r="AC191"/>
  <c r="AE191" s="1"/>
  <c r="AC189"/>
  <c r="AE189" s="1"/>
  <c r="AC187"/>
  <c r="AE187" s="1"/>
  <c r="AC185"/>
  <c r="AE185" s="1"/>
  <c r="AC183"/>
  <c r="AE183" s="1"/>
  <c r="AC181"/>
  <c r="AE181" s="1"/>
  <c r="AC179"/>
  <c r="AE179" s="1"/>
  <c r="AC177"/>
  <c r="AE177" s="1"/>
  <c r="AC175"/>
  <c r="AE175" s="1"/>
  <c r="AC173"/>
  <c r="AE173" s="1"/>
  <c r="AC171"/>
  <c r="AE171" s="1"/>
  <c r="AC169"/>
  <c r="AE169" s="1"/>
  <c r="AC167"/>
  <c r="AE167" s="1"/>
  <c r="AC165"/>
  <c r="AE165" s="1"/>
  <c r="AC163"/>
  <c r="AE163" s="1"/>
  <c r="AC161"/>
  <c r="AE161" s="1"/>
  <c r="AC159"/>
  <c r="AE159" s="1"/>
  <c r="AC157"/>
  <c r="AE157" s="1"/>
  <c r="AC155"/>
  <c r="AE155" s="1"/>
  <c r="AC153"/>
  <c r="AE153" s="1"/>
  <c r="AC151"/>
  <c r="AE151"/>
  <c r="AC149"/>
  <c r="AE149" s="1"/>
  <c r="AC147"/>
  <c r="AE147" s="1"/>
  <c r="AC145"/>
  <c r="AE145" s="1"/>
  <c r="AC143"/>
  <c r="AE143" s="1"/>
  <c r="AC141"/>
  <c r="AE141" s="1"/>
  <c r="AC139"/>
  <c r="AE139" s="1"/>
  <c r="AC137"/>
  <c r="AE137" s="1"/>
  <c r="AC135"/>
  <c r="AE135" s="1"/>
  <c r="AC133"/>
  <c r="AE133" s="1"/>
  <c r="AC131"/>
  <c r="AE131" s="1"/>
  <c r="AC129"/>
  <c r="AE129" s="1"/>
  <c r="AC127"/>
  <c r="AE127" s="1"/>
  <c r="AC125"/>
  <c r="AE125" s="1"/>
  <c r="AC123"/>
  <c r="AE123" s="1"/>
  <c r="AC121"/>
  <c r="AE121" s="1"/>
  <c r="AC119"/>
  <c r="AE119" s="1"/>
  <c r="AC117"/>
  <c r="AE117" s="1"/>
  <c r="AC115"/>
  <c r="AE115" s="1"/>
  <c r="AC113"/>
  <c r="AE113" s="1"/>
  <c r="AC111"/>
  <c r="AE111" s="1"/>
  <c r="AC109"/>
  <c r="AE109" s="1"/>
  <c r="AC107"/>
  <c r="AE107" s="1"/>
  <c r="AC105"/>
  <c r="AE105" s="1"/>
  <c r="AC103"/>
  <c r="AE103" s="1"/>
  <c r="AC101"/>
  <c r="AE101" s="1"/>
  <c r="AC99"/>
  <c r="AE99" s="1"/>
  <c r="AC97"/>
  <c r="AE97" s="1"/>
  <c r="AC95"/>
  <c r="AE95" s="1"/>
  <c r="AC93"/>
  <c r="AE93" s="1"/>
  <c r="AC91"/>
  <c r="AE91" s="1"/>
  <c r="AC89"/>
  <c r="AE89" s="1"/>
  <c r="AC87"/>
  <c r="AE87" s="1"/>
  <c r="AC85"/>
  <c r="AE85" s="1"/>
  <c r="AC83"/>
  <c r="AE83" s="1"/>
  <c r="AC81"/>
  <c r="AE81" s="1"/>
  <c r="AC79"/>
  <c r="AE79" s="1"/>
  <c r="AC77"/>
  <c r="AE77" s="1"/>
  <c r="AC75"/>
  <c r="AE75" s="1"/>
  <c r="AC73"/>
  <c r="AE73" s="1"/>
  <c r="AC71"/>
  <c r="AE71" s="1"/>
  <c r="AC69"/>
  <c r="AE69" s="1"/>
  <c r="AC67"/>
  <c r="AE67" s="1"/>
  <c r="AC65"/>
  <c r="AE65" s="1"/>
  <c r="AC61"/>
  <c r="AE61" s="1"/>
  <c r="AC59"/>
  <c r="AE59" s="1"/>
  <c r="AC57"/>
  <c r="AE57" s="1"/>
  <c r="AC55"/>
  <c r="AE55" s="1"/>
  <c r="AC53"/>
  <c r="AE53" s="1"/>
  <c r="AC51"/>
  <c r="AE51" s="1"/>
  <c r="AC49"/>
  <c r="AE49" s="1"/>
  <c r="AC47"/>
  <c r="AE47" s="1"/>
  <c r="M461"/>
  <c r="Q461" s="1"/>
  <c r="S461" s="1"/>
  <c r="U461" s="1"/>
  <c r="W461" s="1"/>
  <c r="Y461" s="1"/>
  <c r="AA461" s="1"/>
  <c r="AC461" s="1"/>
  <c r="AE461" s="1"/>
  <c r="M459"/>
  <c r="Q459" s="1"/>
  <c r="S459" s="1"/>
  <c r="U459" s="1"/>
  <c r="W459" s="1"/>
  <c r="Y459" s="1"/>
  <c r="AA459" s="1"/>
  <c r="AC459" s="1"/>
  <c r="AE459" s="1"/>
  <c r="M457"/>
  <c r="Q457" s="1"/>
  <c r="S457" s="1"/>
  <c r="U457" s="1"/>
  <c r="W457" s="1"/>
  <c r="Y457" s="1"/>
  <c r="AA457" s="1"/>
  <c r="AC457" s="1"/>
  <c r="AE457" s="1"/>
  <c r="M455"/>
  <c r="Q455" s="1"/>
  <c r="S455" s="1"/>
  <c r="U455" s="1"/>
  <c r="W455" s="1"/>
  <c r="Y455" s="1"/>
  <c r="AA455" s="1"/>
  <c r="AC455" s="1"/>
  <c r="AE455" s="1"/>
  <c r="M453"/>
  <c r="Q453" s="1"/>
  <c r="S453" s="1"/>
  <c r="U453" s="1"/>
  <c r="W453" s="1"/>
  <c r="Y453" s="1"/>
  <c r="AA453" s="1"/>
  <c r="AC453" s="1"/>
  <c r="AE453" s="1"/>
  <c r="M451"/>
  <c r="Q451" s="1"/>
  <c r="S451" s="1"/>
  <c r="U451" s="1"/>
  <c r="W451" s="1"/>
  <c r="Y451" s="1"/>
  <c r="AA451" s="1"/>
  <c r="AC451" s="1"/>
  <c r="AE451" s="1"/>
  <c r="M449"/>
  <c r="Q449" s="1"/>
  <c r="S449" s="1"/>
  <c r="U449" s="1"/>
  <c r="W449" s="1"/>
  <c r="Y449" s="1"/>
  <c r="AA449" s="1"/>
  <c r="AC449" s="1"/>
  <c r="AE449" s="1"/>
  <c r="M447"/>
  <c r="Q447" s="1"/>
  <c r="S447" s="1"/>
  <c r="U447" s="1"/>
  <c r="W447" s="1"/>
  <c r="Y447" s="1"/>
  <c r="AA447" s="1"/>
  <c r="AC447" s="1"/>
  <c r="AE447" s="1"/>
  <c r="M297"/>
  <c r="Q297" s="1"/>
  <c r="S297" s="1"/>
  <c r="U297" s="1"/>
  <c r="W297" s="1"/>
  <c r="Y297" s="1"/>
  <c r="AA297" s="1"/>
  <c r="AC297" s="1"/>
  <c r="AE297" s="1"/>
  <c r="M295"/>
  <c r="Q295" s="1"/>
  <c r="S295" s="1"/>
  <c r="U295" s="1"/>
  <c r="W295" s="1"/>
  <c r="Y295" s="1"/>
  <c r="AA295" s="1"/>
  <c r="AC295" s="1"/>
  <c r="AE295" s="1"/>
  <c r="M293"/>
  <c r="Q293"/>
  <c r="S293" s="1"/>
  <c r="U293" s="1"/>
  <c r="W293" s="1"/>
  <c r="Y293" s="1"/>
  <c r="AA293" s="1"/>
  <c r="AC293" s="1"/>
  <c r="AE293" s="1"/>
  <c r="M291"/>
  <c r="Q291" s="1"/>
  <c r="S291" s="1"/>
  <c r="U291" s="1"/>
  <c r="W291" s="1"/>
  <c r="Y291" s="1"/>
  <c r="AA291" s="1"/>
  <c r="AC291" s="1"/>
  <c r="AE291" s="1"/>
  <c r="M289"/>
  <c r="Q289" s="1"/>
  <c r="S289" s="1"/>
  <c r="U289" s="1"/>
  <c r="W289" s="1"/>
  <c r="Y289" s="1"/>
  <c r="AA289" s="1"/>
  <c r="AC289" s="1"/>
  <c r="AE289" s="1"/>
  <c r="M287"/>
  <c r="Q287" s="1"/>
  <c r="S287" s="1"/>
  <c r="U287" s="1"/>
  <c r="W287" s="1"/>
  <c r="Y287" s="1"/>
  <c r="AA287" s="1"/>
  <c r="AC287" s="1"/>
  <c r="AE287" s="1"/>
  <c r="M285"/>
  <c r="Q285" s="1"/>
  <c r="S285" s="1"/>
  <c r="U285" s="1"/>
  <c r="W285" s="1"/>
  <c r="Y285" s="1"/>
  <c r="AA285" s="1"/>
  <c r="AC285" s="1"/>
  <c r="AE285" s="1"/>
  <c r="M283"/>
  <c r="Q283" s="1"/>
  <c r="S283" s="1"/>
  <c r="U283" s="1"/>
  <c r="W283" s="1"/>
  <c r="Y283" s="1"/>
  <c r="AA283" s="1"/>
  <c r="AC283" s="1"/>
  <c r="AE283" s="1"/>
  <c r="M281"/>
  <c r="Q281" s="1"/>
  <c r="S281" s="1"/>
  <c r="U281" s="1"/>
  <c r="W281" s="1"/>
  <c r="Y281" s="1"/>
  <c r="AA281" s="1"/>
  <c r="AC281" s="1"/>
  <c r="AE281" s="1"/>
  <c r="M279"/>
  <c r="Q279" s="1"/>
  <c r="S279" s="1"/>
  <c r="U279" s="1"/>
  <c r="W279" s="1"/>
  <c r="Y279" s="1"/>
  <c r="AA279" s="1"/>
  <c r="AC279" s="1"/>
  <c r="AE279" s="1"/>
  <c r="M277"/>
  <c r="Q277" s="1"/>
  <c r="S277" s="1"/>
  <c r="U277" s="1"/>
  <c r="W277" s="1"/>
  <c r="Y277" s="1"/>
  <c r="AA277" s="1"/>
  <c r="AC277" s="1"/>
  <c r="AE277" s="1"/>
  <c r="M275"/>
  <c r="Q275" s="1"/>
  <c r="S275" s="1"/>
  <c r="U275" s="1"/>
  <c r="W275" s="1"/>
  <c r="Y275" s="1"/>
  <c r="AA275" s="1"/>
  <c r="AC275" s="1"/>
  <c r="AE275" s="1"/>
  <c r="M273"/>
  <c r="Q273" s="1"/>
  <c r="S273" s="1"/>
  <c r="U273" s="1"/>
  <c r="W273" s="1"/>
  <c r="Y273" s="1"/>
  <c r="AA273" s="1"/>
  <c r="AC273" s="1"/>
  <c r="AE273" s="1"/>
  <c r="M271"/>
  <c r="Q271" s="1"/>
  <c r="S271" s="1"/>
  <c r="U271" s="1"/>
  <c r="W271" s="1"/>
  <c r="Y271" s="1"/>
  <c r="AA271" s="1"/>
  <c r="AC271" s="1"/>
  <c r="AE271" s="1"/>
  <c r="M269"/>
  <c r="Q269"/>
  <c r="S269" s="1"/>
  <c r="U269" s="1"/>
  <c r="W269" s="1"/>
  <c r="Y269" s="1"/>
  <c r="AA269" s="1"/>
  <c r="AC269" s="1"/>
  <c r="AE269" s="1"/>
  <c r="M267"/>
  <c r="Q267" s="1"/>
  <c r="S267" s="1"/>
  <c r="U267" s="1"/>
  <c r="W267" s="1"/>
  <c r="Y267" s="1"/>
  <c r="AA267" s="1"/>
  <c r="AC267" s="1"/>
  <c r="AE267" s="1"/>
  <c r="M265"/>
  <c r="Q265" s="1"/>
  <c r="S265" s="1"/>
  <c r="U265" s="1"/>
  <c r="W265" s="1"/>
  <c r="Y265" s="1"/>
  <c r="AA265" s="1"/>
  <c r="AC265" s="1"/>
  <c r="AE265" s="1"/>
  <c r="M263"/>
  <c r="Q263" s="1"/>
  <c r="S263" s="1"/>
  <c r="U263" s="1"/>
  <c r="W263" s="1"/>
  <c r="Y263" s="1"/>
  <c r="AA263" s="1"/>
  <c r="AC263" s="1"/>
  <c r="AE263" s="1"/>
  <c r="M261"/>
  <c r="Q261"/>
  <c r="S261" s="1"/>
  <c r="U261" s="1"/>
  <c r="W261" s="1"/>
  <c r="Y261" s="1"/>
  <c r="AA261" s="1"/>
  <c r="AC261" s="1"/>
  <c r="AE261" s="1"/>
  <c r="M259"/>
  <c r="Q259" s="1"/>
  <c r="S259" s="1"/>
  <c r="U259" s="1"/>
  <c r="W259" s="1"/>
  <c r="Y259" s="1"/>
  <c r="AA259" s="1"/>
  <c r="AC259" s="1"/>
  <c r="AE259" s="1"/>
  <c r="M257"/>
  <c r="Q257" s="1"/>
  <c r="S257" s="1"/>
  <c r="U257" s="1"/>
  <c r="W257" s="1"/>
  <c r="Y257" s="1"/>
  <c r="AA257" s="1"/>
  <c r="AC257" s="1"/>
  <c r="AE257" s="1"/>
  <c r="M255"/>
  <c r="Q255" s="1"/>
  <c r="S255" s="1"/>
  <c r="U255" s="1"/>
  <c r="W255" s="1"/>
  <c r="Y255" s="1"/>
  <c r="AA255" s="1"/>
  <c r="AC255" s="1"/>
  <c r="AE255" s="1"/>
  <c r="M253"/>
  <c r="Q253" s="1"/>
  <c r="S253" s="1"/>
  <c r="U253" s="1"/>
  <c r="W253" s="1"/>
  <c r="Y253" s="1"/>
  <c r="AA253" s="1"/>
  <c r="AC253" s="1"/>
  <c r="AE253" s="1"/>
  <c r="M251"/>
  <c r="Q251" s="1"/>
  <c r="S251" s="1"/>
  <c r="U251" s="1"/>
  <c r="W251" s="1"/>
  <c r="Y251" s="1"/>
  <c r="AA251" s="1"/>
  <c r="AC251" s="1"/>
  <c r="AE251" s="1"/>
  <c r="M249"/>
  <c r="Q249" s="1"/>
  <c r="S249" s="1"/>
  <c r="U249" s="1"/>
  <c r="W249" s="1"/>
  <c r="Y249" s="1"/>
  <c r="AA249" s="1"/>
  <c r="AC249" s="1"/>
  <c r="AE249" s="1"/>
  <c r="M247"/>
  <c r="Q247" s="1"/>
  <c r="S247" s="1"/>
  <c r="U247" s="1"/>
  <c r="W247" s="1"/>
  <c r="Y247" s="1"/>
  <c r="AA247" s="1"/>
  <c r="AC247" s="1"/>
  <c r="AE247" s="1"/>
  <c r="M245"/>
  <c r="Q245"/>
  <c r="S245" s="1"/>
  <c r="U245" s="1"/>
  <c r="W245" s="1"/>
  <c r="Y245" s="1"/>
  <c r="AA245" s="1"/>
  <c r="AC245" s="1"/>
  <c r="AE245" s="1"/>
  <c r="M243"/>
  <c r="Q243" s="1"/>
  <c r="S243" s="1"/>
  <c r="U243" s="1"/>
  <c r="W243" s="1"/>
  <c r="Y243" s="1"/>
  <c r="AA243" s="1"/>
  <c r="AC243" s="1"/>
  <c r="AE243" s="1"/>
  <c r="AC45"/>
  <c r="AE45" s="1"/>
  <c r="F410" i="9"/>
  <c r="L259" i="5"/>
  <c r="N259"/>
  <c r="P259" s="1"/>
  <c r="R259" s="1"/>
  <c r="AJ259" s="1"/>
  <c r="AL259" s="1"/>
  <c r="AN259" s="1"/>
  <c r="AP259" s="1"/>
  <c r="AR259" s="1"/>
  <c r="BY279" i="9"/>
  <c r="CE279"/>
  <c r="BY277"/>
  <c r="CE277" s="1"/>
  <c r="BW312"/>
  <c r="BU312"/>
  <c r="BZ312"/>
  <c r="CF312" s="1"/>
  <c r="BY312"/>
  <c r="CE312"/>
  <c r="CC34"/>
  <c r="CA34"/>
  <c r="BS34"/>
  <c r="BV34" s="1"/>
  <c r="BQ34"/>
  <c r="BO34"/>
  <c r="BN34"/>
  <c r="BL34"/>
  <c r="BK34"/>
  <c r="BI34"/>
  <c r="BH34"/>
  <c r="BF34"/>
  <c r="BE34"/>
  <c r="BC34"/>
  <c r="BB34"/>
  <c r="AZ34"/>
  <c r="AY34"/>
  <c r="AW34"/>
  <c r="AV34"/>
  <c r="AT34"/>
  <c r="AS34"/>
  <c r="AQ34"/>
  <c r="AP34"/>
  <c r="AN34"/>
  <c r="AM34"/>
  <c r="AK34"/>
  <c r="AJ34"/>
  <c r="AH34"/>
  <c r="AG34"/>
  <c r="AE34"/>
  <c r="AD34"/>
  <c r="AB34"/>
  <c r="Y34"/>
  <c r="X34"/>
  <c r="V34"/>
  <c r="U34"/>
  <c r="S34"/>
  <c r="R34"/>
  <c r="P34"/>
  <c r="O34"/>
  <c r="M34"/>
  <c r="L34"/>
  <c r="BT34" s="1"/>
  <c r="CC33"/>
  <c r="CA33"/>
  <c r="BS33"/>
  <c r="BV33" s="1"/>
  <c r="BU33" s="1"/>
  <c r="BQ33"/>
  <c r="BO33"/>
  <c r="BN33"/>
  <c r="BL33"/>
  <c r="BK33"/>
  <c r="BI33"/>
  <c r="BH33"/>
  <c r="BF33"/>
  <c r="BE33"/>
  <c r="BC33"/>
  <c r="BB33"/>
  <c r="AZ33"/>
  <c r="AY33"/>
  <c r="AW33"/>
  <c r="AV33"/>
  <c r="AT33"/>
  <c r="AS33"/>
  <c r="AQ33"/>
  <c r="AP33"/>
  <c r="AN33"/>
  <c r="AM33"/>
  <c r="AK33"/>
  <c r="AJ33"/>
  <c r="AH33"/>
  <c r="AG33"/>
  <c r="AE33"/>
  <c r="AD33"/>
  <c r="AB33"/>
  <c r="Y33"/>
  <c r="X33"/>
  <c r="V33"/>
  <c r="U33"/>
  <c r="S33"/>
  <c r="R33"/>
  <c r="P33"/>
  <c r="O33"/>
  <c r="M33"/>
  <c r="L33"/>
  <c r="BT33"/>
  <c r="CC32"/>
  <c r="CA32"/>
  <c r="BS32"/>
  <c r="BV32" s="1"/>
  <c r="BQ32"/>
  <c r="BO32"/>
  <c r="BN32"/>
  <c r="BL32"/>
  <c r="BK32"/>
  <c r="BI32"/>
  <c r="BH32"/>
  <c r="BF32"/>
  <c r="BE32"/>
  <c r="BC32"/>
  <c r="BB32"/>
  <c r="AZ32"/>
  <c r="AY32"/>
  <c r="AW32"/>
  <c r="AV32"/>
  <c r="AT32"/>
  <c r="AS32"/>
  <c r="AQ32"/>
  <c r="AP32"/>
  <c r="AN32"/>
  <c r="AM32"/>
  <c r="AK32"/>
  <c r="AJ32"/>
  <c r="AH32"/>
  <c r="AG32"/>
  <c r="AE32"/>
  <c r="AD32"/>
  <c r="AB32"/>
  <c r="Y32"/>
  <c r="X32"/>
  <c r="V32"/>
  <c r="U32"/>
  <c r="S32"/>
  <c r="R32"/>
  <c r="P32"/>
  <c r="O32"/>
  <c r="M32"/>
  <c r="L32"/>
  <c r="BT32" s="1"/>
  <c r="CC31"/>
  <c r="CA31"/>
  <c r="BS31"/>
  <c r="BV31" s="1"/>
  <c r="BU31" s="1"/>
  <c r="BQ31"/>
  <c r="BO31"/>
  <c r="BN31"/>
  <c r="BL31"/>
  <c r="BK31"/>
  <c r="BI31"/>
  <c r="BH31"/>
  <c r="BF31"/>
  <c r="BE31"/>
  <c r="BC31"/>
  <c r="BB31"/>
  <c r="AZ31"/>
  <c r="AY31"/>
  <c r="AW31"/>
  <c r="AV31"/>
  <c r="AT31"/>
  <c r="AS31"/>
  <c r="AQ31"/>
  <c r="AP31"/>
  <c r="AN31"/>
  <c r="AM31"/>
  <c r="AK31"/>
  <c r="AJ31"/>
  <c r="AH31"/>
  <c r="AG31"/>
  <c r="AE31"/>
  <c r="AD31"/>
  <c r="AB31"/>
  <c r="Y31"/>
  <c r="X31"/>
  <c r="V31"/>
  <c r="U31"/>
  <c r="S31"/>
  <c r="R31"/>
  <c r="P31"/>
  <c r="O31"/>
  <c r="M31"/>
  <c r="L31"/>
  <c r="BT31"/>
  <c r="CC30"/>
  <c r="CA30"/>
  <c r="BS30"/>
  <c r="BV30" s="1"/>
  <c r="BQ30"/>
  <c r="BO30"/>
  <c r="BN30"/>
  <c r="BL30"/>
  <c r="BK30"/>
  <c r="BI30"/>
  <c r="BH30"/>
  <c r="BF30"/>
  <c r="BE30"/>
  <c r="BC30"/>
  <c r="BB30"/>
  <c r="AZ30"/>
  <c r="AY30"/>
  <c r="AW30"/>
  <c r="AV30"/>
  <c r="AT30"/>
  <c r="AS30"/>
  <c r="AQ30"/>
  <c r="AP30"/>
  <c r="AN30"/>
  <c r="AM30"/>
  <c r="AK30"/>
  <c r="AJ30"/>
  <c r="AH30"/>
  <c r="AG30"/>
  <c r="AE30"/>
  <c r="AD30"/>
  <c r="AB30"/>
  <c r="Y30"/>
  <c r="X30"/>
  <c r="V30"/>
  <c r="U30"/>
  <c r="S30"/>
  <c r="R30"/>
  <c r="P30"/>
  <c r="O30"/>
  <c r="M30"/>
  <c r="L30"/>
  <c r="BT30" s="1"/>
  <c r="CC29"/>
  <c r="CA29"/>
  <c r="BS29"/>
  <c r="BV29" s="1"/>
  <c r="BU29" s="1"/>
  <c r="BQ29"/>
  <c r="BO29"/>
  <c r="BN29"/>
  <c r="BL29"/>
  <c r="BK29"/>
  <c r="BI29"/>
  <c r="BH29"/>
  <c r="BF29"/>
  <c r="BE29"/>
  <c r="BC29"/>
  <c r="BB29"/>
  <c r="AZ29"/>
  <c r="AY29"/>
  <c r="AW29"/>
  <c r="AV29"/>
  <c r="AT29"/>
  <c r="AS29"/>
  <c r="AQ29"/>
  <c r="AP29"/>
  <c r="AN29"/>
  <c r="AM29"/>
  <c r="AK29"/>
  <c r="AJ29"/>
  <c r="AH29"/>
  <c r="AG29"/>
  <c r="AE29"/>
  <c r="AD29"/>
  <c r="AB29"/>
  <c r="Y29"/>
  <c r="X29"/>
  <c r="V29"/>
  <c r="U29"/>
  <c r="S29"/>
  <c r="R29"/>
  <c r="P29"/>
  <c r="O29"/>
  <c r="M29"/>
  <c r="L29"/>
  <c r="BT29"/>
  <c r="CC28"/>
  <c r="CA28"/>
  <c r="BS28"/>
  <c r="BV28"/>
  <c r="BU28" s="1"/>
  <c r="BQ28"/>
  <c r="BO28"/>
  <c r="BN28"/>
  <c r="BL28"/>
  <c r="BK28"/>
  <c r="BI28"/>
  <c r="BH28"/>
  <c r="BF28"/>
  <c r="BE28"/>
  <c r="BC28"/>
  <c r="BB28"/>
  <c r="AZ28"/>
  <c r="AY28"/>
  <c r="AW28"/>
  <c r="AV28"/>
  <c r="AT28"/>
  <c r="AS28"/>
  <c r="AQ28"/>
  <c r="AP28"/>
  <c r="AN28"/>
  <c r="AM28"/>
  <c r="AK28"/>
  <c r="AJ28"/>
  <c r="AH28"/>
  <c r="AG28"/>
  <c r="AE28"/>
  <c r="AD28"/>
  <c r="AB28"/>
  <c r="Y28"/>
  <c r="X28"/>
  <c r="V28"/>
  <c r="U28"/>
  <c r="S28"/>
  <c r="R28"/>
  <c r="P28"/>
  <c r="O28"/>
  <c r="M28"/>
  <c r="L28"/>
  <c r="BT28" s="1"/>
  <c r="CC27"/>
  <c r="CA27"/>
  <c r="BS27"/>
  <c r="BV27" s="1"/>
  <c r="BU27" s="1"/>
  <c r="BQ27"/>
  <c r="BO27"/>
  <c r="BN27"/>
  <c r="BL27"/>
  <c r="BK27"/>
  <c r="BI27"/>
  <c r="BH27"/>
  <c r="BF27"/>
  <c r="BE27"/>
  <c r="BC27"/>
  <c r="BB27"/>
  <c r="AZ27"/>
  <c r="AY27"/>
  <c r="AW27"/>
  <c r="AV27"/>
  <c r="AT27"/>
  <c r="AS27"/>
  <c r="AQ27"/>
  <c r="AP27"/>
  <c r="AN27"/>
  <c r="AM27"/>
  <c r="AK27"/>
  <c r="AJ27"/>
  <c r="AH27"/>
  <c r="AG27"/>
  <c r="AE27"/>
  <c r="AD27"/>
  <c r="AB27"/>
  <c r="Y27"/>
  <c r="X27"/>
  <c r="V27"/>
  <c r="U27"/>
  <c r="S27"/>
  <c r="R27"/>
  <c r="P27"/>
  <c r="O27"/>
  <c r="M27"/>
  <c r="L27"/>
  <c r="BT27"/>
  <c r="CC26"/>
  <c r="CA26"/>
  <c r="BS26"/>
  <c r="BV26"/>
  <c r="BU26" s="1"/>
  <c r="BQ26"/>
  <c r="BO26"/>
  <c r="BN26"/>
  <c r="BL26"/>
  <c r="BK26"/>
  <c r="BI26"/>
  <c r="BH26"/>
  <c r="BF26"/>
  <c r="BE26"/>
  <c r="BC26"/>
  <c r="BB26"/>
  <c r="AZ26"/>
  <c r="AY26"/>
  <c r="AW26"/>
  <c r="AV26"/>
  <c r="AT26"/>
  <c r="AS26"/>
  <c r="AQ26"/>
  <c r="AP26"/>
  <c r="AN26"/>
  <c r="AM26"/>
  <c r="AK26"/>
  <c r="AJ26"/>
  <c r="AH26"/>
  <c r="AG26"/>
  <c r="AE26"/>
  <c r="AD26"/>
  <c r="AB26"/>
  <c r="Y26"/>
  <c r="X26"/>
  <c r="V26"/>
  <c r="U26"/>
  <c r="S26"/>
  <c r="R26"/>
  <c r="P26"/>
  <c r="O26"/>
  <c r="M26"/>
  <c r="L26"/>
  <c r="BT26" s="1"/>
  <c r="CC25"/>
  <c r="CA25"/>
  <c r="BS25"/>
  <c r="BV25" s="1"/>
  <c r="BU25" s="1"/>
  <c r="BQ25"/>
  <c r="BO25"/>
  <c r="BN25"/>
  <c r="BL25"/>
  <c r="BK25"/>
  <c r="BI25"/>
  <c r="BH25"/>
  <c r="BF25"/>
  <c r="BE25"/>
  <c r="BC25"/>
  <c r="BB25"/>
  <c r="AZ25"/>
  <c r="AY25"/>
  <c r="AW25"/>
  <c r="AV25"/>
  <c r="AT25"/>
  <c r="AS25"/>
  <c r="AQ25"/>
  <c r="AP25"/>
  <c r="AN25"/>
  <c r="AM25"/>
  <c r="AK25"/>
  <c r="AJ25"/>
  <c r="AH25"/>
  <c r="AG25"/>
  <c r="AE25"/>
  <c r="AD25"/>
  <c r="AB25"/>
  <c r="Y25"/>
  <c r="X25"/>
  <c r="V25"/>
  <c r="U25"/>
  <c r="S25"/>
  <c r="R25"/>
  <c r="P25"/>
  <c r="O25"/>
  <c r="M25"/>
  <c r="L25"/>
  <c r="BT25"/>
  <c r="A25"/>
  <c r="A26"/>
  <c r="A27" s="1"/>
  <c r="A28" s="1"/>
  <c r="A29" s="1"/>
  <c r="A30" s="1"/>
  <c r="A31" s="1"/>
  <c r="A32" s="1"/>
  <c r="A33" s="1"/>
  <c r="A34" s="1"/>
  <c r="N65" i="5"/>
  <c r="P65" s="1"/>
  <c r="R65" s="1"/>
  <c r="T65" s="1"/>
  <c r="AJ65" s="1"/>
  <c r="AL65" s="1"/>
  <c r="AN65" s="1"/>
  <c r="AP65" s="1"/>
  <c r="AR65" s="1"/>
  <c r="AT65" s="1"/>
  <c r="N63"/>
  <c r="P63" s="1"/>
  <c r="R63" s="1"/>
  <c r="T63" s="1"/>
  <c r="AJ63" s="1"/>
  <c r="AL63" s="1"/>
  <c r="AN63" s="1"/>
  <c r="AP63" s="1"/>
  <c r="AR63" s="1"/>
  <c r="AT63" s="1"/>
  <c r="N61"/>
  <c r="P61" s="1"/>
  <c r="R61" s="1"/>
  <c r="T61" s="1"/>
  <c r="AJ61" s="1"/>
  <c r="AL61" s="1"/>
  <c r="AN61" s="1"/>
  <c r="AP61" s="1"/>
  <c r="AR61" s="1"/>
  <c r="AT61" s="1"/>
  <c r="N59"/>
  <c r="P59" s="1"/>
  <c r="R59" s="1"/>
  <c r="T59" s="1"/>
  <c r="AJ59" s="1"/>
  <c r="AL59" s="1"/>
  <c r="AN59" s="1"/>
  <c r="AP59" s="1"/>
  <c r="AR59" s="1"/>
  <c r="AT59" s="1"/>
  <c r="N57"/>
  <c r="P57" s="1"/>
  <c r="R57" s="1"/>
  <c r="T57" s="1"/>
  <c r="AJ57" s="1"/>
  <c r="AL57" s="1"/>
  <c r="AN57" s="1"/>
  <c r="AP57" s="1"/>
  <c r="AR57" s="1"/>
  <c r="AT57" s="1"/>
  <c r="N55"/>
  <c r="P55" s="1"/>
  <c r="R55" s="1"/>
  <c r="T55" s="1"/>
  <c r="AJ55" s="1"/>
  <c r="AL55" s="1"/>
  <c r="AN55" s="1"/>
  <c r="AP55" s="1"/>
  <c r="AT55"/>
  <c r="N53"/>
  <c r="P53" s="1"/>
  <c r="R53" s="1"/>
  <c r="T53" s="1"/>
  <c r="AJ53" s="1"/>
  <c r="AL53" s="1"/>
  <c r="AN53" s="1"/>
  <c r="AP53" s="1"/>
  <c r="AT53"/>
  <c r="N51"/>
  <c r="P51" s="1"/>
  <c r="R51" s="1"/>
  <c r="T51" s="1"/>
  <c r="AJ51" s="1"/>
  <c r="AL51" s="1"/>
  <c r="AN51" s="1"/>
  <c r="AP51" s="1"/>
  <c r="AT51"/>
  <c r="N49"/>
  <c r="P49" s="1"/>
  <c r="R49" s="1"/>
  <c r="T49" s="1"/>
  <c r="AJ49" s="1"/>
  <c r="AL49" s="1"/>
  <c r="AN49" s="1"/>
  <c r="AP49" s="1"/>
  <c r="AT49"/>
  <c r="N47"/>
  <c r="P47" s="1"/>
  <c r="R47" s="1"/>
  <c r="T47" s="1"/>
  <c r="AJ47" s="1"/>
  <c r="AL47" s="1"/>
  <c r="AN47" s="1"/>
  <c r="AP47" s="1"/>
  <c r="AT47"/>
  <c r="L71"/>
  <c r="N71" s="1"/>
  <c r="P71" s="1"/>
  <c r="R71" s="1"/>
  <c r="T71" s="1"/>
  <c r="AJ71" s="1"/>
  <c r="AL71" s="1"/>
  <c r="AN71" s="1"/>
  <c r="AP71" s="1"/>
  <c r="L75"/>
  <c r="N75"/>
  <c r="P75" s="1"/>
  <c r="R75" s="1"/>
  <c r="T75" s="1"/>
  <c r="AJ75" s="1"/>
  <c r="AL75" s="1"/>
  <c r="AN75" s="1"/>
  <c r="AP75" s="1"/>
  <c r="AR75" s="1"/>
  <c r="AT75" s="1"/>
  <c r="L77"/>
  <c r="N77" s="1"/>
  <c r="P77"/>
  <c r="R77" s="1"/>
  <c r="T77" s="1"/>
  <c r="V77" s="1"/>
  <c r="X77" s="1"/>
  <c r="Z77" s="1"/>
  <c r="AB77" s="1"/>
  <c r="AD77" s="1"/>
  <c r="AF77" s="1"/>
  <c r="AH77" s="1"/>
  <c r="AJ77" s="1"/>
  <c r="AL77" s="1"/>
  <c r="AN77" s="1"/>
  <c r="F27" i="12"/>
  <c r="G27"/>
  <c r="CC340" i="9"/>
  <c r="CA340"/>
  <c r="BS340"/>
  <c r="BV340"/>
  <c r="BU340" s="1"/>
  <c r="BQ340"/>
  <c r="BO340"/>
  <c r="BN340"/>
  <c r="BL340"/>
  <c r="BK340"/>
  <c r="BI340"/>
  <c r="BH340"/>
  <c r="BF340"/>
  <c r="BE340"/>
  <c r="BC340"/>
  <c r="BB340"/>
  <c r="AZ340"/>
  <c r="AY340"/>
  <c r="AW340"/>
  <c r="AV340"/>
  <c r="AT340"/>
  <c r="AS340"/>
  <c r="AQ340"/>
  <c r="AP340"/>
  <c r="AN340"/>
  <c r="AM340"/>
  <c r="AK340"/>
  <c r="AJ340"/>
  <c r="AH340"/>
  <c r="AG340"/>
  <c r="AE340"/>
  <c r="AD340"/>
  <c r="AB340"/>
  <c r="Y340"/>
  <c r="X340"/>
  <c r="V340"/>
  <c r="U340"/>
  <c r="S340"/>
  <c r="R340"/>
  <c r="P340"/>
  <c r="O340"/>
  <c r="M340"/>
  <c r="L340"/>
  <c r="BT340"/>
  <c r="BZ340" s="1"/>
  <c r="CF340" s="1"/>
  <c r="F340"/>
  <c r="A40"/>
  <c r="A41" s="1"/>
  <c r="A42" s="1"/>
  <c r="A43" s="1"/>
  <c r="A45"/>
  <c r="A46"/>
  <c r="CC379"/>
  <c r="CA379"/>
  <c r="BS379"/>
  <c r="BV379"/>
  <c r="BU379" s="1"/>
  <c r="BQ379"/>
  <c r="BO379"/>
  <c r="BN379"/>
  <c r="BL379"/>
  <c r="BK379"/>
  <c r="BI379"/>
  <c r="BH379"/>
  <c r="BF379"/>
  <c r="BE379"/>
  <c r="BC379"/>
  <c r="BB379"/>
  <c r="AZ379"/>
  <c r="AY379"/>
  <c r="AW379"/>
  <c r="AV379"/>
  <c r="AT379"/>
  <c r="AS379"/>
  <c r="AQ379"/>
  <c r="AP379"/>
  <c r="AN379"/>
  <c r="AM379"/>
  <c r="AK379"/>
  <c r="AJ379"/>
  <c r="AH379"/>
  <c r="AG379"/>
  <c r="AE379"/>
  <c r="AD379"/>
  <c r="AB379"/>
  <c r="Y379"/>
  <c r="X379"/>
  <c r="V379"/>
  <c r="U379"/>
  <c r="S379"/>
  <c r="R379"/>
  <c r="P379"/>
  <c r="O379"/>
  <c r="M379"/>
  <c r="L379"/>
  <c r="BT379" s="1"/>
  <c r="CC325"/>
  <c r="CA325"/>
  <c r="BS325"/>
  <c r="BV325"/>
  <c r="BW325" s="1"/>
  <c r="BQ325"/>
  <c r="BO325"/>
  <c r="BN325"/>
  <c r="BL325"/>
  <c r="BK325"/>
  <c r="BI325"/>
  <c r="BH325"/>
  <c r="BF325"/>
  <c r="BE325"/>
  <c r="BC325"/>
  <c r="BB325"/>
  <c r="AZ325"/>
  <c r="AY325"/>
  <c r="AW325"/>
  <c r="AV325"/>
  <c r="AT325"/>
  <c r="AS325"/>
  <c r="AQ325"/>
  <c r="AP325"/>
  <c r="AN325"/>
  <c r="AM325"/>
  <c r="AK325"/>
  <c r="AJ325"/>
  <c r="AH325"/>
  <c r="AG325"/>
  <c r="AE325"/>
  <c r="AD325"/>
  <c r="AB325"/>
  <c r="Y325"/>
  <c r="X325"/>
  <c r="V325"/>
  <c r="U325"/>
  <c r="S325"/>
  <c r="R325"/>
  <c r="P325"/>
  <c r="O325"/>
  <c r="M325"/>
  <c r="L325"/>
  <c r="CC316"/>
  <c r="CA316"/>
  <c r="BS316"/>
  <c r="BV316"/>
  <c r="BQ316"/>
  <c r="BO316"/>
  <c r="BN316"/>
  <c r="BL316"/>
  <c r="BK316"/>
  <c r="BI316"/>
  <c r="BH316"/>
  <c r="BF316"/>
  <c r="BE316"/>
  <c r="BC316"/>
  <c r="BB316"/>
  <c r="AZ316"/>
  <c r="AY316"/>
  <c r="AW316"/>
  <c r="AV316"/>
  <c r="AT316"/>
  <c r="AS316"/>
  <c r="AQ316"/>
  <c r="AP316"/>
  <c r="AN316"/>
  <c r="AM316"/>
  <c r="AK316"/>
  <c r="AJ316"/>
  <c r="AH316"/>
  <c r="AG316"/>
  <c r="AE316"/>
  <c r="AD316"/>
  <c r="AB316"/>
  <c r="Y316"/>
  <c r="X316"/>
  <c r="V316"/>
  <c r="U316"/>
  <c r="S316"/>
  <c r="R316"/>
  <c r="P316"/>
  <c r="O316"/>
  <c r="M316"/>
  <c r="L316"/>
  <c r="BT316"/>
  <c r="F316"/>
  <c r="CC294"/>
  <c r="CA294"/>
  <c r="BS294"/>
  <c r="BV294" s="1"/>
  <c r="BQ294"/>
  <c r="BO294"/>
  <c r="BN294"/>
  <c r="BL294"/>
  <c r="BK294"/>
  <c r="BI294"/>
  <c r="BH294"/>
  <c r="BF294"/>
  <c r="BE294"/>
  <c r="BC294"/>
  <c r="BB294"/>
  <c r="AZ294"/>
  <c r="AY294"/>
  <c r="AW294"/>
  <c r="AV294"/>
  <c r="AT294"/>
  <c r="AS294"/>
  <c r="AQ294"/>
  <c r="AP294"/>
  <c r="AN294"/>
  <c r="AM294"/>
  <c r="AK294"/>
  <c r="AJ294"/>
  <c r="AH294"/>
  <c r="AG294"/>
  <c r="AE294"/>
  <c r="AD294"/>
  <c r="AB294"/>
  <c r="Y294"/>
  <c r="X294"/>
  <c r="V294"/>
  <c r="U294"/>
  <c r="S294"/>
  <c r="R294"/>
  <c r="P294"/>
  <c r="O294"/>
  <c r="M294"/>
  <c r="L294"/>
  <c r="BT294"/>
  <c r="M412" i="1"/>
  <c r="Q412" s="1"/>
  <c r="S412" s="1"/>
  <c r="U412" s="1"/>
  <c r="W412" s="1"/>
  <c r="Y412" s="1"/>
  <c r="AA412" s="1"/>
  <c r="AC412" s="1"/>
  <c r="AE412" s="1"/>
  <c r="F86" i="8"/>
  <c r="F85"/>
  <c r="K60"/>
  <c r="M60" s="1"/>
  <c r="O60" s="1"/>
  <c r="L216" i="5"/>
  <c r="N216" s="1"/>
  <c r="P216" s="1"/>
  <c r="R216" s="1"/>
  <c r="T216" s="1"/>
  <c r="AL216" s="1"/>
  <c r="AN216" s="1"/>
  <c r="AP216" s="1"/>
  <c r="AR216" s="1"/>
  <c r="AT216" s="1"/>
  <c r="L151"/>
  <c r="N151" s="1"/>
  <c r="P151" s="1"/>
  <c r="R151" s="1"/>
  <c r="T151" s="1"/>
  <c r="AJ151" s="1"/>
  <c r="AL151" s="1"/>
  <c r="AN151" s="1"/>
  <c r="AP151" s="1"/>
  <c r="AR151" s="1"/>
  <c r="L147"/>
  <c r="N147"/>
  <c r="P147" s="1"/>
  <c r="R147" s="1"/>
  <c r="T147" s="1"/>
  <c r="AJ147" s="1"/>
  <c r="AL147" s="1"/>
  <c r="AN147" s="1"/>
  <c r="AP147" s="1"/>
  <c r="L129"/>
  <c r="N129" s="1"/>
  <c r="P129" s="1"/>
  <c r="R129" s="1"/>
  <c r="T129" s="1"/>
  <c r="AJ129" s="1"/>
  <c r="AL129" s="1"/>
  <c r="AN129" s="1"/>
  <c r="AP129" s="1"/>
  <c r="L125"/>
  <c r="N125" s="1"/>
  <c r="P125" s="1"/>
  <c r="R125" s="1"/>
  <c r="T125" s="1"/>
  <c r="AJ125" s="1"/>
  <c r="AL125" s="1"/>
  <c r="AN125" s="1"/>
  <c r="AP125" s="1"/>
  <c r="L121"/>
  <c r="N121" s="1"/>
  <c r="P121" s="1"/>
  <c r="R121" s="1"/>
  <c r="T121" s="1"/>
  <c r="AJ121" s="1"/>
  <c r="AL121" s="1"/>
  <c r="AN121" s="1"/>
  <c r="AP121" s="1"/>
  <c r="L117"/>
  <c r="N117"/>
  <c r="P117" s="1"/>
  <c r="R117" s="1"/>
  <c r="T117" s="1"/>
  <c r="AJ117" s="1"/>
  <c r="AL117" s="1"/>
  <c r="AN117" s="1"/>
  <c r="AP117" s="1"/>
  <c r="L113"/>
  <c r="N113" s="1"/>
  <c r="P113" s="1"/>
  <c r="R113" s="1"/>
  <c r="T113" s="1"/>
  <c r="AJ113" s="1"/>
  <c r="AL113" s="1"/>
  <c r="AN113" s="1"/>
  <c r="AP113" s="1"/>
  <c r="L109"/>
  <c r="N109" s="1"/>
  <c r="P109" s="1"/>
  <c r="R109" s="1"/>
  <c r="T109" s="1"/>
  <c r="AJ109" s="1"/>
  <c r="AL109" s="1"/>
  <c r="AN109" s="1"/>
  <c r="AP109" s="1"/>
  <c r="M76" i="6"/>
  <c r="O76" s="1"/>
  <c r="Q76" s="1"/>
  <c r="S76" s="1"/>
  <c r="U76" s="1"/>
  <c r="W76" s="1"/>
  <c r="Y76" s="1"/>
  <c r="AA76" s="1"/>
  <c r="AC76" s="1"/>
  <c r="M55"/>
  <c r="O55" s="1"/>
  <c r="Q55" s="1"/>
  <c r="S55" s="1"/>
  <c r="U55" s="1"/>
  <c r="W55" s="1"/>
  <c r="Y55" s="1"/>
  <c r="AA55" s="1"/>
  <c r="AC55" s="1"/>
  <c r="AE55" s="1"/>
  <c r="G28"/>
  <c r="G27"/>
  <c r="G97"/>
  <c r="H97"/>
  <c r="H96"/>
  <c r="M34"/>
  <c r="O34"/>
  <c r="Q34" s="1"/>
  <c r="S34" s="1"/>
  <c r="U34" s="1"/>
  <c r="W34" s="1"/>
  <c r="Y34" s="1"/>
  <c r="AA34" s="1"/>
  <c r="AC34" s="1"/>
  <c r="AE34" s="1"/>
  <c r="M14"/>
  <c r="O14"/>
  <c r="Q14" s="1"/>
  <c r="S14" s="1"/>
  <c r="U14" s="1"/>
  <c r="W14" s="1"/>
  <c r="Y14" s="1"/>
  <c r="AA14" s="1"/>
  <c r="AC14" s="1"/>
  <c r="AE14" s="1"/>
  <c r="AN401" i="9"/>
  <c r="AP401"/>
  <c r="AN350"/>
  <c r="BR350"/>
  <c r="AN351"/>
  <c r="AP350"/>
  <c r="BT350" s="1"/>
  <c r="AO88"/>
  <c r="G2" i="6"/>
  <c r="F97"/>
  <c r="F96"/>
  <c r="I241" i="9"/>
  <c r="BV241" s="1"/>
  <c r="I240"/>
  <c r="BV240" s="1"/>
  <c r="I238"/>
  <c r="BV238" s="1"/>
  <c r="BU238" s="1"/>
  <c r="I237"/>
  <c r="BV237" s="1"/>
  <c r="D250"/>
  <c r="D249"/>
  <c r="D248"/>
  <c r="D247"/>
  <c r="D246"/>
  <c r="D245"/>
  <c r="D244"/>
  <c r="D243"/>
  <c r="D242"/>
  <c r="D241"/>
  <c r="D240"/>
  <c r="D239"/>
  <c r="D238"/>
  <c r="D237"/>
  <c r="B249"/>
  <c r="B248"/>
  <c r="B247"/>
  <c r="B246"/>
  <c r="B245"/>
  <c r="B244"/>
  <c r="B243"/>
  <c r="B242"/>
  <c r="B241"/>
  <c r="B240"/>
  <c r="B239"/>
  <c r="B238"/>
  <c r="B237"/>
  <c r="I236"/>
  <c r="D236"/>
  <c r="B236"/>
  <c r="I235"/>
  <c r="BV235" s="1"/>
  <c r="BY235" s="1"/>
  <c r="CE235" s="1"/>
  <c r="D235"/>
  <c r="B235"/>
  <c r="D188"/>
  <c r="D187"/>
  <c r="D186"/>
  <c r="D185"/>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3"/>
  <c r="D102"/>
  <c r="D101"/>
  <c r="D100"/>
  <c r="D99"/>
  <c r="D98"/>
  <c r="D97"/>
  <c r="D96"/>
  <c r="D95"/>
  <c r="D94"/>
  <c r="D93"/>
  <c r="D91"/>
  <c r="K30" i="8"/>
  <c r="M30"/>
  <c r="O30" s="1"/>
  <c r="CC67" i="9"/>
  <c r="CA67"/>
  <c r="BS67"/>
  <c r="BV67" s="1"/>
  <c r="BQ67"/>
  <c r="BO67"/>
  <c r="BN67"/>
  <c r="BL67"/>
  <c r="BK67"/>
  <c r="BI67"/>
  <c r="BH67"/>
  <c r="BF67"/>
  <c r="BE67"/>
  <c r="BC67"/>
  <c r="BB67"/>
  <c r="AZ67"/>
  <c r="AY67"/>
  <c r="AW67"/>
  <c r="AV67"/>
  <c r="AT67"/>
  <c r="AS67"/>
  <c r="AQ67"/>
  <c r="AP67"/>
  <c r="AN67"/>
  <c r="AM67"/>
  <c r="AK67"/>
  <c r="AJ67"/>
  <c r="AH67"/>
  <c r="AG67"/>
  <c r="AE67"/>
  <c r="AD67"/>
  <c r="AB67"/>
  <c r="Y67"/>
  <c r="X67"/>
  <c r="V67"/>
  <c r="U67"/>
  <c r="S67"/>
  <c r="R67"/>
  <c r="P67"/>
  <c r="O67"/>
  <c r="M67"/>
  <c r="L67"/>
  <c r="BT67"/>
  <c r="F417"/>
  <c r="G417"/>
  <c r="K115" i="8"/>
  <c r="M115"/>
  <c r="O115" s="1"/>
  <c r="CC417" i="9"/>
  <c r="CA417"/>
  <c r="BS417"/>
  <c r="BV417" s="1"/>
  <c r="BQ417"/>
  <c r="BO417"/>
  <c r="BN417"/>
  <c r="BL417"/>
  <c r="BK417"/>
  <c r="BI417"/>
  <c r="BH417"/>
  <c r="BF417"/>
  <c r="BE417"/>
  <c r="BC417"/>
  <c r="BB417"/>
  <c r="AZ417"/>
  <c r="AY417"/>
  <c r="AW417"/>
  <c r="AV417"/>
  <c r="AT417"/>
  <c r="AS417"/>
  <c r="AQ417"/>
  <c r="AP417"/>
  <c r="AN417"/>
  <c r="AM417"/>
  <c r="AK417"/>
  <c r="AJ417"/>
  <c r="AH417"/>
  <c r="AG417"/>
  <c r="AE417"/>
  <c r="AD417"/>
  <c r="AB417"/>
  <c r="Y417"/>
  <c r="X417"/>
  <c r="V417"/>
  <c r="U417"/>
  <c r="S417"/>
  <c r="R417"/>
  <c r="P417"/>
  <c r="O417"/>
  <c r="M417"/>
  <c r="L417"/>
  <c r="BT417"/>
  <c r="F419"/>
  <c r="G419"/>
  <c r="CC419"/>
  <c r="CA419"/>
  <c r="BS419"/>
  <c r="BV419"/>
  <c r="BU419" s="1"/>
  <c r="BQ419"/>
  <c r="BO419"/>
  <c r="BN419"/>
  <c r="BL419"/>
  <c r="BK419"/>
  <c r="BI419"/>
  <c r="BH419"/>
  <c r="BF419"/>
  <c r="BE419"/>
  <c r="BC419"/>
  <c r="BB419"/>
  <c r="AZ419"/>
  <c r="AY419"/>
  <c r="AW419"/>
  <c r="AV419"/>
  <c r="AT419"/>
  <c r="AS419"/>
  <c r="AQ419"/>
  <c r="AP419"/>
  <c r="AN419"/>
  <c r="AM419"/>
  <c r="AK419"/>
  <c r="AJ419"/>
  <c r="AH419"/>
  <c r="AG419"/>
  <c r="AE419"/>
  <c r="AD419"/>
  <c r="AB419"/>
  <c r="Y419"/>
  <c r="X419"/>
  <c r="V419"/>
  <c r="U419"/>
  <c r="S419"/>
  <c r="R419"/>
  <c r="P419"/>
  <c r="O419"/>
  <c r="M419"/>
  <c r="L419"/>
  <c r="BT419" s="1"/>
  <c r="CC410"/>
  <c r="CA410"/>
  <c r="BS410"/>
  <c r="BV410" s="1"/>
  <c r="BQ410"/>
  <c r="BO410"/>
  <c r="BN410"/>
  <c r="BL410"/>
  <c r="BK410"/>
  <c r="BI410"/>
  <c r="BH410"/>
  <c r="BF410"/>
  <c r="BE410"/>
  <c r="BC410"/>
  <c r="BB410"/>
  <c r="AZ410"/>
  <c r="AY410"/>
  <c r="AW410"/>
  <c r="AV410"/>
  <c r="AT410"/>
  <c r="AS410"/>
  <c r="AQ410"/>
  <c r="AP410"/>
  <c r="AN410"/>
  <c r="AM410"/>
  <c r="AK410"/>
  <c r="AJ410"/>
  <c r="AH410"/>
  <c r="AG410"/>
  <c r="AE410"/>
  <c r="AD410"/>
  <c r="AB410"/>
  <c r="Y410"/>
  <c r="X410"/>
  <c r="V410"/>
  <c r="U410"/>
  <c r="S410"/>
  <c r="R410"/>
  <c r="P410"/>
  <c r="O410"/>
  <c r="M410"/>
  <c r="L410"/>
  <c r="BT410" s="1"/>
  <c r="G402"/>
  <c r="CC392"/>
  <c r="CA392"/>
  <c r="BS392"/>
  <c r="BQ392"/>
  <c r="BO392"/>
  <c r="BN392"/>
  <c r="BL392"/>
  <c r="BK392"/>
  <c r="BI392"/>
  <c r="BH392"/>
  <c r="BF392"/>
  <c r="BE392"/>
  <c r="BC392"/>
  <c r="BB392"/>
  <c r="AZ392"/>
  <c r="AY392"/>
  <c r="AW392"/>
  <c r="AV392"/>
  <c r="AT392"/>
  <c r="AS392"/>
  <c r="AQ392"/>
  <c r="AP392"/>
  <c r="AN392"/>
  <c r="AM392"/>
  <c r="AK392"/>
  <c r="AJ392"/>
  <c r="AH392"/>
  <c r="AG392"/>
  <c r="AE392"/>
  <c r="AD392"/>
  <c r="AB392"/>
  <c r="Y392"/>
  <c r="X392"/>
  <c r="V392"/>
  <c r="U392"/>
  <c r="S392"/>
  <c r="R392"/>
  <c r="P392"/>
  <c r="O392"/>
  <c r="M392"/>
  <c r="L392"/>
  <c r="BT392" s="1"/>
  <c r="CC366"/>
  <c r="CA366"/>
  <c r="BS366"/>
  <c r="BV366"/>
  <c r="BQ366"/>
  <c r="BO366"/>
  <c r="BN366"/>
  <c r="BL366"/>
  <c r="BK366"/>
  <c r="BI366"/>
  <c r="BH366"/>
  <c r="BF366"/>
  <c r="BE366"/>
  <c r="BC366"/>
  <c r="BB366"/>
  <c r="AZ366"/>
  <c r="AY366"/>
  <c r="AW366"/>
  <c r="AV366"/>
  <c r="AT366"/>
  <c r="AS366"/>
  <c r="AQ366"/>
  <c r="AP366"/>
  <c r="AN366"/>
  <c r="AM366"/>
  <c r="AK366"/>
  <c r="V366"/>
  <c r="L366"/>
  <c r="CC364"/>
  <c r="CA364"/>
  <c r="BS364"/>
  <c r="BQ364"/>
  <c r="BO364"/>
  <c r="BN364"/>
  <c r="BL364"/>
  <c r="BK364"/>
  <c r="BI364"/>
  <c r="BH364"/>
  <c r="BF364"/>
  <c r="BE364"/>
  <c r="BC364"/>
  <c r="BB364"/>
  <c r="AZ364"/>
  <c r="AY364"/>
  <c r="AW364"/>
  <c r="AV364"/>
  <c r="AT364"/>
  <c r="AS364"/>
  <c r="AQ364"/>
  <c r="AP364"/>
  <c r="AN364"/>
  <c r="AM364"/>
  <c r="AK364"/>
  <c r="AJ364"/>
  <c r="AH364"/>
  <c r="AG364"/>
  <c r="AE364"/>
  <c r="AD364"/>
  <c r="AB364"/>
  <c r="Y364"/>
  <c r="X364"/>
  <c r="V364"/>
  <c r="U364"/>
  <c r="S364"/>
  <c r="R364"/>
  <c r="P364"/>
  <c r="O364"/>
  <c r="M364"/>
  <c r="L364"/>
  <c r="BT364" s="1"/>
  <c r="BZ364" s="1"/>
  <c r="CF364" s="1"/>
  <c r="CC362"/>
  <c r="CA362"/>
  <c r="BS362"/>
  <c r="Y362"/>
  <c r="X362"/>
  <c r="V362"/>
  <c r="R362"/>
  <c r="BT362"/>
  <c r="P362"/>
  <c r="BR362"/>
  <c r="CC359"/>
  <c r="BS359"/>
  <c r="BV359" s="1"/>
  <c r="BU359" s="1"/>
  <c r="BQ359"/>
  <c r="BO359"/>
  <c r="BN359"/>
  <c r="BL359"/>
  <c r="BK359"/>
  <c r="BI359"/>
  <c r="BH359"/>
  <c r="BF359"/>
  <c r="BE359"/>
  <c r="BC359"/>
  <c r="BB359"/>
  <c r="AZ359"/>
  <c r="AY359"/>
  <c r="AW359"/>
  <c r="AV359"/>
  <c r="AT359"/>
  <c r="AS359"/>
  <c r="AQ359"/>
  <c r="AP359"/>
  <c r="AN359"/>
  <c r="AM359"/>
  <c r="AK359"/>
  <c r="AJ359"/>
  <c r="AH359"/>
  <c r="AG359"/>
  <c r="AE359"/>
  <c r="AD359"/>
  <c r="AB359"/>
  <c r="Y359"/>
  <c r="X359"/>
  <c r="V359"/>
  <c r="U359"/>
  <c r="S359"/>
  <c r="R359"/>
  <c r="P359"/>
  <c r="O359"/>
  <c r="M359"/>
  <c r="L359"/>
  <c r="BT359"/>
  <c r="CC357"/>
  <c r="BS357"/>
  <c r="BV357" s="1"/>
  <c r="BY357" s="1"/>
  <c r="CE357" s="1"/>
  <c r="BQ357"/>
  <c r="BO357"/>
  <c r="BN357"/>
  <c r="BL357"/>
  <c r="BK357"/>
  <c r="BI357"/>
  <c r="BH357"/>
  <c r="BF357"/>
  <c r="BE357"/>
  <c r="BC357"/>
  <c r="BB357"/>
  <c r="AZ357"/>
  <c r="AY357"/>
  <c r="AW357"/>
  <c r="AV357"/>
  <c r="AT357"/>
  <c r="AS357"/>
  <c r="AQ357"/>
  <c r="AP357"/>
  <c r="AN357"/>
  <c r="AM357"/>
  <c r="AK357"/>
  <c r="AJ357"/>
  <c r="AH357"/>
  <c r="AG357"/>
  <c r="AE357"/>
  <c r="AD357"/>
  <c r="AB357"/>
  <c r="Y357"/>
  <c r="X357"/>
  <c r="V357"/>
  <c r="U357"/>
  <c r="S357"/>
  <c r="R357"/>
  <c r="P357"/>
  <c r="O357"/>
  <c r="M357"/>
  <c r="L357"/>
  <c r="BT357" s="1"/>
  <c r="CC355"/>
  <c r="CA355"/>
  <c r="BS355"/>
  <c r="BQ355"/>
  <c r="BO355"/>
  <c r="BN355"/>
  <c r="BL355"/>
  <c r="BK355"/>
  <c r="BI355"/>
  <c r="BH355"/>
  <c r="BF355"/>
  <c r="BE355"/>
  <c r="BC355"/>
  <c r="BB355"/>
  <c r="AZ355"/>
  <c r="AY355"/>
  <c r="AW355"/>
  <c r="AV355"/>
  <c r="AT355"/>
  <c r="AS355"/>
  <c r="AQ355"/>
  <c r="AP355"/>
  <c r="AN355"/>
  <c r="AM355"/>
  <c r="AK355"/>
  <c r="AJ355"/>
  <c r="AH355"/>
  <c r="AG355"/>
  <c r="AE355"/>
  <c r="AD355"/>
  <c r="AB355"/>
  <c r="Y355"/>
  <c r="X355"/>
  <c r="V355"/>
  <c r="U355"/>
  <c r="S355"/>
  <c r="R355"/>
  <c r="P355"/>
  <c r="O355"/>
  <c r="M355"/>
  <c r="L355"/>
  <c r="BT355"/>
  <c r="CC353"/>
  <c r="CA353"/>
  <c r="BQ353"/>
  <c r="BO353"/>
  <c r="BN353"/>
  <c r="BL353"/>
  <c r="BK353"/>
  <c r="BI353"/>
  <c r="BH353"/>
  <c r="BF353"/>
  <c r="BE353"/>
  <c r="BC353"/>
  <c r="BB353"/>
  <c r="AZ353"/>
  <c r="AY353"/>
  <c r="AW353"/>
  <c r="AV353"/>
  <c r="AT353"/>
  <c r="AS353"/>
  <c r="AQ353"/>
  <c r="AP353"/>
  <c r="AN353"/>
  <c r="AM353"/>
  <c r="AK353"/>
  <c r="AJ353"/>
  <c r="AH353"/>
  <c r="AG353"/>
  <c r="AE353"/>
  <c r="AD353"/>
  <c r="AB353"/>
  <c r="Y353"/>
  <c r="X353"/>
  <c r="V353"/>
  <c r="U353"/>
  <c r="R353"/>
  <c r="P353"/>
  <c r="O353"/>
  <c r="M353"/>
  <c r="BS353"/>
  <c r="BY353" s="1"/>
  <c r="CE353" s="1"/>
  <c r="F313"/>
  <c r="G313"/>
  <c r="CC313"/>
  <c r="CA313"/>
  <c r="BS313"/>
  <c r="BV313"/>
  <c r="BU313" s="1"/>
  <c r="BQ313"/>
  <c r="BO313"/>
  <c r="BN313"/>
  <c r="BL313"/>
  <c r="BK313"/>
  <c r="BI313"/>
  <c r="BH313"/>
  <c r="BF313"/>
  <c r="BE313"/>
  <c r="BC313"/>
  <c r="BB313"/>
  <c r="AZ313"/>
  <c r="AY313"/>
  <c r="AW313"/>
  <c r="AV313"/>
  <c r="AT313"/>
  <c r="AS313"/>
  <c r="AQ313"/>
  <c r="AP313"/>
  <c r="AN313"/>
  <c r="AM313"/>
  <c r="AK313"/>
  <c r="AJ313"/>
  <c r="AH313"/>
  <c r="AG313"/>
  <c r="AE313"/>
  <c r="AD313"/>
  <c r="AB313"/>
  <c r="Y313"/>
  <c r="X313"/>
  <c r="V313"/>
  <c r="U313"/>
  <c r="S313"/>
  <c r="R313"/>
  <c r="P313"/>
  <c r="O313"/>
  <c r="M313"/>
  <c r="L313"/>
  <c r="BT313" s="1"/>
  <c r="F305"/>
  <c r="CC305"/>
  <c r="CA305"/>
  <c r="BS305"/>
  <c r="BV305" s="1"/>
  <c r="BQ305"/>
  <c r="BO305"/>
  <c r="BN305"/>
  <c r="BL305"/>
  <c r="BK305"/>
  <c r="BI305"/>
  <c r="BH305"/>
  <c r="BF305"/>
  <c r="BE305"/>
  <c r="BC305"/>
  <c r="BB305"/>
  <c r="AZ305"/>
  <c r="AY305"/>
  <c r="AW305"/>
  <c r="AV305"/>
  <c r="AT305"/>
  <c r="AS305"/>
  <c r="AQ305"/>
  <c r="AP305"/>
  <c r="AN305"/>
  <c r="AM305"/>
  <c r="AK305"/>
  <c r="AJ305"/>
  <c r="AH305"/>
  <c r="AG305"/>
  <c r="AE305"/>
  <c r="AD305"/>
  <c r="AB305"/>
  <c r="Y305"/>
  <c r="X305"/>
  <c r="V305"/>
  <c r="U305"/>
  <c r="S305"/>
  <c r="R305"/>
  <c r="P305"/>
  <c r="O305"/>
  <c r="M305"/>
  <c r="L305"/>
  <c r="BT305"/>
  <c r="F349"/>
  <c r="G349"/>
  <c r="G337"/>
  <c r="CC288"/>
  <c r="CA288"/>
  <c r="BS288"/>
  <c r="BV288" s="1"/>
  <c r="BQ288"/>
  <c r="BO288"/>
  <c r="BN288"/>
  <c r="BL288"/>
  <c r="BK288"/>
  <c r="BI288"/>
  <c r="BH288"/>
  <c r="BF288"/>
  <c r="BE288"/>
  <c r="BC288"/>
  <c r="BB288"/>
  <c r="AZ288"/>
  <c r="AY288"/>
  <c r="AW288"/>
  <c r="AV288"/>
  <c r="AT288"/>
  <c r="AS288"/>
  <c r="AQ288"/>
  <c r="AP288"/>
  <c r="AN288"/>
  <c r="AM288"/>
  <c r="AK288"/>
  <c r="AJ288"/>
  <c r="AH288"/>
  <c r="AG288"/>
  <c r="AE288"/>
  <c r="AD288"/>
  <c r="AB288"/>
  <c r="Y288"/>
  <c r="X288"/>
  <c r="V288"/>
  <c r="U288"/>
  <c r="S288"/>
  <c r="R288"/>
  <c r="P288"/>
  <c r="O288"/>
  <c r="M288"/>
  <c r="L288"/>
  <c r="BT288" s="1"/>
  <c r="CC286"/>
  <c r="CA286"/>
  <c r="BS286"/>
  <c r="BV286" s="1"/>
  <c r="BQ286"/>
  <c r="BO286"/>
  <c r="BN286"/>
  <c r="BL286"/>
  <c r="BK286"/>
  <c r="BI286"/>
  <c r="BH286"/>
  <c r="BF286"/>
  <c r="BE286"/>
  <c r="BC286"/>
  <c r="BB286"/>
  <c r="AZ286"/>
  <c r="AY286"/>
  <c r="AW286"/>
  <c r="AV286"/>
  <c r="AT286"/>
  <c r="AS286"/>
  <c r="AQ286"/>
  <c r="AP286"/>
  <c r="AN286"/>
  <c r="AM286"/>
  <c r="AK286"/>
  <c r="AJ286"/>
  <c r="AH286"/>
  <c r="AG286"/>
  <c r="AE286"/>
  <c r="AD286"/>
  <c r="AB286"/>
  <c r="Y286"/>
  <c r="X286"/>
  <c r="V286"/>
  <c r="U286"/>
  <c r="S286"/>
  <c r="R286"/>
  <c r="P286"/>
  <c r="O286"/>
  <c r="M286"/>
  <c r="L286"/>
  <c r="BT286"/>
  <c r="L133" i="5"/>
  <c r="N133" s="1"/>
  <c r="P133" s="1"/>
  <c r="R133" s="1"/>
  <c r="T133" s="1"/>
  <c r="AJ133" s="1"/>
  <c r="AL133" s="1"/>
  <c r="AN133" s="1"/>
  <c r="AP133" s="1"/>
  <c r="CC273" i="9"/>
  <c r="CA273"/>
  <c r="BS273"/>
  <c r="BV273" s="1"/>
  <c r="BQ273"/>
  <c r="BO273"/>
  <c r="BN273"/>
  <c r="BL273"/>
  <c r="BK273"/>
  <c r="BI273"/>
  <c r="BH273"/>
  <c r="BF273"/>
  <c r="BE273"/>
  <c r="BC273"/>
  <c r="BB273"/>
  <c r="AZ273"/>
  <c r="AY273"/>
  <c r="AW273"/>
  <c r="AV273"/>
  <c r="AT273"/>
  <c r="AS273"/>
  <c r="AQ273"/>
  <c r="AP273"/>
  <c r="AN273"/>
  <c r="AM273"/>
  <c r="AK273"/>
  <c r="AJ273"/>
  <c r="AH273"/>
  <c r="AG273"/>
  <c r="AE273"/>
  <c r="AD273"/>
  <c r="AB273"/>
  <c r="Y273"/>
  <c r="X273"/>
  <c r="V273"/>
  <c r="U273"/>
  <c r="S273"/>
  <c r="R273"/>
  <c r="P273"/>
  <c r="O273"/>
  <c r="M273"/>
  <c r="L273"/>
  <c r="BT273" s="1"/>
  <c r="CC336"/>
  <c r="CA336"/>
  <c r="BS336"/>
  <c r="BV336" s="1"/>
  <c r="BQ336"/>
  <c r="BO336"/>
  <c r="BN336"/>
  <c r="BL336"/>
  <c r="BK336"/>
  <c r="BI336"/>
  <c r="BH336"/>
  <c r="BF336"/>
  <c r="BE336"/>
  <c r="BC336"/>
  <c r="BB336"/>
  <c r="AZ336"/>
  <c r="AY336"/>
  <c r="AW336"/>
  <c r="AV336"/>
  <c r="AT336"/>
  <c r="AS336"/>
  <c r="AQ336"/>
  <c r="AP336"/>
  <c r="AN336"/>
  <c r="AM336"/>
  <c r="AK336"/>
  <c r="AJ336"/>
  <c r="AH336"/>
  <c r="AG336"/>
  <c r="AE336"/>
  <c r="AD336"/>
  <c r="AB336"/>
  <c r="Y336"/>
  <c r="X336"/>
  <c r="V336"/>
  <c r="U336"/>
  <c r="S336"/>
  <c r="R336"/>
  <c r="P336"/>
  <c r="O336"/>
  <c r="M336"/>
  <c r="L336"/>
  <c r="BT336"/>
  <c r="BZ336" s="1"/>
  <c r="CC334"/>
  <c r="CA334"/>
  <c r="BS334"/>
  <c r="BV334" s="1"/>
  <c r="BU334" s="1"/>
  <c r="BQ334"/>
  <c r="BO334"/>
  <c r="BN334"/>
  <c r="BL334"/>
  <c r="BK334"/>
  <c r="BI334"/>
  <c r="BH334"/>
  <c r="BF334"/>
  <c r="BE334"/>
  <c r="BC334"/>
  <c r="BB334"/>
  <c r="AZ334"/>
  <c r="AY334"/>
  <c r="AW334"/>
  <c r="AV334"/>
  <c r="AT334"/>
  <c r="AS334"/>
  <c r="AQ334"/>
  <c r="AP334"/>
  <c r="AN334"/>
  <c r="AM334"/>
  <c r="AK334"/>
  <c r="AJ334"/>
  <c r="AH334"/>
  <c r="AG334"/>
  <c r="AE334"/>
  <c r="AD334"/>
  <c r="AB334"/>
  <c r="Y334"/>
  <c r="X334"/>
  <c r="V334"/>
  <c r="U334"/>
  <c r="S334"/>
  <c r="R334"/>
  <c r="P334"/>
  <c r="O334"/>
  <c r="M334"/>
  <c r="L334"/>
  <c r="BT334"/>
  <c r="F332"/>
  <c r="F38"/>
  <c r="CC38"/>
  <c r="CA38"/>
  <c r="BS38"/>
  <c r="BV38" s="1"/>
  <c r="BQ38"/>
  <c r="BO38"/>
  <c r="BN38"/>
  <c r="BL38"/>
  <c r="BK38"/>
  <c r="BI38"/>
  <c r="BH38"/>
  <c r="BF38"/>
  <c r="BE38"/>
  <c r="BC38"/>
  <c r="BB38"/>
  <c r="AZ38"/>
  <c r="AY38"/>
  <c r="AW38"/>
  <c r="AV38"/>
  <c r="AT38"/>
  <c r="AS38"/>
  <c r="AQ38"/>
  <c r="AP38"/>
  <c r="AN38"/>
  <c r="AM38"/>
  <c r="AK38"/>
  <c r="AJ38"/>
  <c r="AH38"/>
  <c r="AG38"/>
  <c r="AE38"/>
  <c r="AD38"/>
  <c r="AB38"/>
  <c r="Y38"/>
  <c r="X38"/>
  <c r="V38"/>
  <c r="U38"/>
  <c r="S38"/>
  <c r="R38"/>
  <c r="P38"/>
  <c r="O38"/>
  <c r="M38"/>
  <c r="L38"/>
  <c r="CC62"/>
  <c r="CA62"/>
  <c r="BS62"/>
  <c r="BV62" s="1"/>
  <c r="BU62" s="1"/>
  <c r="BQ62"/>
  <c r="BO62"/>
  <c r="BN62"/>
  <c r="BL62"/>
  <c r="BK62"/>
  <c r="BI62"/>
  <c r="BH62"/>
  <c r="BF62"/>
  <c r="BE62"/>
  <c r="BC62"/>
  <c r="BB62"/>
  <c r="AZ62"/>
  <c r="AY62"/>
  <c r="AW62"/>
  <c r="AV62"/>
  <c r="AT62"/>
  <c r="AS62"/>
  <c r="AQ62"/>
  <c r="AP62"/>
  <c r="AN62"/>
  <c r="AM62"/>
  <c r="AK62"/>
  <c r="AJ62"/>
  <c r="AH62"/>
  <c r="AG62"/>
  <c r="AE62"/>
  <c r="AD62"/>
  <c r="AB62"/>
  <c r="Y62"/>
  <c r="X62"/>
  <c r="V62"/>
  <c r="U62"/>
  <c r="S62"/>
  <c r="R62"/>
  <c r="P62"/>
  <c r="O62"/>
  <c r="M62"/>
  <c r="L62"/>
  <c r="BT62"/>
  <c r="CC24"/>
  <c r="BS24"/>
  <c r="BV24" s="1"/>
  <c r="BQ24"/>
  <c r="BO24"/>
  <c r="BN24"/>
  <c r="BL24"/>
  <c r="BK24"/>
  <c r="BI24"/>
  <c r="BH24"/>
  <c r="BF24"/>
  <c r="BE24"/>
  <c r="BC24"/>
  <c r="BB24"/>
  <c r="AZ24"/>
  <c r="AY24"/>
  <c r="AW24"/>
  <c r="AV24"/>
  <c r="AT24"/>
  <c r="AS24"/>
  <c r="AQ24"/>
  <c r="AP24"/>
  <c r="AN24"/>
  <c r="AM24"/>
  <c r="AK24"/>
  <c r="AJ24"/>
  <c r="AH24"/>
  <c r="AG24"/>
  <c r="AE24"/>
  <c r="AD24"/>
  <c r="AB24"/>
  <c r="Y24"/>
  <c r="X24"/>
  <c r="V24"/>
  <c r="U24"/>
  <c r="S24"/>
  <c r="R24"/>
  <c r="P24"/>
  <c r="O24"/>
  <c r="M24"/>
  <c r="L24"/>
  <c r="BT24" s="1"/>
  <c r="CC22"/>
  <c r="BS22"/>
  <c r="BV22" s="1"/>
  <c r="BQ22"/>
  <c r="BO22"/>
  <c r="BN22"/>
  <c r="BL22"/>
  <c r="BK22"/>
  <c r="BI22"/>
  <c r="BH22"/>
  <c r="BF22"/>
  <c r="BE22"/>
  <c r="BC22"/>
  <c r="BB22"/>
  <c r="AZ22"/>
  <c r="AY22"/>
  <c r="AW22"/>
  <c r="AV22"/>
  <c r="AT22"/>
  <c r="AS22"/>
  <c r="AQ22"/>
  <c r="AP22"/>
  <c r="AN22"/>
  <c r="AM22"/>
  <c r="AK22"/>
  <c r="AJ22"/>
  <c r="AH22"/>
  <c r="AG22"/>
  <c r="AE22"/>
  <c r="AD22"/>
  <c r="AB22"/>
  <c r="Y22"/>
  <c r="X22"/>
  <c r="V22"/>
  <c r="U22"/>
  <c r="S22"/>
  <c r="R22"/>
  <c r="P22"/>
  <c r="O22"/>
  <c r="M22"/>
  <c r="L22"/>
  <c r="BT22" s="1"/>
  <c r="CC66"/>
  <c r="CA66"/>
  <c r="BS66"/>
  <c r="BV66" s="1"/>
  <c r="BQ66"/>
  <c r="BO66"/>
  <c r="BN66"/>
  <c r="BL66"/>
  <c r="BK66"/>
  <c r="BI66"/>
  <c r="BH66"/>
  <c r="BF66"/>
  <c r="BE66"/>
  <c r="BC66"/>
  <c r="BB66"/>
  <c r="AZ66"/>
  <c r="AY66"/>
  <c r="AW66"/>
  <c r="AV66"/>
  <c r="AT66"/>
  <c r="AS66"/>
  <c r="AQ66"/>
  <c r="AP66"/>
  <c r="AN66"/>
  <c r="AN88" s="1"/>
  <c r="AM66"/>
  <c r="AK66"/>
  <c r="AJ66"/>
  <c r="AH66"/>
  <c r="AG66"/>
  <c r="AE66"/>
  <c r="AD66"/>
  <c r="AB66"/>
  <c r="Y66"/>
  <c r="X66"/>
  <c r="V66"/>
  <c r="U66"/>
  <c r="S66"/>
  <c r="R66"/>
  <c r="P66"/>
  <c r="O66"/>
  <c r="M66"/>
  <c r="L66"/>
  <c r="BT66" s="1"/>
  <c r="K28" i="8"/>
  <c r="M28" s="1"/>
  <c r="O28" s="1"/>
  <c r="BV353" i="9"/>
  <c r="BW353" s="1"/>
  <c r="AT147" i="5"/>
  <c r="BW33" i="9"/>
  <c r="BZ33" s="1"/>
  <c r="CF33" s="1"/>
  <c r="BY33"/>
  <c r="CE33"/>
  <c r="BW31"/>
  <c r="BZ31" s="1"/>
  <c r="CF31" s="1"/>
  <c r="BY31"/>
  <c r="CE31"/>
  <c r="BW29"/>
  <c r="BZ29" s="1"/>
  <c r="CF29" s="1"/>
  <c r="BY29"/>
  <c r="CE29"/>
  <c r="BW28"/>
  <c r="BY28"/>
  <c r="CE28" s="1"/>
  <c r="BW27"/>
  <c r="BZ27" s="1"/>
  <c r="CF27" s="1"/>
  <c r="BY27"/>
  <c r="CE27"/>
  <c r="BY26"/>
  <c r="CE26"/>
  <c r="BW25"/>
  <c r="BZ25"/>
  <c r="CF25" s="1"/>
  <c r="BY25"/>
  <c r="CE25" s="1"/>
  <c r="BW340"/>
  <c r="BT325"/>
  <c r="BZ325" s="1"/>
  <c r="CF325" s="1"/>
  <c r="CA359"/>
  <c r="CA357"/>
  <c r="L353"/>
  <c r="BT353"/>
  <c r="S353"/>
  <c r="BW313"/>
  <c r="CA24"/>
  <c r="CA22"/>
  <c r="BU353"/>
  <c r="BY340"/>
  <c r="CE340" s="1"/>
  <c r="BY325"/>
  <c r="CE325" s="1"/>
  <c r="BS416"/>
  <c r="BV416" s="1"/>
  <c r="BU416" s="1"/>
  <c r="BS411"/>
  <c r="BS412"/>
  <c r="BV412" s="1"/>
  <c r="BS413"/>
  <c r="BV413"/>
  <c r="BY413" s="1"/>
  <c r="CE413" s="1"/>
  <c r="BS414"/>
  <c r="BV414"/>
  <c r="BW414" s="1"/>
  <c r="BS409"/>
  <c r="BV409" s="1"/>
  <c r="BS407"/>
  <c r="BS395"/>
  <c r="BS396"/>
  <c r="BS397"/>
  <c r="BS398"/>
  <c r="BS401"/>
  <c r="BS383"/>
  <c r="BS384"/>
  <c r="BV384" s="1"/>
  <c r="BY384" s="1"/>
  <c r="BS385"/>
  <c r="BV385"/>
  <c r="BW385" s="1"/>
  <c r="BS386"/>
  <c r="BV386" s="1"/>
  <c r="BY386" s="1"/>
  <c r="BS388"/>
  <c r="BV388" s="1"/>
  <c r="BS389"/>
  <c r="BV389"/>
  <c r="BW389" s="1"/>
  <c r="BS390"/>
  <c r="BV390" s="1"/>
  <c r="BS391"/>
  <c r="BV391" s="1"/>
  <c r="BY391" s="1"/>
  <c r="CE391" s="1"/>
  <c r="BS382"/>
  <c r="BS375"/>
  <c r="BS376"/>
  <c r="BS377"/>
  <c r="BS378"/>
  <c r="BV378" s="1"/>
  <c r="BS372"/>
  <c r="BS354"/>
  <c r="BV354" s="1"/>
  <c r="BU354" s="1"/>
  <c r="BS356"/>
  <c r="BV356" s="1"/>
  <c r="BS358"/>
  <c r="BV358"/>
  <c r="BU358" s="1"/>
  <c r="BS360"/>
  <c r="BV360" s="1"/>
  <c r="BY360" s="1"/>
  <c r="CE360" s="1"/>
  <c r="BS361"/>
  <c r="BV361" s="1"/>
  <c r="BS363"/>
  <c r="BV363" s="1"/>
  <c r="BU363" s="1"/>
  <c r="BS365"/>
  <c r="BV365" s="1"/>
  <c r="BS333"/>
  <c r="BV333" s="1"/>
  <c r="BS335"/>
  <c r="BS337"/>
  <c r="BV337" s="1"/>
  <c r="BS339"/>
  <c r="BV339" s="1"/>
  <c r="BS344"/>
  <c r="BV344" s="1"/>
  <c r="BY344" s="1"/>
  <c r="BS345"/>
  <c r="BV345"/>
  <c r="BU345" s="1"/>
  <c r="BS347"/>
  <c r="BV347" s="1"/>
  <c r="BS348"/>
  <c r="BV348" s="1"/>
  <c r="BS349"/>
  <c r="BV349" s="1"/>
  <c r="BY349" s="1"/>
  <c r="CE349" s="1"/>
  <c r="BS350"/>
  <c r="BV350" s="1"/>
  <c r="BS332"/>
  <c r="BV332" s="1"/>
  <c r="BY332" s="1"/>
  <c r="CE332" s="1"/>
  <c r="BS318"/>
  <c r="BV318" s="1"/>
  <c r="BS319"/>
  <c r="BV319" s="1"/>
  <c r="BS320"/>
  <c r="BV320" s="1"/>
  <c r="BS323"/>
  <c r="BV323" s="1"/>
  <c r="BS324"/>
  <c r="BV324" s="1"/>
  <c r="BS327"/>
  <c r="BV327" s="1"/>
  <c r="BS328"/>
  <c r="BV328" s="1"/>
  <c r="BS329"/>
  <c r="BV329" s="1"/>
  <c r="BS330"/>
  <c r="BV330" s="1"/>
  <c r="BS315"/>
  <c r="BV315" s="1"/>
  <c r="BS270"/>
  <c r="BV270" s="1"/>
  <c r="BS271"/>
  <c r="BV271" s="1"/>
  <c r="BS272"/>
  <c r="BV272" s="1"/>
  <c r="BS274"/>
  <c r="BV274" s="1"/>
  <c r="BS275"/>
  <c r="BV275" s="1"/>
  <c r="BS283"/>
  <c r="BV283" s="1"/>
  <c r="BS284"/>
  <c r="BV284" s="1"/>
  <c r="BS285"/>
  <c r="BV285" s="1"/>
  <c r="BS287"/>
  <c r="BV287" s="1"/>
  <c r="BS292"/>
  <c r="BV292" s="1"/>
  <c r="BS293"/>
  <c r="BV293" s="1"/>
  <c r="BS295"/>
  <c r="BV295" s="1"/>
  <c r="BS296"/>
  <c r="BV296" s="1"/>
  <c r="BS297"/>
  <c r="BV297" s="1"/>
  <c r="BS298"/>
  <c r="BV298" s="1"/>
  <c r="BU298" s="1"/>
  <c r="BS300"/>
  <c r="BV300" s="1"/>
  <c r="BS303"/>
  <c r="BV303"/>
  <c r="BS304"/>
  <c r="BV304"/>
  <c r="BS307"/>
  <c r="BV307" s="1"/>
  <c r="BS310"/>
  <c r="BV310"/>
  <c r="BS311"/>
  <c r="BV311"/>
  <c r="BS236"/>
  <c r="BS237"/>
  <c r="BS238"/>
  <c r="BS239"/>
  <c r="BS240"/>
  <c r="BS241"/>
  <c r="BS242"/>
  <c r="BS243"/>
  <c r="BS244"/>
  <c r="BS245"/>
  <c r="BS246"/>
  <c r="BS247"/>
  <c r="BV247" s="1"/>
  <c r="BS248"/>
  <c r="BS249"/>
  <c r="BS250"/>
  <c r="BS252"/>
  <c r="BS253"/>
  <c r="BS254"/>
  <c r="BS255"/>
  <c r="BS256"/>
  <c r="BS257"/>
  <c r="BS258"/>
  <c r="BS259"/>
  <c r="BS261"/>
  <c r="BS235"/>
  <c r="BS90"/>
  <c r="BS91"/>
  <c r="BS92"/>
  <c r="BS93"/>
  <c r="BV93"/>
  <c r="BS94"/>
  <c r="BV94"/>
  <c r="BS95"/>
  <c r="BV95"/>
  <c r="BS96"/>
  <c r="BV96"/>
  <c r="BS97"/>
  <c r="BV97"/>
  <c r="BS98"/>
  <c r="BV98"/>
  <c r="BS99"/>
  <c r="BV99"/>
  <c r="BS100"/>
  <c r="BV100"/>
  <c r="BS101"/>
  <c r="BV101"/>
  <c r="BS102"/>
  <c r="BV102"/>
  <c r="BS103"/>
  <c r="BV103"/>
  <c r="BS104"/>
  <c r="BV104"/>
  <c r="BS105"/>
  <c r="BV105"/>
  <c r="BS106"/>
  <c r="BV106"/>
  <c r="BS107"/>
  <c r="BV107"/>
  <c r="BS108"/>
  <c r="BV108"/>
  <c r="BS109"/>
  <c r="BV109"/>
  <c r="BS110"/>
  <c r="BV110"/>
  <c r="BS111"/>
  <c r="BV111"/>
  <c r="BS112"/>
  <c r="BV112"/>
  <c r="BS113"/>
  <c r="BV113"/>
  <c r="BS114"/>
  <c r="BV114"/>
  <c r="BS115"/>
  <c r="BV115"/>
  <c r="BS116"/>
  <c r="BV116"/>
  <c r="BS117"/>
  <c r="BV117"/>
  <c r="BS118"/>
  <c r="BV118"/>
  <c r="BS119"/>
  <c r="BV119"/>
  <c r="BS120"/>
  <c r="BV120"/>
  <c r="BS121"/>
  <c r="BV121"/>
  <c r="BS122"/>
  <c r="BV122"/>
  <c r="BS123"/>
  <c r="BV123"/>
  <c r="BS124"/>
  <c r="BV124"/>
  <c r="BS125"/>
  <c r="BV125"/>
  <c r="BS126"/>
  <c r="BV126"/>
  <c r="BS127"/>
  <c r="BV127"/>
  <c r="BY127" s="1"/>
  <c r="CE127" s="1"/>
  <c r="BS128"/>
  <c r="BV128"/>
  <c r="BW128" s="1"/>
  <c r="BS129"/>
  <c r="BV129" s="1"/>
  <c r="BY129" s="1"/>
  <c r="CE129" s="1"/>
  <c r="BS130"/>
  <c r="BV130" s="1"/>
  <c r="BW130" s="1"/>
  <c r="BS131"/>
  <c r="BV131"/>
  <c r="BU131" s="1"/>
  <c r="BS132"/>
  <c r="BV132" s="1"/>
  <c r="BU132" s="1"/>
  <c r="BS133"/>
  <c r="BV133"/>
  <c r="BW133" s="1"/>
  <c r="BS134"/>
  <c r="BV134" s="1"/>
  <c r="BW134" s="1"/>
  <c r="BS135"/>
  <c r="BV135"/>
  <c r="BS136"/>
  <c r="BV136"/>
  <c r="BU136" s="1"/>
  <c r="BS137"/>
  <c r="BV137" s="1"/>
  <c r="BY137" s="1"/>
  <c r="CE137" s="1"/>
  <c r="BS138"/>
  <c r="BV138" s="1"/>
  <c r="BS139"/>
  <c r="BV139" s="1"/>
  <c r="BS140"/>
  <c r="BV140" s="1"/>
  <c r="BU140" s="1"/>
  <c r="BS141"/>
  <c r="BV141"/>
  <c r="BU141" s="1"/>
  <c r="BS142"/>
  <c r="BV142" s="1"/>
  <c r="BS143"/>
  <c r="BV143" s="1"/>
  <c r="BS144"/>
  <c r="BV144" s="1"/>
  <c r="BW144" s="1"/>
  <c r="BS145"/>
  <c r="BV145"/>
  <c r="BS146"/>
  <c r="BV146"/>
  <c r="BY146" s="1"/>
  <c r="CE146" s="1"/>
  <c r="BS147"/>
  <c r="BV147"/>
  <c r="BU147" s="1"/>
  <c r="BS148"/>
  <c r="BV148" s="1"/>
  <c r="BY148" s="1"/>
  <c r="CE148" s="1"/>
  <c r="BS149"/>
  <c r="BV149" s="1"/>
  <c r="BS150"/>
  <c r="BV150" s="1"/>
  <c r="BU150" s="1"/>
  <c r="BS151"/>
  <c r="BV151"/>
  <c r="BS152"/>
  <c r="BV152"/>
  <c r="BW152" s="1"/>
  <c r="BS153"/>
  <c r="BV153" s="1"/>
  <c r="BU153" s="1"/>
  <c r="BS154"/>
  <c r="BV154"/>
  <c r="BU154" s="1"/>
  <c r="BS155"/>
  <c r="BV155" s="1"/>
  <c r="BS156"/>
  <c r="BV156" s="1"/>
  <c r="BY156" s="1"/>
  <c r="BS157"/>
  <c r="BV157"/>
  <c r="BS158"/>
  <c r="BV158"/>
  <c r="BU158" s="1"/>
  <c r="BS159"/>
  <c r="BV159" s="1"/>
  <c r="BS160"/>
  <c r="BV160" s="1"/>
  <c r="BY160" s="1"/>
  <c r="CE160" s="1"/>
  <c r="BS161"/>
  <c r="BV161" s="1"/>
  <c r="BY161" s="1"/>
  <c r="CE161" s="1"/>
  <c r="BS162"/>
  <c r="BV162" s="1"/>
  <c r="BW162" s="1"/>
  <c r="BS163"/>
  <c r="BV163"/>
  <c r="BS164"/>
  <c r="BV164"/>
  <c r="BU164" s="1"/>
  <c r="BS165"/>
  <c r="BV165" s="1"/>
  <c r="BS166"/>
  <c r="BV166" s="1"/>
  <c r="BU166" s="1"/>
  <c r="BS167"/>
  <c r="BV167"/>
  <c r="BS168"/>
  <c r="BV168"/>
  <c r="BW168" s="1"/>
  <c r="BS169"/>
  <c r="BV169" s="1"/>
  <c r="BS170"/>
  <c r="BV170" s="1"/>
  <c r="BY170" s="1"/>
  <c r="BS171"/>
  <c r="BV171"/>
  <c r="BS172"/>
  <c r="BV172"/>
  <c r="BU172" s="1"/>
  <c r="BS173"/>
  <c r="BV173" s="1"/>
  <c r="BY173" s="1"/>
  <c r="CE173" s="1"/>
  <c r="BS174"/>
  <c r="BV174" s="1"/>
  <c r="BY174" s="1"/>
  <c r="BS175"/>
  <c r="BV175"/>
  <c r="BU175" s="1"/>
  <c r="BS176"/>
  <c r="BV176" s="1"/>
  <c r="BW176" s="1"/>
  <c r="BS177"/>
  <c r="BV177"/>
  <c r="BS178"/>
  <c r="BV178"/>
  <c r="BW178" s="1"/>
  <c r="BS179"/>
  <c r="BV179" s="1"/>
  <c r="BY179" s="1"/>
  <c r="CE179" s="1"/>
  <c r="BS180"/>
  <c r="BV180" s="1"/>
  <c r="BU180" s="1"/>
  <c r="BS181"/>
  <c r="BV181"/>
  <c r="BS182"/>
  <c r="BV182"/>
  <c r="BY182" s="1"/>
  <c r="CE182" s="1"/>
  <c r="BS183"/>
  <c r="BV183"/>
  <c r="BY183" s="1"/>
  <c r="CE183" s="1"/>
  <c r="BS185"/>
  <c r="BV185"/>
  <c r="BY185" s="1"/>
  <c r="CE185" s="1"/>
  <c r="BS186"/>
  <c r="BV186"/>
  <c r="BS187"/>
  <c r="BV187"/>
  <c r="BW187" s="1"/>
  <c r="BS188"/>
  <c r="BV188" s="1"/>
  <c r="BS189"/>
  <c r="BS190"/>
  <c r="BS191"/>
  <c r="BS192"/>
  <c r="BS193"/>
  <c r="BS194"/>
  <c r="BS195"/>
  <c r="BV195" s="1"/>
  <c r="BS196"/>
  <c r="BS197"/>
  <c r="BS198"/>
  <c r="BS199"/>
  <c r="BS200"/>
  <c r="BS201"/>
  <c r="BS202"/>
  <c r="BS203"/>
  <c r="BS204"/>
  <c r="BS205"/>
  <c r="BS206"/>
  <c r="BS207"/>
  <c r="BS208"/>
  <c r="BS209"/>
  <c r="BS210"/>
  <c r="BS211"/>
  <c r="BS212"/>
  <c r="BS213"/>
  <c r="BS214"/>
  <c r="BS215"/>
  <c r="BS230"/>
  <c r="BS231"/>
  <c r="BS89"/>
  <c r="BR90"/>
  <c r="BS75"/>
  <c r="BS76"/>
  <c r="BS77"/>
  <c r="BS78"/>
  <c r="BS79"/>
  <c r="BS81"/>
  <c r="BS82"/>
  <c r="BS83"/>
  <c r="BS84"/>
  <c r="BS85"/>
  <c r="BS86"/>
  <c r="BS87"/>
  <c r="BS73"/>
  <c r="BS59"/>
  <c r="BS60"/>
  <c r="BS61"/>
  <c r="BS65"/>
  <c r="BS58"/>
  <c r="BS68" s="1"/>
  <c r="BT49"/>
  <c r="BS49"/>
  <c r="BR49"/>
  <c r="BR48"/>
  <c r="BR56" s="1"/>
  <c r="BS13"/>
  <c r="BS14"/>
  <c r="BS15"/>
  <c r="BS16"/>
  <c r="BS17"/>
  <c r="BS18"/>
  <c r="BS19"/>
  <c r="BV19"/>
  <c r="BW19" s="1"/>
  <c r="BS20"/>
  <c r="BV20" s="1"/>
  <c r="BU20" s="1"/>
  <c r="BS21"/>
  <c r="BV21" s="1"/>
  <c r="BS23"/>
  <c r="BV23" s="1"/>
  <c r="BW23" s="1"/>
  <c r="BS36"/>
  <c r="BV36"/>
  <c r="BU36" s="1"/>
  <c r="BS37"/>
  <c r="BV37" s="1"/>
  <c r="BS40"/>
  <c r="BV40" s="1"/>
  <c r="BW40" s="1"/>
  <c r="BS41"/>
  <c r="BV41"/>
  <c r="BU41" s="1"/>
  <c r="BS42"/>
  <c r="BV42" s="1"/>
  <c r="BU42" s="1"/>
  <c r="BS44"/>
  <c r="BV44"/>
  <c r="BW44" s="1"/>
  <c r="BS12"/>
  <c r="BV335"/>
  <c r="BY335"/>
  <c r="CE335" s="1"/>
  <c r="CC91"/>
  <c r="CA91"/>
  <c r="G233"/>
  <c r="CC255"/>
  <c r="CA255"/>
  <c r="CC254"/>
  <c r="CA254"/>
  <c r="CC253"/>
  <c r="CA253"/>
  <c r="CC252"/>
  <c r="CA252"/>
  <c r="CC250"/>
  <c r="CA250"/>
  <c r="CC249"/>
  <c r="CA249"/>
  <c r="CC248"/>
  <c r="CA248"/>
  <c r="CC247"/>
  <c r="CA247"/>
  <c r="CC246"/>
  <c r="CA246"/>
  <c r="CC245"/>
  <c r="CA245"/>
  <c r="CC244"/>
  <c r="CA244"/>
  <c r="CC243"/>
  <c r="CA243"/>
  <c r="CC242"/>
  <c r="CA242"/>
  <c r="CC241"/>
  <c r="CA241"/>
  <c r="CC240"/>
  <c r="CA240"/>
  <c r="CC239"/>
  <c r="CA239"/>
  <c r="CC238"/>
  <c r="CA238"/>
  <c r="CC237"/>
  <c r="CA237"/>
  <c r="CC236"/>
  <c r="CA236"/>
  <c r="CC235"/>
  <c r="CA235"/>
  <c r="CC158"/>
  <c r="CA158"/>
  <c r="CC157"/>
  <c r="CA157"/>
  <c r="CC156"/>
  <c r="CA156"/>
  <c r="CC155"/>
  <c r="CA155"/>
  <c r="CC154"/>
  <c r="CA154"/>
  <c r="CC153"/>
  <c r="CA153"/>
  <c r="CC152"/>
  <c r="CA152"/>
  <c r="CC151"/>
  <c r="CA151"/>
  <c r="CC150"/>
  <c r="CA150"/>
  <c r="CC149"/>
  <c r="CA149"/>
  <c r="CC148"/>
  <c r="CA148"/>
  <c r="CC147"/>
  <c r="CA147"/>
  <c r="CC146"/>
  <c r="CA146"/>
  <c r="CC145"/>
  <c r="CA145"/>
  <c r="CC144"/>
  <c r="CA144"/>
  <c r="CC143"/>
  <c r="CA143"/>
  <c r="CC142"/>
  <c r="CA142"/>
  <c r="CC141"/>
  <c r="CA141"/>
  <c r="CC140"/>
  <c r="CA140"/>
  <c r="CC139"/>
  <c r="CA139"/>
  <c r="CC138"/>
  <c r="CA138"/>
  <c r="CC137"/>
  <c r="CA137"/>
  <c r="CC136"/>
  <c r="CA136"/>
  <c r="CC135"/>
  <c r="CA135"/>
  <c r="CC134"/>
  <c r="CA134"/>
  <c r="CC133"/>
  <c r="CA133"/>
  <c r="CC132"/>
  <c r="CA132"/>
  <c r="CC131"/>
  <c r="CA131"/>
  <c r="CC130"/>
  <c r="CA130"/>
  <c r="CC129"/>
  <c r="CA129"/>
  <c r="CC128"/>
  <c r="CA128"/>
  <c r="CC127"/>
  <c r="CA127"/>
  <c r="CC126"/>
  <c r="CA126"/>
  <c r="CC125"/>
  <c r="CA125"/>
  <c r="CC124"/>
  <c r="CA124"/>
  <c r="CC123"/>
  <c r="CA123"/>
  <c r="CC122"/>
  <c r="CA122"/>
  <c r="CC121"/>
  <c r="CA121"/>
  <c r="CC120"/>
  <c r="CA120"/>
  <c r="CC119"/>
  <c r="CA119"/>
  <c r="CC118"/>
  <c r="CA118"/>
  <c r="CC117"/>
  <c r="CA117"/>
  <c r="CC116"/>
  <c r="CA116"/>
  <c r="CC115"/>
  <c r="CA115"/>
  <c r="CC114"/>
  <c r="CA114"/>
  <c r="CC113"/>
  <c r="CA113"/>
  <c r="CC112"/>
  <c r="CA112"/>
  <c r="CC111"/>
  <c r="CA111"/>
  <c r="CC110"/>
  <c r="CA110"/>
  <c r="CC109"/>
  <c r="CA109"/>
  <c r="CC108"/>
  <c r="CA108"/>
  <c r="CC107"/>
  <c r="CA107"/>
  <c r="CC106"/>
  <c r="CA106"/>
  <c r="CC105"/>
  <c r="CA105"/>
  <c r="CC104"/>
  <c r="CA104"/>
  <c r="CC103"/>
  <c r="CA103"/>
  <c r="CC102"/>
  <c r="CA102"/>
  <c r="CC101"/>
  <c r="CA101"/>
  <c r="CC100"/>
  <c r="CA100"/>
  <c r="CC99"/>
  <c r="CA99"/>
  <c r="CC98"/>
  <c r="CA98"/>
  <c r="CC97"/>
  <c r="CA97"/>
  <c r="CC96"/>
  <c r="CA96"/>
  <c r="CC95"/>
  <c r="CA95"/>
  <c r="CC94"/>
  <c r="CA94"/>
  <c r="CC93"/>
  <c r="CA93"/>
  <c r="CC92"/>
  <c r="CA92"/>
  <c r="CA159"/>
  <c r="G401"/>
  <c r="CC398"/>
  <c r="CA398"/>
  <c r="BV398"/>
  <c r="BW398"/>
  <c r="BQ398"/>
  <c r="BO398"/>
  <c r="BN398"/>
  <c r="BL398"/>
  <c r="BK398"/>
  <c r="BI398"/>
  <c r="BH398"/>
  <c r="BF398"/>
  <c r="BE398"/>
  <c r="BC398"/>
  <c r="BB398"/>
  <c r="AZ398"/>
  <c r="AY398"/>
  <c r="AW398"/>
  <c r="AV398"/>
  <c r="AT398"/>
  <c r="AS398"/>
  <c r="AQ398"/>
  <c r="AP398"/>
  <c r="AN398"/>
  <c r="AM398"/>
  <c r="AK398"/>
  <c r="AJ398"/>
  <c r="AH398"/>
  <c r="AG398"/>
  <c r="AE398"/>
  <c r="AD398"/>
  <c r="AB398"/>
  <c r="Y398"/>
  <c r="X398"/>
  <c r="V398"/>
  <c r="U398"/>
  <c r="S398"/>
  <c r="R398"/>
  <c r="P398"/>
  <c r="O398"/>
  <c r="M398"/>
  <c r="L398"/>
  <c r="F398"/>
  <c r="K48" i="8"/>
  <c r="M48"/>
  <c r="O48" s="1"/>
  <c r="K45"/>
  <c r="M45" s="1"/>
  <c r="O45" s="1"/>
  <c r="CC335" i="9"/>
  <c r="CA335"/>
  <c r="BQ335"/>
  <c r="BO335"/>
  <c r="BN335"/>
  <c r="BL335"/>
  <c r="BK335"/>
  <c r="BI335"/>
  <c r="BH335"/>
  <c r="BF335"/>
  <c r="BE335"/>
  <c r="BC335"/>
  <c r="BB335"/>
  <c r="AZ335"/>
  <c r="AY335"/>
  <c r="AW335"/>
  <c r="AV335"/>
  <c r="AT335"/>
  <c r="AS335"/>
  <c r="AQ335"/>
  <c r="AP335"/>
  <c r="AN335"/>
  <c r="AM335"/>
  <c r="AK335"/>
  <c r="AJ335"/>
  <c r="AH335"/>
  <c r="AG335"/>
  <c r="AE335"/>
  <c r="AD335"/>
  <c r="AB335"/>
  <c r="Y335"/>
  <c r="X335"/>
  <c r="V335"/>
  <c r="U335"/>
  <c r="S335"/>
  <c r="R335"/>
  <c r="P335"/>
  <c r="O335"/>
  <c r="M335"/>
  <c r="L335"/>
  <c r="BT335"/>
  <c r="BZ335" s="1"/>
  <c r="CC337"/>
  <c r="K39" i="8"/>
  <c r="M39" s="1"/>
  <c r="O39" s="1"/>
  <c r="BT398" i="9"/>
  <c r="BU398"/>
  <c r="CC65"/>
  <c r="CA65"/>
  <c r="BV65"/>
  <c r="BQ65"/>
  <c r="BO65"/>
  <c r="BN65"/>
  <c r="BL65"/>
  <c r="BK65"/>
  <c r="BI65"/>
  <c r="BH65"/>
  <c r="BF65"/>
  <c r="BE65"/>
  <c r="BC65"/>
  <c r="BB65"/>
  <c r="AZ65"/>
  <c r="AY65"/>
  <c r="AW65"/>
  <c r="AV65"/>
  <c r="AT65"/>
  <c r="AS65"/>
  <c r="AQ65"/>
  <c r="AP65"/>
  <c r="AN65"/>
  <c r="AM65"/>
  <c r="AK65"/>
  <c r="AJ65"/>
  <c r="AH65"/>
  <c r="AG65"/>
  <c r="AE65"/>
  <c r="AD65"/>
  <c r="AB65"/>
  <c r="Y65"/>
  <c r="X65"/>
  <c r="V65"/>
  <c r="U65"/>
  <c r="S65"/>
  <c r="R65"/>
  <c r="P65"/>
  <c r="O65"/>
  <c r="M65"/>
  <c r="L65"/>
  <c r="BT65" s="1"/>
  <c r="AV319"/>
  <c r="AV320"/>
  <c r="AV323"/>
  <c r="AV324"/>
  <c r="AV327"/>
  <c r="AV328"/>
  <c r="AV329"/>
  <c r="AV330"/>
  <c r="AV331"/>
  <c r="AV332"/>
  <c r="AV333"/>
  <c r="AO45"/>
  <c r="AO264" s="1"/>
  <c r="BQ422"/>
  <c r="BO422"/>
  <c r="BQ418"/>
  <c r="BO418"/>
  <c r="BQ416"/>
  <c r="BO416"/>
  <c r="BQ415"/>
  <c r="BO415"/>
  <c r="BQ414"/>
  <c r="BO414"/>
  <c r="BQ413"/>
  <c r="BO413"/>
  <c r="BQ412"/>
  <c r="BO412"/>
  <c r="BQ411"/>
  <c r="BO411"/>
  <c r="BQ409"/>
  <c r="BO409"/>
  <c r="BQ408"/>
  <c r="BO408"/>
  <c r="BQ407"/>
  <c r="BQ420" s="1"/>
  <c r="BO407"/>
  <c r="BP402"/>
  <c r="BQ397"/>
  <c r="BO397"/>
  <c r="BQ396"/>
  <c r="BO396"/>
  <c r="BQ395"/>
  <c r="BO395"/>
  <c r="BQ394"/>
  <c r="BO394"/>
  <c r="BQ393"/>
  <c r="BO393"/>
  <c r="BQ391"/>
  <c r="BO391"/>
  <c r="BQ389"/>
  <c r="BO389"/>
  <c r="BQ388"/>
  <c r="BO388"/>
  <c r="BQ386"/>
  <c r="BO386"/>
  <c r="BQ385"/>
  <c r="BO385"/>
  <c r="BQ384"/>
  <c r="BO384"/>
  <c r="BQ383"/>
  <c r="BO383"/>
  <c r="BQ382"/>
  <c r="BO382"/>
  <c r="BQ381"/>
  <c r="BO381"/>
  <c r="BQ378"/>
  <c r="BO378"/>
  <c r="BQ377"/>
  <c r="BO377"/>
  <c r="BQ376"/>
  <c r="BO376"/>
  <c r="BQ375"/>
  <c r="BO375"/>
  <c r="BQ374"/>
  <c r="BO374"/>
  <c r="BQ373"/>
  <c r="BO373"/>
  <c r="BQ372"/>
  <c r="BQ402"/>
  <c r="BO372"/>
  <c r="BO402"/>
  <c r="BQ365"/>
  <c r="BO365"/>
  <c r="BQ363"/>
  <c r="BO363"/>
  <c r="BQ358"/>
  <c r="BO358"/>
  <c r="BQ356"/>
  <c r="BO356"/>
  <c r="BQ354"/>
  <c r="BO354"/>
  <c r="BQ352"/>
  <c r="BO352"/>
  <c r="BQ351"/>
  <c r="BO351"/>
  <c r="BQ349"/>
  <c r="BO349"/>
  <c r="BQ348"/>
  <c r="BO348"/>
  <c r="BQ347"/>
  <c r="BO347"/>
  <c r="BQ345"/>
  <c r="BO345"/>
  <c r="BQ344"/>
  <c r="BO344"/>
  <c r="BQ339"/>
  <c r="BO339"/>
  <c r="BQ337"/>
  <c r="BO337"/>
  <c r="BQ333"/>
  <c r="BO333"/>
  <c r="BQ332"/>
  <c r="BO332"/>
  <c r="BQ331"/>
  <c r="BO331"/>
  <c r="BQ330"/>
  <c r="BO330"/>
  <c r="BQ329"/>
  <c r="BO329"/>
  <c r="BQ328"/>
  <c r="BO328"/>
  <c r="BQ327"/>
  <c r="BO327"/>
  <c r="BQ324"/>
  <c r="BO324"/>
  <c r="BQ323"/>
  <c r="BO323"/>
  <c r="BQ320"/>
  <c r="BO320"/>
  <c r="BQ319"/>
  <c r="BO319"/>
  <c r="BQ318"/>
  <c r="BO318"/>
  <c r="BQ315"/>
  <c r="BO315"/>
  <c r="BQ314"/>
  <c r="BO314"/>
  <c r="BQ311"/>
  <c r="BO311"/>
  <c r="BQ310"/>
  <c r="BO310"/>
  <c r="BQ309"/>
  <c r="BO309"/>
  <c r="BQ307"/>
  <c r="BO307"/>
  <c r="BQ304"/>
  <c r="BO304"/>
  <c r="BQ303"/>
  <c r="BO303"/>
  <c r="BQ300"/>
  <c r="BO300"/>
  <c r="BQ298"/>
  <c r="BO298"/>
  <c r="BQ297"/>
  <c r="BO297"/>
  <c r="BQ296"/>
  <c r="BO296"/>
  <c r="BQ295"/>
  <c r="BO295"/>
  <c r="BQ293"/>
  <c r="BO293"/>
  <c r="BQ292"/>
  <c r="BO292"/>
  <c r="BQ287"/>
  <c r="BO287"/>
  <c r="BQ285"/>
  <c r="BO285"/>
  <c r="BQ284"/>
  <c r="BO284"/>
  <c r="BQ283"/>
  <c r="BO283"/>
  <c r="BQ275"/>
  <c r="BO275"/>
  <c r="BQ274"/>
  <c r="BO274"/>
  <c r="BQ272"/>
  <c r="BO272"/>
  <c r="BQ271"/>
  <c r="BO271"/>
  <c r="BQ270"/>
  <c r="BO270"/>
  <c r="BQ269"/>
  <c r="BO269"/>
  <c r="BO367" s="1"/>
  <c r="BP262"/>
  <c r="BQ261"/>
  <c r="BO261"/>
  <c r="BQ259"/>
  <c r="BO259"/>
  <c r="BQ258"/>
  <c r="BO258"/>
  <c r="BQ257"/>
  <c r="BO257"/>
  <c r="BQ256"/>
  <c r="BO256"/>
  <c r="BQ255"/>
  <c r="BO255"/>
  <c r="BQ254"/>
  <c r="BO254"/>
  <c r="BQ253"/>
  <c r="BO253"/>
  <c r="BQ252"/>
  <c r="BO252"/>
  <c r="BQ250"/>
  <c r="BO250"/>
  <c r="BQ249"/>
  <c r="BO249"/>
  <c r="BQ248"/>
  <c r="BO248"/>
  <c r="BQ247"/>
  <c r="BO247"/>
  <c r="BQ246"/>
  <c r="BO246"/>
  <c r="BQ245"/>
  <c r="BO245"/>
  <c r="BQ244"/>
  <c r="BO244"/>
  <c r="BQ243"/>
  <c r="BO243"/>
  <c r="BQ242"/>
  <c r="BO242"/>
  <c r="BQ241"/>
  <c r="BO241"/>
  <c r="BQ240"/>
  <c r="BO240"/>
  <c r="BQ239"/>
  <c r="BO239"/>
  <c r="BQ238"/>
  <c r="BO238"/>
  <c r="BQ237"/>
  <c r="BO237"/>
  <c r="BQ236"/>
  <c r="BO236"/>
  <c r="BQ235"/>
  <c r="BQ262" s="1"/>
  <c r="BO235"/>
  <c r="BO262" s="1"/>
  <c r="BP233"/>
  <c r="BQ231"/>
  <c r="BO231"/>
  <c r="BQ230"/>
  <c r="BO230"/>
  <c r="BQ215"/>
  <c r="BO215"/>
  <c r="BQ214"/>
  <c r="BO214"/>
  <c r="BQ213"/>
  <c r="BO213"/>
  <c r="BQ212"/>
  <c r="BO212"/>
  <c r="BQ211"/>
  <c r="BO211"/>
  <c r="BQ210"/>
  <c r="BO210"/>
  <c r="BQ209"/>
  <c r="BO209"/>
  <c r="BQ208"/>
  <c r="BO208"/>
  <c r="BQ207"/>
  <c r="BO207"/>
  <c r="BQ206"/>
  <c r="BO206"/>
  <c r="BQ205"/>
  <c r="BO205"/>
  <c r="BQ204"/>
  <c r="BO204"/>
  <c r="BQ203"/>
  <c r="BO203"/>
  <c r="BQ202"/>
  <c r="BO202"/>
  <c r="BQ201"/>
  <c r="BO201"/>
  <c r="BQ200"/>
  <c r="BO200"/>
  <c r="BQ199"/>
  <c r="BO199"/>
  <c r="BQ198"/>
  <c r="BO198"/>
  <c r="BQ197"/>
  <c r="BO197"/>
  <c r="BQ196"/>
  <c r="BO196"/>
  <c r="BQ195"/>
  <c r="BO195"/>
  <c r="BQ194"/>
  <c r="BO194"/>
  <c r="BQ193"/>
  <c r="BO193"/>
  <c r="BQ192"/>
  <c r="BO192"/>
  <c r="BQ191"/>
  <c r="BO191"/>
  <c r="BQ190"/>
  <c r="BO190"/>
  <c r="BQ189"/>
  <c r="BO189"/>
  <c r="BQ188"/>
  <c r="BO188"/>
  <c r="BQ187"/>
  <c r="BO187"/>
  <c r="BQ186"/>
  <c r="BO186"/>
  <c r="BQ185"/>
  <c r="BO185"/>
  <c r="BQ183"/>
  <c r="BO183"/>
  <c r="BQ182"/>
  <c r="BO182"/>
  <c r="BQ181"/>
  <c r="BO181"/>
  <c r="BQ180"/>
  <c r="BO180"/>
  <c r="BQ179"/>
  <c r="BO179"/>
  <c r="BQ178"/>
  <c r="BO178"/>
  <c r="BQ177"/>
  <c r="BO177"/>
  <c r="BQ176"/>
  <c r="BO176"/>
  <c r="BQ175"/>
  <c r="BO175"/>
  <c r="BQ174"/>
  <c r="BO174"/>
  <c r="BQ173"/>
  <c r="BO173"/>
  <c r="BQ172"/>
  <c r="BO172"/>
  <c r="BQ171"/>
  <c r="BO171"/>
  <c r="BQ170"/>
  <c r="BO170"/>
  <c r="BQ169"/>
  <c r="BO169"/>
  <c r="BQ168"/>
  <c r="BO168"/>
  <c r="BQ167"/>
  <c r="BO167"/>
  <c r="BQ166"/>
  <c r="BO166"/>
  <c r="BQ165"/>
  <c r="BO165"/>
  <c r="BQ164"/>
  <c r="BO164"/>
  <c r="BQ163"/>
  <c r="BO163"/>
  <c r="BQ162"/>
  <c r="BO162"/>
  <c r="BQ161"/>
  <c r="BO161"/>
  <c r="BQ160"/>
  <c r="BO160"/>
  <c r="BQ159"/>
  <c r="BO159"/>
  <c r="BQ158"/>
  <c r="BO158"/>
  <c r="BQ157"/>
  <c r="BO157"/>
  <c r="BQ156"/>
  <c r="BO156"/>
  <c r="BQ155"/>
  <c r="BO155"/>
  <c r="BQ154"/>
  <c r="BO154"/>
  <c r="BQ153"/>
  <c r="BO153"/>
  <c r="BQ152"/>
  <c r="BO152"/>
  <c r="BQ151"/>
  <c r="BO151"/>
  <c r="BQ150"/>
  <c r="BO150"/>
  <c r="BQ149"/>
  <c r="BO149"/>
  <c r="BQ148"/>
  <c r="BO148"/>
  <c r="BQ147"/>
  <c r="BO147"/>
  <c r="BQ146"/>
  <c r="BO146"/>
  <c r="BQ145"/>
  <c r="BO145"/>
  <c r="BQ144"/>
  <c r="BO144"/>
  <c r="BQ143"/>
  <c r="BO143"/>
  <c r="BQ142"/>
  <c r="BO142"/>
  <c r="BQ141"/>
  <c r="BO141"/>
  <c r="BQ140"/>
  <c r="BO140"/>
  <c r="BQ139"/>
  <c r="BO139"/>
  <c r="BQ138"/>
  <c r="BO138"/>
  <c r="BQ137"/>
  <c r="BO137"/>
  <c r="BQ136"/>
  <c r="BO136"/>
  <c r="BQ135"/>
  <c r="BO135"/>
  <c r="BQ134"/>
  <c r="BO134"/>
  <c r="BQ133"/>
  <c r="BO133"/>
  <c r="BQ132"/>
  <c r="BO132"/>
  <c r="BQ131"/>
  <c r="BO131"/>
  <c r="BQ130"/>
  <c r="BO130"/>
  <c r="BQ129"/>
  <c r="BO129"/>
  <c r="BQ128"/>
  <c r="BO128"/>
  <c r="BQ127"/>
  <c r="BO127"/>
  <c r="BQ126"/>
  <c r="BO126"/>
  <c r="BQ125"/>
  <c r="BO125"/>
  <c r="BQ124"/>
  <c r="BO124"/>
  <c r="BQ123"/>
  <c r="BO123"/>
  <c r="BQ122"/>
  <c r="BO122"/>
  <c r="BQ121"/>
  <c r="BO121"/>
  <c r="BQ120"/>
  <c r="BO120"/>
  <c r="BQ119"/>
  <c r="BO119"/>
  <c r="BQ118"/>
  <c r="BO118"/>
  <c r="BQ117"/>
  <c r="BO117"/>
  <c r="BQ116"/>
  <c r="BO116"/>
  <c r="BQ115"/>
  <c r="BO115"/>
  <c r="BQ114"/>
  <c r="BO114"/>
  <c r="BQ113"/>
  <c r="BO113"/>
  <c r="BQ112"/>
  <c r="BO112"/>
  <c r="BQ111"/>
  <c r="BO111"/>
  <c r="BQ110"/>
  <c r="BO110"/>
  <c r="BQ109"/>
  <c r="BO109"/>
  <c r="BQ108"/>
  <c r="BO108"/>
  <c r="BQ107"/>
  <c r="BO107"/>
  <c r="BQ106"/>
  <c r="BO106"/>
  <c r="BQ105"/>
  <c r="BO105"/>
  <c r="BQ104"/>
  <c r="BO104"/>
  <c r="BQ103"/>
  <c r="BO103"/>
  <c r="BQ102"/>
  <c r="BO102"/>
  <c r="BQ101"/>
  <c r="BO101"/>
  <c r="BQ100"/>
  <c r="BO100"/>
  <c r="BQ99"/>
  <c r="BO99"/>
  <c r="BQ98"/>
  <c r="BO98"/>
  <c r="BQ97"/>
  <c r="BO97"/>
  <c r="BQ96"/>
  <c r="BO96"/>
  <c r="BQ95"/>
  <c r="BO95"/>
  <c r="BQ94"/>
  <c r="BO94"/>
  <c r="BQ93"/>
  <c r="BO93"/>
  <c r="BQ92"/>
  <c r="BO92"/>
  <c r="BQ91"/>
  <c r="BO91"/>
  <c r="BO233" s="1"/>
  <c r="BQ89"/>
  <c r="BP88"/>
  <c r="BQ88"/>
  <c r="BQ87"/>
  <c r="BO87"/>
  <c r="BQ86"/>
  <c r="BO86"/>
  <c r="BQ85"/>
  <c r="BO85"/>
  <c r="BQ84"/>
  <c r="BO84"/>
  <c r="BQ83"/>
  <c r="BO83"/>
  <c r="BQ82"/>
  <c r="BO82"/>
  <c r="BQ81"/>
  <c r="BO81"/>
  <c r="BQ80"/>
  <c r="BO80"/>
  <c r="BQ79"/>
  <c r="BO79"/>
  <c r="BQ78"/>
  <c r="BO78"/>
  <c r="BQ77"/>
  <c r="BO77"/>
  <c r="BQ76"/>
  <c r="BO76"/>
  <c r="BQ75"/>
  <c r="BO75"/>
  <c r="BQ74"/>
  <c r="BO74"/>
  <c r="BQ73"/>
  <c r="BO73"/>
  <c r="BO88" s="1"/>
  <c r="BQ72"/>
  <c r="BQ71"/>
  <c r="BQ70"/>
  <c r="BQ69"/>
  <c r="BQ61"/>
  <c r="BO61"/>
  <c r="BQ60"/>
  <c r="BO60"/>
  <c r="BQ59"/>
  <c r="BO59"/>
  <c r="BQ58"/>
  <c r="BO58"/>
  <c r="BQ57"/>
  <c r="BQ46"/>
  <c r="BP45"/>
  <c r="BQ45" s="1"/>
  <c r="BQ44"/>
  <c r="BO44"/>
  <c r="BQ42"/>
  <c r="BO42"/>
  <c r="BQ41"/>
  <c r="BO41"/>
  <c r="BQ40"/>
  <c r="BO40"/>
  <c r="BQ39"/>
  <c r="BO39"/>
  <c r="BQ37"/>
  <c r="BO37"/>
  <c r="BQ36"/>
  <c r="BO36"/>
  <c r="BQ23"/>
  <c r="BO23"/>
  <c r="BQ21"/>
  <c r="BO21"/>
  <c r="BQ20"/>
  <c r="BO20"/>
  <c r="BQ19"/>
  <c r="BO19"/>
  <c r="BQ18"/>
  <c r="BO18"/>
  <c r="BQ17"/>
  <c r="BO17"/>
  <c r="BQ16"/>
  <c r="BO16"/>
  <c r="BQ15"/>
  <c r="BO15"/>
  <c r="BQ14"/>
  <c r="BO14"/>
  <c r="BQ13"/>
  <c r="BO13"/>
  <c r="BQ12"/>
  <c r="BO12"/>
  <c r="BO45"/>
  <c r="BN422"/>
  <c r="BL422"/>
  <c r="BN418"/>
  <c r="BL418"/>
  <c r="BN416"/>
  <c r="BL416"/>
  <c r="BN415"/>
  <c r="BL415"/>
  <c r="BN414"/>
  <c r="BL414"/>
  <c r="BN413"/>
  <c r="BL413"/>
  <c r="BN412"/>
  <c r="BL412"/>
  <c r="BN411"/>
  <c r="BL411"/>
  <c r="BN409"/>
  <c r="BL409"/>
  <c r="BN408"/>
  <c r="BL408"/>
  <c r="BN407"/>
  <c r="BL407"/>
  <c r="BL420" s="1"/>
  <c r="BM402"/>
  <c r="BN397"/>
  <c r="BL397"/>
  <c r="BN396"/>
  <c r="BL396"/>
  <c r="BN395"/>
  <c r="BL395"/>
  <c r="BN394"/>
  <c r="BL394"/>
  <c r="BN393"/>
  <c r="BL393"/>
  <c r="BN391"/>
  <c r="BL391"/>
  <c r="BN389"/>
  <c r="BL389"/>
  <c r="BN388"/>
  <c r="BL388"/>
  <c r="BN386"/>
  <c r="BL386"/>
  <c r="BN385"/>
  <c r="BL385"/>
  <c r="BN384"/>
  <c r="BL384"/>
  <c r="BN383"/>
  <c r="BL383"/>
  <c r="BN382"/>
  <c r="BL382"/>
  <c r="BN381"/>
  <c r="BL381"/>
  <c r="BN378"/>
  <c r="BL378"/>
  <c r="BN377"/>
  <c r="BL377"/>
  <c r="BN376"/>
  <c r="BL376"/>
  <c r="BN375"/>
  <c r="BL375"/>
  <c r="BN374"/>
  <c r="BL374"/>
  <c r="BN373"/>
  <c r="BL373"/>
  <c r="BN372"/>
  <c r="BN402" s="1"/>
  <c r="BL372"/>
  <c r="BL402" s="1"/>
  <c r="BN365"/>
  <c r="BL365"/>
  <c r="BN363"/>
  <c r="BL363"/>
  <c r="BN358"/>
  <c r="BL358"/>
  <c r="BN356"/>
  <c r="BL356"/>
  <c r="BN354"/>
  <c r="BL354"/>
  <c r="BN352"/>
  <c r="BL352"/>
  <c r="BN351"/>
  <c r="BL351"/>
  <c r="BN349"/>
  <c r="BL349"/>
  <c r="BN348"/>
  <c r="BL348"/>
  <c r="BN347"/>
  <c r="BL347"/>
  <c r="BN345"/>
  <c r="BL345"/>
  <c r="BN344"/>
  <c r="BL344"/>
  <c r="BN339"/>
  <c r="BL339"/>
  <c r="BN337"/>
  <c r="BL337"/>
  <c r="BN333"/>
  <c r="BL333"/>
  <c r="BN332"/>
  <c r="BL332"/>
  <c r="BN331"/>
  <c r="BL331"/>
  <c r="BN330"/>
  <c r="BL330"/>
  <c r="BN329"/>
  <c r="BL329"/>
  <c r="BN328"/>
  <c r="BL328"/>
  <c r="BN327"/>
  <c r="BL327"/>
  <c r="BN324"/>
  <c r="BL324"/>
  <c r="BN323"/>
  <c r="BL323"/>
  <c r="BN320"/>
  <c r="BL320"/>
  <c r="BN319"/>
  <c r="BL319"/>
  <c r="BN318"/>
  <c r="BL318"/>
  <c r="BN315"/>
  <c r="BL315"/>
  <c r="BN314"/>
  <c r="BL314"/>
  <c r="BN311"/>
  <c r="BL311"/>
  <c r="BN310"/>
  <c r="BL310"/>
  <c r="BN309"/>
  <c r="BL309"/>
  <c r="BN307"/>
  <c r="BL307"/>
  <c r="BN304"/>
  <c r="BL304"/>
  <c r="BN303"/>
  <c r="BL303"/>
  <c r="BN300"/>
  <c r="BL300"/>
  <c r="BN298"/>
  <c r="BL298"/>
  <c r="BN297"/>
  <c r="BL297"/>
  <c r="BN296"/>
  <c r="BL296"/>
  <c r="BN295"/>
  <c r="BL295"/>
  <c r="BN293"/>
  <c r="BL293"/>
  <c r="BN292"/>
  <c r="BL292"/>
  <c r="BN287"/>
  <c r="BL287"/>
  <c r="BN285"/>
  <c r="BL285"/>
  <c r="BN284"/>
  <c r="BL284"/>
  <c r="BN283"/>
  <c r="BL283"/>
  <c r="BN275"/>
  <c r="BL275"/>
  <c r="BN274"/>
  <c r="BL274"/>
  <c r="BN272"/>
  <c r="BL272"/>
  <c r="BN271"/>
  <c r="BL271"/>
  <c r="BN270"/>
  <c r="BL270"/>
  <c r="BN269"/>
  <c r="BN367" s="1"/>
  <c r="BL269"/>
  <c r="BM262"/>
  <c r="BN261"/>
  <c r="BL261"/>
  <c r="BN259"/>
  <c r="BL259"/>
  <c r="BN258"/>
  <c r="BL258"/>
  <c r="BN257"/>
  <c r="BL257"/>
  <c r="BN256"/>
  <c r="BL256"/>
  <c r="BN255"/>
  <c r="BL255"/>
  <c r="BN254"/>
  <c r="BL254"/>
  <c r="BN253"/>
  <c r="BL253"/>
  <c r="BN252"/>
  <c r="BL252"/>
  <c r="BN250"/>
  <c r="BL250"/>
  <c r="BN249"/>
  <c r="BL249"/>
  <c r="BN248"/>
  <c r="BL248"/>
  <c r="BN247"/>
  <c r="BL247"/>
  <c r="BN246"/>
  <c r="BL246"/>
  <c r="BN245"/>
  <c r="BL245"/>
  <c r="BN244"/>
  <c r="BL244"/>
  <c r="BN243"/>
  <c r="BL243"/>
  <c r="BN242"/>
  <c r="BL242"/>
  <c r="BN241"/>
  <c r="BL241"/>
  <c r="BN240"/>
  <c r="BL240"/>
  <c r="BN239"/>
  <c r="BL239"/>
  <c r="BN238"/>
  <c r="BL238"/>
  <c r="BN237"/>
  <c r="BL237"/>
  <c r="BN236"/>
  <c r="BL236"/>
  <c r="BN235"/>
  <c r="BN262"/>
  <c r="BL235"/>
  <c r="BL262"/>
  <c r="BM233"/>
  <c r="BN231"/>
  <c r="BL231"/>
  <c r="BN230"/>
  <c r="BL230"/>
  <c r="BN215"/>
  <c r="BL215"/>
  <c r="BN214"/>
  <c r="BL214"/>
  <c r="BN213"/>
  <c r="BL213"/>
  <c r="BN212"/>
  <c r="BL212"/>
  <c r="BN211"/>
  <c r="BL211"/>
  <c r="BN210"/>
  <c r="BL210"/>
  <c r="BN209"/>
  <c r="BL209"/>
  <c r="BN208"/>
  <c r="BL208"/>
  <c r="BN207"/>
  <c r="BL207"/>
  <c r="BN206"/>
  <c r="BL206"/>
  <c r="BN205"/>
  <c r="BL205"/>
  <c r="BN204"/>
  <c r="BL204"/>
  <c r="BN203"/>
  <c r="BL203"/>
  <c r="BN202"/>
  <c r="BL202"/>
  <c r="BN201"/>
  <c r="BL201"/>
  <c r="BN200"/>
  <c r="BL200"/>
  <c r="BN199"/>
  <c r="BL199"/>
  <c r="BN198"/>
  <c r="BL198"/>
  <c r="BN197"/>
  <c r="BL197"/>
  <c r="BN196"/>
  <c r="BL196"/>
  <c r="BN195"/>
  <c r="BL195"/>
  <c r="BN194"/>
  <c r="BL194"/>
  <c r="BN193"/>
  <c r="BL193"/>
  <c r="BN192"/>
  <c r="BL192"/>
  <c r="BN191"/>
  <c r="BL191"/>
  <c r="BN190"/>
  <c r="BL190"/>
  <c r="BN189"/>
  <c r="BL189"/>
  <c r="BN188"/>
  <c r="BL188"/>
  <c r="BN187"/>
  <c r="BL187"/>
  <c r="BN186"/>
  <c r="BL186"/>
  <c r="BN185"/>
  <c r="BL185"/>
  <c r="BN183"/>
  <c r="BL183"/>
  <c r="BN182"/>
  <c r="BL182"/>
  <c r="BN181"/>
  <c r="BL181"/>
  <c r="BN180"/>
  <c r="BL180"/>
  <c r="BN179"/>
  <c r="BL179"/>
  <c r="BN178"/>
  <c r="BL178"/>
  <c r="BN177"/>
  <c r="BL177"/>
  <c r="BN176"/>
  <c r="BL176"/>
  <c r="BN175"/>
  <c r="BL175"/>
  <c r="BN174"/>
  <c r="BL174"/>
  <c r="BN173"/>
  <c r="BL173"/>
  <c r="BN172"/>
  <c r="BL172"/>
  <c r="BN171"/>
  <c r="BL171"/>
  <c r="BN170"/>
  <c r="BL170"/>
  <c r="BN169"/>
  <c r="BL169"/>
  <c r="BN168"/>
  <c r="BL168"/>
  <c r="BN167"/>
  <c r="BL167"/>
  <c r="BN166"/>
  <c r="BL166"/>
  <c r="BN165"/>
  <c r="BL165"/>
  <c r="BN164"/>
  <c r="BL164"/>
  <c r="BN163"/>
  <c r="BL163"/>
  <c r="BN162"/>
  <c r="BL162"/>
  <c r="BN161"/>
  <c r="BL161"/>
  <c r="BN160"/>
  <c r="BL160"/>
  <c r="BN159"/>
  <c r="BL159"/>
  <c r="BN158"/>
  <c r="BL158"/>
  <c r="BN157"/>
  <c r="BL157"/>
  <c r="BN156"/>
  <c r="BL156"/>
  <c r="BN155"/>
  <c r="BL155"/>
  <c r="BN154"/>
  <c r="BL154"/>
  <c r="BN153"/>
  <c r="BL153"/>
  <c r="BN152"/>
  <c r="BL152"/>
  <c r="BN151"/>
  <c r="BL151"/>
  <c r="BN150"/>
  <c r="BL150"/>
  <c r="BN149"/>
  <c r="BL149"/>
  <c r="BN148"/>
  <c r="BL148"/>
  <c r="BN147"/>
  <c r="BL147"/>
  <c r="BN146"/>
  <c r="BL146"/>
  <c r="BN145"/>
  <c r="BL145"/>
  <c r="BN144"/>
  <c r="BL144"/>
  <c r="BN143"/>
  <c r="BL143"/>
  <c r="BN142"/>
  <c r="BL142"/>
  <c r="BN141"/>
  <c r="BL141"/>
  <c r="BN140"/>
  <c r="BL140"/>
  <c r="BN139"/>
  <c r="BL139"/>
  <c r="BN138"/>
  <c r="BL138"/>
  <c r="BN137"/>
  <c r="BL137"/>
  <c r="BN136"/>
  <c r="BL136"/>
  <c r="BN135"/>
  <c r="BL135"/>
  <c r="BN134"/>
  <c r="BL134"/>
  <c r="BN133"/>
  <c r="BL133"/>
  <c r="BN132"/>
  <c r="BL132"/>
  <c r="BN131"/>
  <c r="BL131"/>
  <c r="BN130"/>
  <c r="BL130"/>
  <c r="BN129"/>
  <c r="BL129"/>
  <c r="BN128"/>
  <c r="BL128"/>
  <c r="BN127"/>
  <c r="BL127"/>
  <c r="BN126"/>
  <c r="BL126"/>
  <c r="BN125"/>
  <c r="BL125"/>
  <c r="BN124"/>
  <c r="BL124"/>
  <c r="BN123"/>
  <c r="BL123"/>
  <c r="BN122"/>
  <c r="BL122"/>
  <c r="BN121"/>
  <c r="BL121"/>
  <c r="BN120"/>
  <c r="BL120"/>
  <c r="BN119"/>
  <c r="BL119"/>
  <c r="BN118"/>
  <c r="BL118"/>
  <c r="BN117"/>
  <c r="BL117"/>
  <c r="BN116"/>
  <c r="BL116"/>
  <c r="BN115"/>
  <c r="BL115"/>
  <c r="BN114"/>
  <c r="BL114"/>
  <c r="BN113"/>
  <c r="BL113"/>
  <c r="BN112"/>
  <c r="BL112"/>
  <c r="BN111"/>
  <c r="BL111"/>
  <c r="BN110"/>
  <c r="BL110"/>
  <c r="BN109"/>
  <c r="BL109"/>
  <c r="BN108"/>
  <c r="BL108"/>
  <c r="BN107"/>
  <c r="BL107"/>
  <c r="BN106"/>
  <c r="BL106"/>
  <c r="BN105"/>
  <c r="BL105"/>
  <c r="BN104"/>
  <c r="BL104"/>
  <c r="BN103"/>
  <c r="BL103"/>
  <c r="BN102"/>
  <c r="BL102"/>
  <c r="BN101"/>
  <c r="BL101"/>
  <c r="BN100"/>
  <c r="BL100"/>
  <c r="BN99"/>
  <c r="BL99"/>
  <c r="BN98"/>
  <c r="BL98"/>
  <c r="BN97"/>
  <c r="BL97"/>
  <c r="BN96"/>
  <c r="BL96"/>
  <c r="BN95"/>
  <c r="BL95"/>
  <c r="BN94"/>
  <c r="BL94"/>
  <c r="BN93"/>
  <c r="BL93"/>
  <c r="BN92"/>
  <c r="BL92"/>
  <c r="BN91"/>
  <c r="BN233" s="1"/>
  <c r="BL91"/>
  <c r="BL233" s="1"/>
  <c r="BN89"/>
  <c r="BM88"/>
  <c r="BN88"/>
  <c r="BN87"/>
  <c r="BL87"/>
  <c r="BN86"/>
  <c r="BL86"/>
  <c r="BN85"/>
  <c r="BL85"/>
  <c r="BN84"/>
  <c r="BL84"/>
  <c r="BN83"/>
  <c r="BL83"/>
  <c r="BN82"/>
  <c r="BL82"/>
  <c r="BN81"/>
  <c r="BL81"/>
  <c r="BN80"/>
  <c r="BL80"/>
  <c r="BN79"/>
  <c r="BL79"/>
  <c r="BN78"/>
  <c r="BL78"/>
  <c r="BN77"/>
  <c r="BL77"/>
  <c r="BN76"/>
  <c r="BL76"/>
  <c r="BN75"/>
  <c r="BL75"/>
  <c r="BN74"/>
  <c r="BL74"/>
  <c r="BN73"/>
  <c r="BL73"/>
  <c r="BL88" s="1"/>
  <c r="BN72"/>
  <c r="BN71"/>
  <c r="BN70"/>
  <c r="BN69"/>
  <c r="BN68"/>
  <c r="BN61"/>
  <c r="BL61"/>
  <c r="BN60"/>
  <c r="BL60"/>
  <c r="BN59"/>
  <c r="BL59"/>
  <c r="BN58"/>
  <c r="BL58"/>
  <c r="BL68" s="1"/>
  <c r="BN57"/>
  <c r="BN46"/>
  <c r="BM45"/>
  <c r="BN45" s="1"/>
  <c r="BN264" s="1"/>
  <c r="BN44"/>
  <c r="BL44"/>
  <c r="BN42"/>
  <c r="BL42"/>
  <c r="BN41"/>
  <c r="BL41"/>
  <c r="BN40"/>
  <c r="BL40"/>
  <c r="BN39"/>
  <c r="BL39"/>
  <c r="BN37"/>
  <c r="BL37"/>
  <c r="BN36"/>
  <c r="BL36"/>
  <c r="BN23"/>
  <c r="BL23"/>
  <c r="BN21"/>
  <c r="BL21"/>
  <c r="BN20"/>
  <c r="BL20"/>
  <c r="BN19"/>
  <c r="BL19"/>
  <c r="BN18"/>
  <c r="BL18"/>
  <c r="BN17"/>
  <c r="BL17"/>
  <c r="BN16"/>
  <c r="BL16"/>
  <c r="BN15"/>
  <c r="BL15"/>
  <c r="BN14"/>
  <c r="BL14"/>
  <c r="BN13"/>
  <c r="BL13"/>
  <c r="BN12"/>
  <c r="BL12"/>
  <c r="BL45" s="1"/>
  <c r="BK422"/>
  <c r="BI422"/>
  <c r="BK418"/>
  <c r="BI418"/>
  <c r="BK416"/>
  <c r="BI416"/>
  <c r="BK415"/>
  <c r="BI415"/>
  <c r="BK414"/>
  <c r="BI414"/>
  <c r="BK413"/>
  <c r="BI413"/>
  <c r="BK412"/>
  <c r="BI412"/>
  <c r="BK411"/>
  <c r="BI411"/>
  <c r="BK409"/>
  <c r="BI409"/>
  <c r="BK408"/>
  <c r="BI408"/>
  <c r="BK407"/>
  <c r="BK420" s="1"/>
  <c r="BI407"/>
  <c r="BJ402"/>
  <c r="BK397"/>
  <c r="BI397"/>
  <c r="BK396"/>
  <c r="BI396"/>
  <c r="BK395"/>
  <c r="BI395"/>
  <c r="BK394"/>
  <c r="BI394"/>
  <c r="BK393"/>
  <c r="BI393"/>
  <c r="BK391"/>
  <c r="BI391"/>
  <c r="BK389"/>
  <c r="BI389"/>
  <c r="BK388"/>
  <c r="BI388"/>
  <c r="BK386"/>
  <c r="BI386"/>
  <c r="BK385"/>
  <c r="BI385"/>
  <c r="BK384"/>
  <c r="BI384"/>
  <c r="BK383"/>
  <c r="BI383"/>
  <c r="BK382"/>
  <c r="BI382"/>
  <c r="BK381"/>
  <c r="BI381"/>
  <c r="BK378"/>
  <c r="BI378"/>
  <c r="BK377"/>
  <c r="BI377"/>
  <c r="BK376"/>
  <c r="BI376"/>
  <c r="BK375"/>
  <c r="BI375"/>
  <c r="BK374"/>
  <c r="BI374"/>
  <c r="BK373"/>
  <c r="BI373"/>
  <c r="BK372"/>
  <c r="BK402"/>
  <c r="BI372"/>
  <c r="BK365"/>
  <c r="BI365"/>
  <c r="BK363"/>
  <c r="BI363"/>
  <c r="BK358"/>
  <c r="BI358"/>
  <c r="BK356"/>
  <c r="BI356"/>
  <c r="BK354"/>
  <c r="BI354"/>
  <c r="BK352"/>
  <c r="BI352"/>
  <c r="BK351"/>
  <c r="BI351"/>
  <c r="BK349"/>
  <c r="BI349"/>
  <c r="BK348"/>
  <c r="BI348"/>
  <c r="BK347"/>
  <c r="BI347"/>
  <c r="BK345"/>
  <c r="BI345"/>
  <c r="BK344"/>
  <c r="BI344"/>
  <c r="BK339"/>
  <c r="BI339"/>
  <c r="BK337"/>
  <c r="BI337"/>
  <c r="BK333"/>
  <c r="BI333"/>
  <c r="BK332"/>
  <c r="BI332"/>
  <c r="BK331"/>
  <c r="BI331"/>
  <c r="BK330"/>
  <c r="BI330"/>
  <c r="BK329"/>
  <c r="BI329"/>
  <c r="BK328"/>
  <c r="BI328"/>
  <c r="BK327"/>
  <c r="BI327"/>
  <c r="BK324"/>
  <c r="BI324"/>
  <c r="BK323"/>
  <c r="BI323"/>
  <c r="BK320"/>
  <c r="BI320"/>
  <c r="BK319"/>
  <c r="BI319"/>
  <c r="BK318"/>
  <c r="BI318"/>
  <c r="BK315"/>
  <c r="BI315"/>
  <c r="BK314"/>
  <c r="BI314"/>
  <c r="BK311"/>
  <c r="BI311"/>
  <c r="BK310"/>
  <c r="BI310"/>
  <c r="BK309"/>
  <c r="BI309"/>
  <c r="BK307"/>
  <c r="BI307"/>
  <c r="BK304"/>
  <c r="BI304"/>
  <c r="BK303"/>
  <c r="BI303"/>
  <c r="BK300"/>
  <c r="BI300"/>
  <c r="BK298"/>
  <c r="BI298"/>
  <c r="BK297"/>
  <c r="BI297"/>
  <c r="BK296"/>
  <c r="BI296"/>
  <c r="BK295"/>
  <c r="BI295"/>
  <c r="BK293"/>
  <c r="BI293"/>
  <c r="BK292"/>
  <c r="BI292"/>
  <c r="BK287"/>
  <c r="BI287"/>
  <c r="BK285"/>
  <c r="BI285"/>
  <c r="BK284"/>
  <c r="BI284"/>
  <c r="BK283"/>
  <c r="BI283"/>
  <c r="BK275"/>
  <c r="BI275"/>
  <c r="BK274"/>
  <c r="BI274"/>
  <c r="BK272"/>
  <c r="BI272"/>
  <c r="BK271"/>
  <c r="BI271"/>
  <c r="BK270"/>
  <c r="BI270"/>
  <c r="BK269"/>
  <c r="BK367" s="1"/>
  <c r="BI269"/>
  <c r="BJ262"/>
  <c r="BK261"/>
  <c r="BI261"/>
  <c r="BK259"/>
  <c r="BI259"/>
  <c r="BK258"/>
  <c r="BI258"/>
  <c r="BK257"/>
  <c r="BI257"/>
  <c r="BK256"/>
  <c r="BI256"/>
  <c r="BK255"/>
  <c r="BI255"/>
  <c r="BK254"/>
  <c r="BI254"/>
  <c r="BK253"/>
  <c r="BI253"/>
  <c r="BK252"/>
  <c r="BI252"/>
  <c r="BK250"/>
  <c r="BI250"/>
  <c r="BK249"/>
  <c r="BI249"/>
  <c r="BK248"/>
  <c r="BI248"/>
  <c r="BK247"/>
  <c r="BI247"/>
  <c r="BK246"/>
  <c r="BI246"/>
  <c r="BK245"/>
  <c r="BI245"/>
  <c r="BK244"/>
  <c r="BI244"/>
  <c r="BK243"/>
  <c r="BI243"/>
  <c r="BK242"/>
  <c r="BI242"/>
  <c r="BK241"/>
  <c r="BI241"/>
  <c r="BK240"/>
  <c r="BI240"/>
  <c r="BK239"/>
  <c r="BI239"/>
  <c r="BK238"/>
  <c r="BI238"/>
  <c r="BK237"/>
  <c r="BI237"/>
  <c r="BK236"/>
  <c r="BI236"/>
  <c r="BK235"/>
  <c r="BK262"/>
  <c r="BI235"/>
  <c r="BI262"/>
  <c r="BJ233"/>
  <c r="BK231"/>
  <c r="BI231"/>
  <c r="BK230"/>
  <c r="BI230"/>
  <c r="BK215"/>
  <c r="BI215"/>
  <c r="BK214"/>
  <c r="BI214"/>
  <c r="BK213"/>
  <c r="BI213"/>
  <c r="BK212"/>
  <c r="BI212"/>
  <c r="BK211"/>
  <c r="BI211"/>
  <c r="BK210"/>
  <c r="BI210"/>
  <c r="BK209"/>
  <c r="BI209"/>
  <c r="BK208"/>
  <c r="BI208"/>
  <c r="BK207"/>
  <c r="BI207"/>
  <c r="BK206"/>
  <c r="BI206"/>
  <c r="BK205"/>
  <c r="BI205"/>
  <c r="BK204"/>
  <c r="BI204"/>
  <c r="BK203"/>
  <c r="BI203"/>
  <c r="BK202"/>
  <c r="BI202"/>
  <c r="BK201"/>
  <c r="BI201"/>
  <c r="BK200"/>
  <c r="BI200"/>
  <c r="BK199"/>
  <c r="BI199"/>
  <c r="BK198"/>
  <c r="BI198"/>
  <c r="BK197"/>
  <c r="BI197"/>
  <c r="BK196"/>
  <c r="BI196"/>
  <c r="BK195"/>
  <c r="BI195"/>
  <c r="BK194"/>
  <c r="BI194"/>
  <c r="BK193"/>
  <c r="BI193"/>
  <c r="BK192"/>
  <c r="BI192"/>
  <c r="BK191"/>
  <c r="BI191"/>
  <c r="BK190"/>
  <c r="BI190"/>
  <c r="BK189"/>
  <c r="BI189"/>
  <c r="BK188"/>
  <c r="BI188"/>
  <c r="BK187"/>
  <c r="BI187"/>
  <c r="BK186"/>
  <c r="BI186"/>
  <c r="BK185"/>
  <c r="BI185"/>
  <c r="BK183"/>
  <c r="BI183"/>
  <c r="BK182"/>
  <c r="BI182"/>
  <c r="BK181"/>
  <c r="BI181"/>
  <c r="BK180"/>
  <c r="BI180"/>
  <c r="BK179"/>
  <c r="BI179"/>
  <c r="BK178"/>
  <c r="BI178"/>
  <c r="BK177"/>
  <c r="BI177"/>
  <c r="BK176"/>
  <c r="BI176"/>
  <c r="BK175"/>
  <c r="BI175"/>
  <c r="BK174"/>
  <c r="BI174"/>
  <c r="BK173"/>
  <c r="BI173"/>
  <c r="BK172"/>
  <c r="BI172"/>
  <c r="BK171"/>
  <c r="BI171"/>
  <c r="BK170"/>
  <c r="BI170"/>
  <c r="BK169"/>
  <c r="BI169"/>
  <c r="BK168"/>
  <c r="BI168"/>
  <c r="BK167"/>
  <c r="BI167"/>
  <c r="BK166"/>
  <c r="BI166"/>
  <c r="BK165"/>
  <c r="BI165"/>
  <c r="BK164"/>
  <c r="BI164"/>
  <c r="BK163"/>
  <c r="BI163"/>
  <c r="BK162"/>
  <c r="BI162"/>
  <c r="BK161"/>
  <c r="BI161"/>
  <c r="BK160"/>
  <c r="BI160"/>
  <c r="BK159"/>
  <c r="BI159"/>
  <c r="BK158"/>
  <c r="BI158"/>
  <c r="BK157"/>
  <c r="BI157"/>
  <c r="BK156"/>
  <c r="BI156"/>
  <c r="BK155"/>
  <c r="BI155"/>
  <c r="BK154"/>
  <c r="BI154"/>
  <c r="BK153"/>
  <c r="BI153"/>
  <c r="BK152"/>
  <c r="BI152"/>
  <c r="BK151"/>
  <c r="BI151"/>
  <c r="BK150"/>
  <c r="BI150"/>
  <c r="BK149"/>
  <c r="BI149"/>
  <c r="BK148"/>
  <c r="BI148"/>
  <c r="BK147"/>
  <c r="BI147"/>
  <c r="BK146"/>
  <c r="BI146"/>
  <c r="BK145"/>
  <c r="BI145"/>
  <c r="BK144"/>
  <c r="BI144"/>
  <c r="BK143"/>
  <c r="BI143"/>
  <c r="BK142"/>
  <c r="BI142"/>
  <c r="BK141"/>
  <c r="BI141"/>
  <c r="BK140"/>
  <c r="BI140"/>
  <c r="BK139"/>
  <c r="BI139"/>
  <c r="BK138"/>
  <c r="BI138"/>
  <c r="BK137"/>
  <c r="BI137"/>
  <c r="BK136"/>
  <c r="BI136"/>
  <c r="BK135"/>
  <c r="BI135"/>
  <c r="BK134"/>
  <c r="BI134"/>
  <c r="BK133"/>
  <c r="BI133"/>
  <c r="BK132"/>
  <c r="BI132"/>
  <c r="BK131"/>
  <c r="BI131"/>
  <c r="BK130"/>
  <c r="BI130"/>
  <c r="BK129"/>
  <c r="BI129"/>
  <c r="BK128"/>
  <c r="BI128"/>
  <c r="BK127"/>
  <c r="BI127"/>
  <c r="BK126"/>
  <c r="BI126"/>
  <c r="BK125"/>
  <c r="BI125"/>
  <c r="BK124"/>
  <c r="BI124"/>
  <c r="BK123"/>
  <c r="BI123"/>
  <c r="BK122"/>
  <c r="BI122"/>
  <c r="BK121"/>
  <c r="BI121"/>
  <c r="BK120"/>
  <c r="BI120"/>
  <c r="BK119"/>
  <c r="BI119"/>
  <c r="BK118"/>
  <c r="BI118"/>
  <c r="BK117"/>
  <c r="BI117"/>
  <c r="BK116"/>
  <c r="BI116"/>
  <c r="BK115"/>
  <c r="BI115"/>
  <c r="BK114"/>
  <c r="BI114"/>
  <c r="BK113"/>
  <c r="BI113"/>
  <c r="BK112"/>
  <c r="BI112"/>
  <c r="BK111"/>
  <c r="BI111"/>
  <c r="BK110"/>
  <c r="BI110"/>
  <c r="BK109"/>
  <c r="BI109"/>
  <c r="BK108"/>
  <c r="BI108"/>
  <c r="BK107"/>
  <c r="BI107"/>
  <c r="BK106"/>
  <c r="BI106"/>
  <c r="BK105"/>
  <c r="BI105"/>
  <c r="BK104"/>
  <c r="BI104"/>
  <c r="BK103"/>
  <c r="BI103"/>
  <c r="BK102"/>
  <c r="BI102"/>
  <c r="BK101"/>
  <c r="BI101"/>
  <c r="BK100"/>
  <c r="BI100"/>
  <c r="BK99"/>
  <c r="BI99"/>
  <c r="BK98"/>
  <c r="BI98"/>
  <c r="BK97"/>
  <c r="BI97"/>
  <c r="BK96"/>
  <c r="BI96"/>
  <c r="BK95"/>
  <c r="BI95"/>
  <c r="BK94"/>
  <c r="BI94"/>
  <c r="BK93"/>
  <c r="BI93"/>
  <c r="BK92"/>
  <c r="BI92"/>
  <c r="BK91"/>
  <c r="BK233" s="1"/>
  <c r="BI91"/>
  <c r="BI233" s="1"/>
  <c r="BK89"/>
  <c r="BJ88"/>
  <c r="BK88"/>
  <c r="BK87"/>
  <c r="BI87"/>
  <c r="BK86"/>
  <c r="BI86"/>
  <c r="BK85"/>
  <c r="BI85"/>
  <c r="BK84"/>
  <c r="BI84"/>
  <c r="BK83"/>
  <c r="BI83"/>
  <c r="BK82"/>
  <c r="BI82"/>
  <c r="BK81"/>
  <c r="BI81"/>
  <c r="BK80"/>
  <c r="BI80"/>
  <c r="BK79"/>
  <c r="BI79"/>
  <c r="BK78"/>
  <c r="BI78"/>
  <c r="BK77"/>
  <c r="BI77"/>
  <c r="BK76"/>
  <c r="BI76"/>
  <c r="BK75"/>
  <c r="BI75"/>
  <c r="BK74"/>
  <c r="BI74"/>
  <c r="BK73"/>
  <c r="BI73"/>
  <c r="BI88" s="1"/>
  <c r="BK72"/>
  <c r="BK71"/>
  <c r="BK70"/>
  <c r="BK69"/>
  <c r="BK68"/>
  <c r="BK61"/>
  <c r="BI61"/>
  <c r="BK60"/>
  <c r="BI60"/>
  <c r="BK59"/>
  <c r="BI59"/>
  <c r="BK58"/>
  <c r="BI58"/>
  <c r="BI68" s="1"/>
  <c r="BK57"/>
  <c r="BK46"/>
  <c r="BJ45"/>
  <c r="BK45" s="1"/>
  <c r="BK264" s="1"/>
  <c r="BK424" s="1"/>
  <c r="BK44"/>
  <c r="BI44"/>
  <c r="BK42"/>
  <c r="BI42"/>
  <c r="BK41"/>
  <c r="BI41"/>
  <c r="BK40"/>
  <c r="BI40"/>
  <c r="BK39"/>
  <c r="BI39"/>
  <c r="BK37"/>
  <c r="BI37"/>
  <c r="BK36"/>
  <c r="BI36"/>
  <c r="BK23"/>
  <c r="BI23"/>
  <c r="BK21"/>
  <c r="BI21"/>
  <c r="BK20"/>
  <c r="BI20"/>
  <c r="BK19"/>
  <c r="BI19"/>
  <c r="BK18"/>
  <c r="BI18"/>
  <c r="BK17"/>
  <c r="BI17"/>
  <c r="BK16"/>
  <c r="BI16"/>
  <c r="BK15"/>
  <c r="BI15"/>
  <c r="BK14"/>
  <c r="BI14"/>
  <c r="BK13"/>
  <c r="BI13"/>
  <c r="BK12"/>
  <c r="BI12"/>
  <c r="BI45" s="1"/>
  <c r="BH422"/>
  <c r="BF422"/>
  <c r="BH418"/>
  <c r="BF418"/>
  <c r="BH416"/>
  <c r="BF416"/>
  <c r="BH415"/>
  <c r="BF415"/>
  <c r="BH414"/>
  <c r="BF414"/>
  <c r="BH413"/>
  <c r="BF413"/>
  <c r="BH412"/>
  <c r="BF412"/>
  <c r="BH411"/>
  <c r="BF411"/>
  <c r="BH409"/>
  <c r="BF409"/>
  <c r="BH408"/>
  <c r="BF408"/>
  <c r="BH407"/>
  <c r="BH420" s="1"/>
  <c r="BF407"/>
  <c r="BH397"/>
  <c r="BF397"/>
  <c r="BH396"/>
  <c r="BF396"/>
  <c r="BH395"/>
  <c r="BF395"/>
  <c r="BH394"/>
  <c r="BF394"/>
  <c r="BH393"/>
  <c r="BF393"/>
  <c r="BH391"/>
  <c r="BF391"/>
  <c r="BH389"/>
  <c r="BF389"/>
  <c r="BH388"/>
  <c r="BF388"/>
  <c r="BH386"/>
  <c r="BF386"/>
  <c r="BH385"/>
  <c r="BF385"/>
  <c r="BH384"/>
  <c r="BF384"/>
  <c r="BH383"/>
  <c r="BF383"/>
  <c r="BH382"/>
  <c r="BF382"/>
  <c r="BH381"/>
  <c r="BF381"/>
  <c r="BH378"/>
  <c r="BF378"/>
  <c r="BH377"/>
  <c r="BF377"/>
  <c r="BH376"/>
  <c r="BF376"/>
  <c r="BH375"/>
  <c r="BF375"/>
  <c r="BH374"/>
  <c r="BF374"/>
  <c r="BH373"/>
  <c r="BF373"/>
  <c r="BH372"/>
  <c r="BH402" s="1"/>
  <c r="BF372"/>
  <c r="BF402" s="1"/>
  <c r="BH365"/>
  <c r="BF365"/>
  <c r="BH363"/>
  <c r="BF363"/>
  <c r="BH358"/>
  <c r="BF358"/>
  <c r="BH356"/>
  <c r="BF356"/>
  <c r="BH354"/>
  <c r="BF354"/>
  <c r="BH352"/>
  <c r="BF352"/>
  <c r="BH351"/>
  <c r="BF351"/>
  <c r="BH349"/>
  <c r="BF349"/>
  <c r="BH348"/>
  <c r="BF348"/>
  <c r="BH347"/>
  <c r="BF347"/>
  <c r="BH345"/>
  <c r="BF345"/>
  <c r="BH344"/>
  <c r="BF344"/>
  <c r="BH339"/>
  <c r="BF339"/>
  <c r="BH337"/>
  <c r="BF337"/>
  <c r="BH333"/>
  <c r="BF333"/>
  <c r="BH332"/>
  <c r="BF332"/>
  <c r="BH331"/>
  <c r="BF331"/>
  <c r="BH330"/>
  <c r="BF330"/>
  <c r="BH329"/>
  <c r="BF329"/>
  <c r="BH328"/>
  <c r="BF328"/>
  <c r="BH327"/>
  <c r="BF327"/>
  <c r="BH324"/>
  <c r="BF324"/>
  <c r="BH323"/>
  <c r="BF323"/>
  <c r="BH320"/>
  <c r="BF320"/>
  <c r="BH319"/>
  <c r="BF319"/>
  <c r="BH318"/>
  <c r="BF318"/>
  <c r="BH315"/>
  <c r="BF315"/>
  <c r="BH314"/>
  <c r="BF314"/>
  <c r="BH311"/>
  <c r="BF311"/>
  <c r="BH310"/>
  <c r="BF310"/>
  <c r="BH309"/>
  <c r="BF309"/>
  <c r="BH307"/>
  <c r="BF307"/>
  <c r="BH304"/>
  <c r="BF304"/>
  <c r="BH303"/>
  <c r="BF303"/>
  <c r="BH300"/>
  <c r="BF300"/>
  <c r="BH298"/>
  <c r="BF298"/>
  <c r="BH297"/>
  <c r="BF297"/>
  <c r="BH296"/>
  <c r="BF296"/>
  <c r="BH295"/>
  <c r="BF295"/>
  <c r="BH293"/>
  <c r="BF293"/>
  <c r="BH292"/>
  <c r="BF292"/>
  <c r="BH287"/>
  <c r="BF287"/>
  <c r="BH285"/>
  <c r="BF285"/>
  <c r="BH284"/>
  <c r="BF284"/>
  <c r="BH283"/>
  <c r="BF283"/>
  <c r="BH275"/>
  <c r="BF275"/>
  <c r="BH274"/>
  <c r="BF274"/>
  <c r="BH272"/>
  <c r="BF272"/>
  <c r="BH271"/>
  <c r="BF271"/>
  <c r="BH270"/>
  <c r="BF270"/>
  <c r="BH269"/>
  <c r="BH367" s="1"/>
  <c r="BF269"/>
  <c r="BG262"/>
  <c r="BH261"/>
  <c r="BF261"/>
  <c r="BH259"/>
  <c r="BF259"/>
  <c r="BH258"/>
  <c r="BF258"/>
  <c r="BH257"/>
  <c r="BF257"/>
  <c r="BH256"/>
  <c r="BF256"/>
  <c r="BH255"/>
  <c r="BF255"/>
  <c r="BH254"/>
  <c r="BF254"/>
  <c r="BH253"/>
  <c r="BF253"/>
  <c r="BH252"/>
  <c r="BF252"/>
  <c r="BH250"/>
  <c r="BF250"/>
  <c r="BH249"/>
  <c r="BF249"/>
  <c r="BH248"/>
  <c r="BF248"/>
  <c r="BH247"/>
  <c r="BF247"/>
  <c r="BH246"/>
  <c r="BF246"/>
  <c r="BH245"/>
  <c r="BF245"/>
  <c r="BH244"/>
  <c r="BF244"/>
  <c r="BH243"/>
  <c r="BF243"/>
  <c r="BH242"/>
  <c r="BF242"/>
  <c r="BH241"/>
  <c r="BF241"/>
  <c r="BH240"/>
  <c r="BF240"/>
  <c r="BH239"/>
  <c r="BF239"/>
  <c r="BH238"/>
  <c r="BF238"/>
  <c r="BH237"/>
  <c r="BF237"/>
  <c r="BH236"/>
  <c r="BF236"/>
  <c r="BH235"/>
  <c r="BH262"/>
  <c r="BF235"/>
  <c r="BF262"/>
  <c r="BG233"/>
  <c r="BH231"/>
  <c r="BF231"/>
  <c r="BH230"/>
  <c r="BF230"/>
  <c r="BH215"/>
  <c r="BF215"/>
  <c r="BH214"/>
  <c r="BF214"/>
  <c r="BH213"/>
  <c r="BF213"/>
  <c r="BH212"/>
  <c r="BF212"/>
  <c r="BH211"/>
  <c r="BF211"/>
  <c r="BH210"/>
  <c r="BF210"/>
  <c r="BH209"/>
  <c r="BF209"/>
  <c r="BH208"/>
  <c r="BF208"/>
  <c r="BH207"/>
  <c r="BF207"/>
  <c r="BH206"/>
  <c r="BF206"/>
  <c r="BH205"/>
  <c r="BF205"/>
  <c r="BH204"/>
  <c r="BF204"/>
  <c r="BH203"/>
  <c r="BF203"/>
  <c r="BH202"/>
  <c r="BF202"/>
  <c r="BH201"/>
  <c r="BF201"/>
  <c r="BH200"/>
  <c r="BF200"/>
  <c r="BH199"/>
  <c r="BF199"/>
  <c r="BH198"/>
  <c r="BF198"/>
  <c r="BH197"/>
  <c r="BF197"/>
  <c r="BH196"/>
  <c r="BF196"/>
  <c r="BH195"/>
  <c r="BF195"/>
  <c r="BH194"/>
  <c r="BF194"/>
  <c r="BH193"/>
  <c r="BF193"/>
  <c r="BH192"/>
  <c r="BF192"/>
  <c r="BH191"/>
  <c r="BF191"/>
  <c r="BH190"/>
  <c r="BF190"/>
  <c r="BH189"/>
  <c r="BF189"/>
  <c r="BH188"/>
  <c r="BF188"/>
  <c r="BH187"/>
  <c r="BF187"/>
  <c r="BH186"/>
  <c r="BF186"/>
  <c r="BH185"/>
  <c r="BF185"/>
  <c r="BH183"/>
  <c r="BF183"/>
  <c r="BH182"/>
  <c r="BF182"/>
  <c r="BH181"/>
  <c r="BF181"/>
  <c r="BH180"/>
  <c r="BF180"/>
  <c r="BH179"/>
  <c r="BF179"/>
  <c r="BH178"/>
  <c r="BF178"/>
  <c r="BH177"/>
  <c r="BF177"/>
  <c r="BH176"/>
  <c r="BF176"/>
  <c r="BH175"/>
  <c r="BF175"/>
  <c r="BH174"/>
  <c r="BF174"/>
  <c r="BH173"/>
  <c r="BF173"/>
  <c r="BH172"/>
  <c r="BF172"/>
  <c r="BH171"/>
  <c r="BF171"/>
  <c r="BH170"/>
  <c r="BF170"/>
  <c r="BH169"/>
  <c r="BF169"/>
  <c r="BH168"/>
  <c r="BF168"/>
  <c r="BH167"/>
  <c r="BF167"/>
  <c r="BH166"/>
  <c r="BF166"/>
  <c r="BH165"/>
  <c r="BF165"/>
  <c r="BH164"/>
  <c r="BF164"/>
  <c r="BH163"/>
  <c r="BF163"/>
  <c r="BH162"/>
  <c r="BF162"/>
  <c r="BH161"/>
  <c r="BF161"/>
  <c r="BH160"/>
  <c r="BF160"/>
  <c r="BH159"/>
  <c r="BF159"/>
  <c r="BH158"/>
  <c r="BF158"/>
  <c r="BH157"/>
  <c r="BF157"/>
  <c r="BH156"/>
  <c r="BF156"/>
  <c r="BH155"/>
  <c r="BF155"/>
  <c r="BH154"/>
  <c r="BF154"/>
  <c r="BH153"/>
  <c r="BF153"/>
  <c r="BH152"/>
  <c r="BF152"/>
  <c r="BH151"/>
  <c r="BF151"/>
  <c r="BH150"/>
  <c r="BF150"/>
  <c r="BH149"/>
  <c r="BF149"/>
  <c r="BH148"/>
  <c r="BF148"/>
  <c r="BH147"/>
  <c r="BF147"/>
  <c r="BH146"/>
  <c r="BF146"/>
  <c r="BH145"/>
  <c r="BF145"/>
  <c r="BH144"/>
  <c r="BF144"/>
  <c r="BH143"/>
  <c r="BF143"/>
  <c r="BH142"/>
  <c r="BF142"/>
  <c r="BH141"/>
  <c r="BF141"/>
  <c r="BH140"/>
  <c r="BF140"/>
  <c r="BH139"/>
  <c r="BF139"/>
  <c r="BH138"/>
  <c r="BF138"/>
  <c r="BH137"/>
  <c r="BF137"/>
  <c r="BH136"/>
  <c r="BF136"/>
  <c r="BH135"/>
  <c r="BF135"/>
  <c r="BH134"/>
  <c r="BF134"/>
  <c r="BH133"/>
  <c r="BF133"/>
  <c r="BH132"/>
  <c r="BF132"/>
  <c r="BH131"/>
  <c r="BF131"/>
  <c r="BH130"/>
  <c r="BF130"/>
  <c r="BH129"/>
  <c r="BF129"/>
  <c r="BH128"/>
  <c r="BF128"/>
  <c r="BH127"/>
  <c r="BF127"/>
  <c r="BH126"/>
  <c r="BF126"/>
  <c r="BH125"/>
  <c r="BF125"/>
  <c r="BH124"/>
  <c r="BF124"/>
  <c r="BH123"/>
  <c r="BF123"/>
  <c r="BH122"/>
  <c r="BF122"/>
  <c r="BH121"/>
  <c r="BF121"/>
  <c r="BH120"/>
  <c r="BF120"/>
  <c r="BH119"/>
  <c r="BF119"/>
  <c r="BH118"/>
  <c r="BF118"/>
  <c r="BH117"/>
  <c r="BF117"/>
  <c r="BH116"/>
  <c r="BF116"/>
  <c r="BH115"/>
  <c r="BF115"/>
  <c r="BH114"/>
  <c r="BF114"/>
  <c r="BH113"/>
  <c r="BF113"/>
  <c r="BH112"/>
  <c r="BF112"/>
  <c r="BH111"/>
  <c r="BF111"/>
  <c r="BH110"/>
  <c r="BF110"/>
  <c r="BH109"/>
  <c r="BF109"/>
  <c r="BH108"/>
  <c r="BF108"/>
  <c r="BH107"/>
  <c r="BF107"/>
  <c r="BH106"/>
  <c r="BF106"/>
  <c r="BH105"/>
  <c r="BF105"/>
  <c r="BH104"/>
  <c r="BF104"/>
  <c r="BH103"/>
  <c r="BF103"/>
  <c r="BH102"/>
  <c r="BF102"/>
  <c r="BH101"/>
  <c r="BF101"/>
  <c r="BH100"/>
  <c r="BF100"/>
  <c r="BH99"/>
  <c r="BF99"/>
  <c r="BH98"/>
  <c r="BF98"/>
  <c r="BH97"/>
  <c r="BF97"/>
  <c r="BH96"/>
  <c r="BF96"/>
  <c r="BH95"/>
  <c r="BF95"/>
  <c r="BH94"/>
  <c r="BF94"/>
  <c r="BH93"/>
  <c r="BF93"/>
  <c r="BH92"/>
  <c r="BF92"/>
  <c r="BH91"/>
  <c r="BH233" s="1"/>
  <c r="BF91"/>
  <c r="BF233" s="1"/>
  <c r="BH89"/>
  <c r="BG88"/>
  <c r="BH88"/>
  <c r="BH87"/>
  <c r="BF87"/>
  <c r="BH86"/>
  <c r="BF86"/>
  <c r="BH85"/>
  <c r="BF85"/>
  <c r="BH84"/>
  <c r="BF84"/>
  <c r="BH83"/>
  <c r="BF83"/>
  <c r="BH82"/>
  <c r="BF82"/>
  <c r="BH81"/>
  <c r="BF81"/>
  <c r="BH80"/>
  <c r="BF80"/>
  <c r="BH79"/>
  <c r="BF79"/>
  <c r="BH78"/>
  <c r="BF78"/>
  <c r="BH77"/>
  <c r="BF77"/>
  <c r="BH76"/>
  <c r="BF76"/>
  <c r="BH75"/>
  <c r="BF75"/>
  <c r="BH74"/>
  <c r="BF74"/>
  <c r="BH73"/>
  <c r="BF73"/>
  <c r="BF88" s="1"/>
  <c r="BH72"/>
  <c r="BH71"/>
  <c r="BH70"/>
  <c r="BH69"/>
  <c r="BH68"/>
  <c r="BH61"/>
  <c r="BF61"/>
  <c r="BH60"/>
  <c r="BF60"/>
  <c r="BH59"/>
  <c r="BF59"/>
  <c r="BH58"/>
  <c r="BF58"/>
  <c r="BF68" s="1"/>
  <c r="BH57"/>
  <c r="BH46"/>
  <c r="BG45"/>
  <c r="BH45" s="1"/>
  <c r="BH264" s="1"/>
  <c r="BH424" s="1"/>
  <c r="BH44"/>
  <c r="BF44"/>
  <c r="BH42"/>
  <c r="BF42"/>
  <c r="BH41"/>
  <c r="BF41"/>
  <c r="BH40"/>
  <c r="BF40"/>
  <c r="BH39"/>
  <c r="BF39"/>
  <c r="BH37"/>
  <c r="BF37"/>
  <c r="BH36"/>
  <c r="BF36"/>
  <c r="BH23"/>
  <c r="BF23"/>
  <c r="BH21"/>
  <c r="BF21"/>
  <c r="BH20"/>
  <c r="BF20"/>
  <c r="BH19"/>
  <c r="BF19"/>
  <c r="BH18"/>
  <c r="BF18"/>
  <c r="BH17"/>
  <c r="BF17"/>
  <c r="BH16"/>
  <c r="BF16"/>
  <c r="BH15"/>
  <c r="BF15"/>
  <c r="BH14"/>
  <c r="BF14"/>
  <c r="BH13"/>
  <c r="BF13"/>
  <c r="BH12"/>
  <c r="BF12"/>
  <c r="BF45" s="1"/>
  <c r="BE422"/>
  <c r="BC422"/>
  <c r="BE418"/>
  <c r="BC418"/>
  <c r="BE416"/>
  <c r="BC416"/>
  <c r="BE415"/>
  <c r="BC415"/>
  <c r="BE414"/>
  <c r="BC414"/>
  <c r="BE413"/>
  <c r="BC413"/>
  <c r="BE412"/>
  <c r="BC412"/>
  <c r="BE411"/>
  <c r="BC411"/>
  <c r="BE409"/>
  <c r="BC409"/>
  <c r="BE408"/>
  <c r="BC408"/>
  <c r="BE407"/>
  <c r="BE420" s="1"/>
  <c r="BC407"/>
  <c r="BE397"/>
  <c r="BC397"/>
  <c r="BE396"/>
  <c r="BC396"/>
  <c r="BE395"/>
  <c r="BC395"/>
  <c r="BE394"/>
  <c r="BC394"/>
  <c r="BE393"/>
  <c r="BC393"/>
  <c r="BE391"/>
  <c r="BC391"/>
  <c r="BE389"/>
  <c r="BC389"/>
  <c r="BE388"/>
  <c r="BC388"/>
  <c r="BE386"/>
  <c r="BC386"/>
  <c r="BE385"/>
  <c r="BC385"/>
  <c r="BE384"/>
  <c r="BC384"/>
  <c r="BE383"/>
  <c r="BC383"/>
  <c r="BE382"/>
  <c r="BC382"/>
  <c r="BE381"/>
  <c r="BC381"/>
  <c r="BE378"/>
  <c r="BC378"/>
  <c r="BE377"/>
  <c r="BC377"/>
  <c r="BE376"/>
  <c r="BC376"/>
  <c r="BE375"/>
  <c r="BC375"/>
  <c r="BE374"/>
  <c r="BC374"/>
  <c r="BE373"/>
  <c r="BC373"/>
  <c r="BE372"/>
  <c r="BE402"/>
  <c r="BC372"/>
  <c r="BC402"/>
  <c r="BE365"/>
  <c r="BC365"/>
  <c r="BE363"/>
  <c r="BC363"/>
  <c r="BE358"/>
  <c r="BC358"/>
  <c r="BE356"/>
  <c r="BC356"/>
  <c r="BE354"/>
  <c r="BC354"/>
  <c r="BE352"/>
  <c r="BC352"/>
  <c r="BE351"/>
  <c r="BC351"/>
  <c r="BE349"/>
  <c r="BC349"/>
  <c r="BE348"/>
  <c r="BC348"/>
  <c r="BE347"/>
  <c r="BC347"/>
  <c r="BE345"/>
  <c r="BC345"/>
  <c r="BE344"/>
  <c r="BC344"/>
  <c r="BE339"/>
  <c r="BC339"/>
  <c r="BE337"/>
  <c r="BC337"/>
  <c r="BE333"/>
  <c r="BC333"/>
  <c r="BE332"/>
  <c r="BC332"/>
  <c r="BE331"/>
  <c r="BC331"/>
  <c r="BE330"/>
  <c r="BC330"/>
  <c r="BE329"/>
  <c r="BC329"/>
  <c r="BE328"/>
  <c r="BC328"/>
  <c r="BE327"/>
  <c r="BC327"/>
  <c r="BE324"/>
  <c r="BC324"/>
  <c r="BE323"/>
  <c r="BC323"/>
  <c r="BE320"/>
  <c r="BC320"/>
  <c r="BE319"/>
  <c r="BC319"/>
  <c r="BE318"/>
  <c r="BC318"/>
  <c r="BE315"/>
  <c r="BC315"/>
  <c r="BE314"/>
  <c r="BC314"/>
  <c r="BE311"/>
  <c r="BC311"/>
  <c r="BE310"/>
  <c r="BC310"/>
  <c r="BE309"/>
  <c r="BC309"/>
  <c r="BE307"/>
  <c r="BC307"/>
  <c r="BE304"/>
  <c r="BC304"/>
  <c r="BE303"/>
  <c r="BC303"/>
  <c r="BE300"/>
  <c r="BC300"/>
  <c r="BE298"/>
  <c r="BC298"/>
  <c r="BE297"/>
  <c r="BC297"/>
  <c r="BE296"/>
  <c r="BC296"/>
  <c r="BE295"/>
  <c r="BC295"/>
  <c r="BE293"/>
  <c r="BC293"/>
  <c r="BE292"/>
  <c r="BC292"/>
  <c r="BE287"/>
  <c r="BC287"/>
  <c r="BE285"/>
  <c r="BC285"/>
  <c r="BE284"/>
  <c r="BC284"/>
  <c r="BE283"/>
  <c r="BC283"/>
  <c r="BE275"/>
  <c r="BC275"/>
  <c r="BE274"/>
  <c r="BC274"/>
  <c r="BE272"/>
  <c r="BC272"/>
  <c r="BE271"/>
  <c r="BC271"/>
  <c r="BE270"/>
  <c r="BC270"/>
  <c r="BE269"/>
  <c r="BC269"/>
  <c r="BC367" s="1"/>
  <c r="BD262"/>
  <c r="BE261"/>
  <c r="BC261"/>
  <c r="BE259"/>
  <c r="BC259"/>
  <c r="BE258"/>
  <c r="BC258"/>
  <c r="BE257"/>
  <c r="BC257"/>
  <c r="BE256"/>
  <c r="BC256"/>
  <c r="BE255"/>
  <c r="BC255"/>
  <c r="BE254"/>
  <c r="BC254"/>
  <c r="BE253"/>
  <c r="BC253"/>
  <c r="BE252"/>
  <c r="BC252"/>
  <c r="BE250"/>
  <c r="BC250"/>
  <c r="BE249"/>
  <c r="BC249"/>
  <c r="BE248"/>
  <c r="BC248"/>
  <c r="BE247"/>
  <c r="BC247"/>
  <c r="BE246"/>
  <c r="BC246"/>
  <c r="BE245"/>
  <c r="BC245"/>
  <c r="BE244"/>
  <c r="BC244"/>
  <c r="BE243"/>
  <c r="BC243"/>
  <c r="BE242"/>
  <c r="BC242"/>
  <c r="BE241"/>
  <c r="BC241"/>
  <c r="BE240"/>
  <c r="BC240"/>
  <c r="BE239"/>
  <c r="BC239"/>
  <c r="BE238"/>
  <c r="BC238"/>
  <c r="BE237"/>
  <c r="BC237"/>
  <c r="BE236"/>
  <c r="BC236"/>
  <c r="BE235"/>
  <c r="BE262" s="1"/>
  <c r="BC235"/>
  <c r="BD233"/>
  <c r="BE231"/>
  <c r="BC231"/>
  <c r="BE230"/>
  <c r="BC230"/>
  <c r="BE215"/>
  <c r="BC215"/>
  <c r="BE214"/>
  <c r="BC214"/>
  <c r="BE213"/>
  <c r="BC213"/>
  <c r="BE212"/>
  <c r="BC212"/>
  <c r="BE211"/>
  <c r="BC211"/>
  <c r="BE210"/>
  <c r="BC210"/>
  <c r="BE209"/>
  <c r="BC209"/>
  <c r="BE208"/>
  <c r="BC208"/>
  <c r="BE207"/>
  <c r="BC207"/>
  <c r="BE206"/>
  <c r="BC206"/>
  <c r="BE205"/>
  <c r="BC205"/>
  <c r="BE204"/>
  <c r="BC204"/>
  <c r="BE203"/>
  <c r="BC203"/>
  <c r="BE202"/>
  <c r="BC202"/>
  <c r="BE201"/>
  <c r="BC201"/>
  <c r="BE200"/>
  <c r="BC200"/>
  <c r="BE199"/>
  <c r="BC199"/>
  <c r="BE198"/>
  <c r="BC198"/>
  <c r="BE197"/>
  <c r="BC197"/>
  <c r="BE196"/>
  <c r="BC196"/>
  <c r="BE195"/>
  <c r="BC195"/>
  <c r="BE194"/>
  <c r="BC194"/>
  <c r="BE193"/>
  <c r="BC193"/>
  <c r="BE192"/>
  <c r="BC192"/>
  <c r="BE191"/>
  <c r="BC191"/>
  <c r="BE190"/>
  <c r="BC190"/>
  <c r="BE189"/>
  <c r="BC189"/>
  <c r="BE188"/>
  <c r="BC188"/>
  <c r="BE187"/>
  <c r="BC187"/>
  <c r="BE186"/>
  <c r="BC186"/>
  <c r="BE185"/>
  <c r="BC185"/>
  <c r="BE183"/>
  <c r="BC183"/>
  <c r="BE182"/>
  <c r="BC182"/>
  <c r="BE181"/>
  <c r="BC181"/>
  <c r="BE180"/>
  <c r="BC180"/>
  <c r="BE179"/>
  <c r="BC179"/>
  <c r="BE178"/>
  <c r="BC178"/>
  <c r="BE177"/>
  <c r="BC177"/>
  <c r="BE176"/>
  <c r="BC176"/>
  <c r="BE175"/>
  <c r="BC175"/>
  <c r="BE174"/>
  <c r="BC174"/>
  <c r="BE173"/>
  <c r="BC173"/>
  <c r="BE172"/>
  <c r="BC172"/>
  <c r="BE171"/>
  <c r="BC171"/>
  <c r="BE170"/>
  <c r="BC170"/>
  <c r="BE169"/>
  <c r="BC169"/>
  <c r="BE168"/>
  <c r="BC168"/>
  <c r="BE167"/>
  <c r="BC167"/>
  <c r="BE166"/>
  <c r="BC166"/>
  <c r="BE165"/>
  <c r="BC165"/>
  <c r="BE164"/>
  <c r="BC164"/>
  <c r="BE163"/>
  <c r="BC163"/>
  <c r="BE162"/>
  <c r="BC162"/>
  <c r="BE161"/>
  <c r="BC161"/>
  <c r="BE160"/>
  <c r="BC160"/>
  <c r="BE159"/>
  <c r="BC159"/>
  <c r="BE158"/>
  <c r="BC158"/>
  <c r="BE157"/>
  <c r="BC157"/>
  <c r="BE156"/>
  <c r="BC156"/>
  <c r="BE155"/>
  <c r="BC155"/>
  <c r="BE154"/>
  <c r="BC154"/>
  <c r="BE153"/>
  <c r="BC153"/>
  <c r="BE152"/>
  <c r="BC152"/>
  <c r="BE151"/>
  <c r="BC151"/>
  <c r="BE150"/>
  <c r="BC150"/>
  <c r="BE149"/>
  <c r="BC149"/>
  <c r="BE148"/>
  <c r="BC148"/>
  <c r="BE147"/>
  <c r="BC147"/>
  <c r="BE146"/>
  <c r="BC146"/>
  <c r="BE145"/>
  <c r="BC145"/>
  <c r="BE144"/>
  <c r="BC144"/>
  <c r="BE143"/>
  <c r="BC143"/>
  <c r="BE142"/>
  <c r="BC142"/>
  <c r="BE141"/>
  <c r="BC141"/>
  <c r="BE140"/>
  <c r="BC140"/>
  <c r="BE139"/>
  <c r="BC139"/>
  <c r="BE138"/>
  <c r="BC138"/>
  <c r="BE137"/>
  <c r="BC137"/>
  <c r="BE136"/>
  <c r="BC136"/>
  <c r="BE135"/>
  <c r="BC135"/>
  <c r="BE134"/>
  <c r="BC134"/>
  <c r="BE133"/>
  <c r="BC133"/>
  <c r="BE132"/>
  <c r="BC132"/>
  <c r="BE131"/>
  <c r="BC131"/>
  <c r="BE130"/>
  <c r="BC130"/>
  <c r="BE129"/>
  <c r="BC129"/>
  <c r="BE128"/>
  <c r="BC128"/>
  <c r="BE127"/>
  <c r="BC127"/>
  <c r="BE126"/>
  <c r="BC126"/>
  <c r="BE125"/>
  <c r="BC125"/>
  <c r="BE124"/>
  <c r="BC124"/>
  <c r="BE123"/>
  <c r="BC123"/>
  <c r="BE122"/>
  <c r="BC122"/>
  <c r="BE121"/>
  <c r="BC121"/>
  <c r="BE120"/>
  <c r="BC120"/>
  <c r="BE119"/>
  <c r="BC119"/>
  <c r="BE118"/>
  <c r="BC118"/>
  <c r="BE117"/>
  <c r="BC117"/>
  <c r="BE116"/>
  <c r="BC116"/>
  <c r="BE115"/>
  <c r="BC115"/>
  <c r="BE114"/>
  <c r="BC114"/>
  <c r="BE113"/>
  <c r="BC113"/>
  <c r="BE112"/>
  <c r="BC112"/>
  <c r="BE111"/>
  <c r="BC111"/>
  <c r="BE110"/>
  <c r="BC110"/>
  <c r="BE109"/>
  <c r="BC109"/>
  <c r="BE108"/>
  <c r="BC108"/>
  <c r="BE107"/>
  <c r="BC107"/>
  <c r="BE106"/>
  <c r="BC106"/>
  <c r="BE105"/>
  <c r="BC105"/>
  <c r="BE104"/>
  <c r="BC104"/>
  <c r="BE103"/>
  <c r="BC103"/>
  <c r="BE102"/>
  <c r="BC102"/>
  <c r="BE101"/>
  <c r="BC101"/>
  <c r="BE100"/>
  <c r="BC100"/>
  <c r="BE99"/>
  <c r="BC99"/>
  <c r="BE98"/>
  <c r="BC98"/>
  <c r="BE97"/>
  <c r="BC97"/>
  <c r="BE96"/>
  <c r="BC96"/>
  <c r="BE95"/>
  <c r="BC95"/>
  <c r="BE94"/>
  <c r="BC94"/>
  <c r="BE93"/>
  <c r="BC93"/>
  <c r="BE92"/>
  <c r="BC92"/>
  <c r="BE91"/>
  <c r="BE233" s="1"/>
  <c r="BC91"/>
  <c r="BC233" s="1"/>
  <c r="BE89"/>
  <c r="BD88"/>
  <c r="BE88"/>
  <c r="BE87"/>
  <c r="BC87"/>
  <c r="BE86"/>
  <c r="BC86"/>
  <c r="BE85"/>
  <c r="BC85"/>
  <c r="BE84"/>
  <c r="BC84"/>
  <c r="BE83"/>
  <c r="BC83"/>
  <c r="BE82"/>
  <c r="BC82"/>
  <c r="BE81"/>
  <c r="BC81"/>
  <c r="BE80"/>
  <c r="BC80"/>
  <c r="BE79"/>
  <c r="BC79"/>
  <c r="BE78"/>
  <c r="BC78"/>
  <c r="BE77"/>
  <c r="BC77"/>
  <c r="BE76"/>
  <c r="BC76"/>
  <c r="BE75"/>
  <c r="BC75"/>
  <c r="BE74"/>
  <c r="BC74"/>
  <c r="BE73"/>
  <c r="BC73"/>
  <c r="BC88" s="1"/>
  <c r="BE72"/>
  <c r="BE71"/>
  <c r="BE70"/>
  <c r="BE69"/>
  <c r="BE68"/>
  <c r="BE61"/>
  <c r="BC61"/>
  <c r="BE60"/>
  <c r="BC60"/>
  <c r="BE59"/>
  <c r="BC59"/>
  <c r="BE58"/>
  <c r="BC58"/>
  <c r="BC68" s="1"/>
  <c r="BE57"/>
  <c r="BE46"/>
  <c r="BE44"/>
  <c r="BC44"/>
  <c r="BE42"/>
  <c r="BC42"/>
  <c r="BE41"/>
  <c r="BC41"/>
  <c r="BE40"/>
  <c r="BC40"/>
  <c r="BE39"/>
  <c r="BC39"/>
  <c r="BE37"/>
  <c r="BC37"/>
  <c r="BE36"/>
  <c r="BC36"/>
  <c r="BE23"/>
  <c r="BC23"/>
  <c r="BE21"/>
  <c r="BC21"/>
  <c r="BE20"/>
  <c r="BC20"/>
  <c r="BE19"/>
  <c r="BC19"/>
  <c r="BE18"/>
  <c r="BC18"/>
  <c r="BE17"/>
  <c r="BC17"/>
  <c r="BE16"/>
  <c r="BC16"/>
  <c r="BE15"/>
  <c r="BC15"/>
  <c r="BE14"/>
  <c r="BC14"/>
  <c r="BE13"/>
  <c r="BC13"/>
  <c r="BE12"/>
  <c r="BC12"/>
  <c r="BC45" s="1"/>
  <c r="BB422"/>
  <c r="AZ422"/>
  <c r="BB418"/>
  <c r="AZ418"/>
  <c r="BB416"/>
  <c r="AZ416"/>
  <c r="BB415"/>
  <c r="AZ415"/>
  <c r="BB414"/>
  <c r="AZ414"/>
  <c r="BB413"/>
  <c r="AZ413"/>
  <c r="BB412"/>
  <c r="AZ412"/>
  <c r="BB411"/>
  <c r="AZ411"/>
  <c r="BB409"/>
  <c r="AZ409"/>
  <c r="BB408"/>
  <c r="AZ408"/>
  <c r="BB407"/>
  <c r="BB420" s="1"/>
  <c r="AZ407"/>
  <c r="BA402"/>
  <c r="BB397"/>
  <c r="AZ397"/>
  <c r="BB396"/>
  <c r="AZ396"/>
  <c r="BB395"/>
  <c r="AZ395"/>
  <c r="BB394"/>
  <c r="AZ394"/>
  <c r="BB393"/>
  <c r="AZ393"/>
  <c r="BB391"/>
  <c r="AZ391"/>
  <c r="BB389"/>
  <c r="AZ389"/>
  <c r="BB388"/>
  <c r="AZ388"/>
  <c r="BB386"/>
  <c r="AZ386"/>
  <c r="BB385"/>
  <c r="AZ385"/>
  <c r="BB384"/>
  <c r="AZ384"/>
  <c r="BB383"/>
  <c r="AZ383"/>
  <c r="BB382"/>
  <c r="AZ382"/>
  <c r="BB381"/>
  <c r="AZ381"/>
  <c r="BB378"/>
  <c r="AZ378"/>
  <c r="BB377"/>
  <c r="AZ377"/>
  <c r="BB376"/>
  <c r="AZ376"/>
  <c r="BB375"/>
  <c r="AZ375"/>
  <c r="BB374"/>
  <c r="AZ374"/>
  <c r="BB373"/>
  <c r="AZ373"/>
  <c r="BB372"/>
  <c r="BB402"/>
  <c r="AZ372"/>
  <c r="AZ402"/>
  <c r="BB365"/>
  <c r="AZ365"/>
  <c r="BB358"/>
  <c r="AZ358"/>
  <c r="BB356"/>
  <c r="BT356" s="1"/>
  <c r="AZ356"/>
  <c r="BB354"/>
  <c r="AZ354"/>
  <c r="BB352"/>
  <c r="AZ352"/>
  <c r="BB351"/>
  <c r="AZ351"/>
  <c r="BB349"/>
  <c r="AZ349"/>
  <c r="BB348"/>
  <c r="AZ348"/>
  <c r="BB347"/>
  <c r="AZ347"/>
  <c r="BB345"/>
  <c r="AZ345"/>
  <c r="BB344"/>
  <c r="AZ344"/>
  <c r="BB339"/>
  <c r="AZ339"/>
  <c r="BB337"/>
  <c r="AZ337"/>
  <c r="BB333"/>
  <c r="BT333" s="1"/>
  <c r="AZ333"/>
  <c r="BB332"/>
  <c r="AZ332"/>
  <c r="BB331"/>
  <c r="AZ331"/>
  <c r="BB330"/>
  <c r="AZ330"/>
  <c r="BB329"/>
  <c r="AZ329"/>
  <c r="BB328"/>
  <c r="AZ328"/>
  <c r="BB327"/>
  <c r="AZ327"/>
  <c r="BB324"/>
  <c r="AZ324"/>
  <c r="BB323"/>
  <c r="AZ323"/>
  <c r="BB320"/>
  <c r="AZ320"/>
  <c r="BB319"/>
  <c r="AZ319"/>
  <c r="BB318"/>
  <c r="AZ318"/>
  <c r="BB315"/>
  <c r="AZ315"/>
  <c r="BB314"/>
  <c r="AZ314"/>
  <c r="BB311"/>
  <c r="AZ311"/>
  <c r="BB310"/>
  <c r="AZ310"/>
  <c r="BB309"/>
  <c r="AZ309"/>
  <c r="BB307"/>
  <c r="AZ307"/>
  <c r="BB304"/>
  <c r="AZ304"/>
  <c r="BB303"/>
  <c r="AZ303"/>
  <c r="BB300"/>
  <c r="AZ300"/>
  <c r="BB298"/>
  <c r="AZ298"/>
  <c r="BB297"/>
  <c r="AZ297"/>
  <c r="BB296"/>
  <c r="AZ296"/>
  <c r="BB295"/>
  <c r="AZ295"/>
  <c r="BB293"/>
  <c r="AZ293"/>
  <c r="BB292"/>
  <c r="AZ292"/>
  <c r="BB287"/>
  <c r="AZ287"/>
  <c r="BB285"/>
  <c r="AZ285"/>
  <c r="BB284"/>
  <c r="AZ284"/>
  <c r="BB283"/>
  <c r="AZ283"/>
  <c r="BB275"/>
  <c r="AZ275"/>
  <c r="BB274"/>
  <c r="AZ274"/>
  <c r="BB272"/>
  <c r="AZ272"/>
  <c r="BB271"/>
  <c r="AZ271"/>
  <c r="BB270"/>
  <c r="AZ270"/>
  <c r="BB269"/>
  <c r="BT269" s="1"/>
  <c r="AZ269"/>
  <c r="BA262"/>
  <c r="BB261"/>
  <c r="AZ261"/>
  <c r="BB259"/>
  <c r="AZ259"/>
  <c r="BB258"/>
  <c r="AZ258"/>
  <c r="BB257"/>
  <c r="AZ257"/>
  <c r="BB256"/>
  <c r="AZ256"/>
  <c r="BB255"/>
  <c r="AZ255"/>
  <c r="BB254"/>
  <c r="AZ254"/>
  <c r="BB253"/>
  <c r="AZ253"/>
  <c r="BB252"/>
  <c r="AZ252"/>
  <c r="BB250"/>
  <c r="AZ250"/>
  <c r="BB249"/>
  <c r="AZ249"/>
  <c r="BB248"/>
  <c r="AZ248"/>
  <c r="BB247"/>
  <c r="AZ247"/>
  <c r="BB246"/>
  <c r="AZ246"/>
  <c r="BB245"/>
  <c r="AZ245"/>
  <c r="BB244"/>
  <c r="AZ244"/>
  <c r="BB243"/>
  <c r="AZ243"/>
  <c r="BB242"/>
  <c r="AZ242"/>
  <c r="BB241"/>
  <c r="AZ241"/>
  <c r="BB240"/>
  <c r="AZ240"/>
  <c r="BB239"/>
  <c r="AZ239"/>
  <c r="BB238"/>
  <c r="AZ238"/>
  <c r="BB237"/>
  <c r="AZ237"/>
  <c r="BB236"/>
  <c r="AZ236"/>
  <c r="BB235"/>
  <c r="BB262" s="1"/>
  <c r="AZ235"/>
  <c r="AZ262" s="1"/>
  <c r="BA233"/>
  <c r="BB231"/>
  <c r="AZ231"/>
  <c r="BB230"/>
  <c r="AZ230"/>
  <c r="BB215"/>
  <c r="AZ215"/>
  <c r="BB214"/>
  <c r="AZ214"/>
  <c r="BB213"/>
  <c r="AZ213"/>
  <c r="BB212"/>
  <c r="AZ212"/>
  <c r="BB211"/>
  <c r="AZ211"/>
  <c r="BB210"/>
  <c r="AZ210"/>
  <c r="BB209"/>
  <c r="AZ209"/>
  <c r="BB208"/>
  <c r="AZ208"/>
  <c r="BB207"/>
  <c r="AZ207"/>
  <c r="BB206"/>
  <c r="AZ206"/>
  <c r="BB205"/>
  <c r="AZ205"/>
  <c r="BB204"/>
  <c r="AZ204"/>
  <c r="BB203"/>
  <c r="AZ203"/>
  <c r="BB202"/>
  <c r="AZ202"/>
  <c r="BB201"/>
  <c r="AZ201"/>
  <c r="BB200"/>
  <c r="AZ200"/>
  <c r="BB199"/>
  <c r="AZ199"/>
  <c r="BB198"/>
  <c r="AZ198"/>
  <c r="BB197"/>
  <c r="AZ197"/>
  <c r="BB196"/>
  <c r="AZ196"/>
  <c r="BB195"/>
  <c r="AZ195"/>
  <c r="BB194"/>
  <c r="AZ194"/>
  <c r="BB193"/>
  <c r="AZ193"/>
  <c r="BB192"/>
  <c r="AZ192"/>
  <c r="BB191"/>
  <c r="AZ191"/>
  <c r="BB190"/>
  <c r="AZ190"/>
  <c r="BB189"/>
  <c r="AZ189"/>
  <c r="BB188"/>
  <c r="AZ188"/>
  <c r="BB187"/>
  <c r="AZ187"/>
  <c r="BB186"/>
  <c r="AZ186"/>
  <c r="BB185"/>
  <c r="AZ185"/>
  <c r="BB183"/>
  <c r="AZ183"/>
  <c r="BB182"/>
  <c r="AZ182"/>
  <c r="BB181"/>
  <c r="AZ181"/>
  <c r="BB180"/>
  <c r="AZ180"/>
  <c r="BB179"/>
  <c r="AZ179"/>
  <c r="BB178"/>
  <c r="AZ178"/>
  <c r="BB177"/>
  <c r="AZ177"/>
  <c r="BB176"/>
  <c r="AZ176"/>
  <c r="BB175"/>
  <c r="AZ175"/>
  <c r="BB174"/>
  <c r="AZ174"/>
  <c r="BB173"/>
  <c r="AZ173"/>
  <c r="BB172"/>
  <c r="AZ172"/>
  <c r="BB171"/>
  <c r="AZ171"/>
  <c r="BB170"/>
  <c r="AZ170"/>
  <c r="BB169"/>
  <c r="AZ169"/>
  <c r="BB168"/>
  <c r="AZ168"/>
  <c r="BB167"/>
  <c r="AZ167"/>
  <c r="BB166"/>
  <c r="AZ166"/>
  <c r="BB165"/>
  <c r="AZ165"/>
  <c r="BB164"/>
  <c r="AZ164"/>
  <c r="BB163"/>
  <c r="AZ163"/>
  <c r="BB162"/>
  <c r="AZ162"/>
  <c r="BB161"/>
  <c r="AZ161"/>
  <c r="BB160"/>
  <c r="AZ160"/>
  <c r="BB159"/>
  <c r="AZ159"/>
  <c r="BB158"/>
  <c r="AZ158"/>
  <c r="BB157"/>
  <c r="AZ157"/>
  <c r="BB156"/>
  <c r="AZ156"/>
  <c r="BB155"/>
  <c r="AZ155"/>
  <c r="BB154"/>
  <c r="AZ154"/>
  <c r="BB153"/>
  <c r="AZ153"/>
  <c r="BB152"/>
  <c r="AZ152"/>
  <c r="BB151"/>
  <c r="AZ151"/>
  <c r="BB150"/>
  <c r="AZ150"/>
  <c r="BB149"/>
  <c r="AZ149"/>
  <c r="BB148"/>
  <c r="AZ148"/>
  <c r="BB147"/>
  <c r="AZ147"/>
  <c r="BB146"/>
  <c r="AZ146"/>
  <c r="BB145"/>
  <c r="AZ145"/>
  <c r="BB144"/>
  <c r="AZ144"/>
  <c r="BB143"/>
  <c r="AZ143"/>
  <c r="BB142"/>
  <c r="AZ142"/>
  <c r="BB141"/>
  <c r="AZ141"/>
  <c r="BB140"/>
  <c r="AZ140"/>
  <c r="BB139"/>
  <c r="AZ139"/>
  <c r="BB138"/>
  <c r="AZ138"/>
  <c r="BB137"/>
  <c r="AZ137"/>
  <c r="BB136"/>
  <c r="AZ136"/>
  <c r="BB135"/>
  <c r="AZ135"/>
  <c r="BB134"/>
  <c r="AZ134"/>
  <c r="BB133"/>
  <c r="AZ133"/>
  <c r="BB132"/>
  <c r="AZ132"/>
  <c r="BB131"/>
  <c r="AZ131"/>
  <c r="BB130"/>
  <c r="AZ130"/>
  <c r="BB129"/>
  <c r="AZ129"/>
  <c r="BB128"/>
  <c r="AZ128"/>
  <c r="BB127"/>
  <c r="AZ127"/>
  <c r="BB126"/>
  <c r="AZ126"/>
  <c r="BB125"/>
  <c r="AZ125"/>
  <c r="BB124"/>
  <c r="AZ124"/>
  <c r="BB123"/>
  <c r="AZ123"/>
  <c r="BB122"/>
  <c r="AZ122"/>
  <c r="BB121"/>
  <c r="AZ121"/>
  <c r="BB120"/>
  <c r="AZ120"/>
  <c r="BB119"/>
  <c r="AZ119"/>
  <c r="BB118"/>
  <c r="AZ118"/>
  <c r="BB117"/>
  <c r="AZ117"/>
  <c r="BB116"/>
  <c r="AZ116"/>
  <c r="BB115"/>
  <c r="AZ115"/>
  <c r="BB114"/>
  <c r="AZ114"/>
  <c r="BB113"/>
  <c r="AZ113"/>
  <c r="BB112"/>
  <c r="AZ112"/>
  <c r="BB111"/>
  <c r="AZ111"/>
  <c r="BB110"/>
  <c r="AZ110"/>
  <c r="BB109"/>
  <c r="AZ109"/>
  <c r="BB108"/>
  <c r="AZ108"/>
  <c r="BB107"/>
  <c r="AZ107"/>
  <c r="BB106"/>
  <c r="AZ106"/>
  <c r="BB105"/>
  <c r="AZ105"/>
  <c r="BB104"/>
  <c r="AZ104"/>
  <c r="BB103"/>
  <c r="AZ103"/>
  <c r="BB102"/>
  <c r="AZ102"/>
  <c r="BB101"/>
  <c r="AZ101"/>
  <c r="BB100"/>
  <c r="AZ100"/>
  <c r="BB99"/>
  <c r="AZ99"/>
  <c r="BB98"/>
  <c r="AZ98"/>
  <c r="BB97"/>
  <c r="AZ97"/>
  <c r="BB96"/>
  <c r="AZ96"/>
  <c r="BB95"/>
  <c r="AZ95"/>
  <c r="BB94"/>
  <c r="AZ94"/>
  <c r="BB93"/>
  <c r="AZ93"/>
  <c r="BB92"/>
  <c r="AZ92"/>
  <c r="BB91"/>
  <c r="BB233"/>
  <c r="AZ91"/>
  <c r="AZ233"/>
  <c r="BB89"/>
  <c r="BA88"/>
  <c r="BB88" s="1"/>
  <c r="BB87"/>
  <c r="AZ87"/>
  <c r="BB86"/>
  <c r="AZ86"/>
  <c r="BB85"/>
  <c r="AZ85"/>
  <c r="BB84"/>
  <c r="AZ84"/>
  <c r="BB83"/>
  <c r="AZ83"/>
  <c r="BB82"/>
  <c r="AZ82"/>
  <c r="BB81"/>
  <c r="AZ81"/>
  <c r="BB80"/>
  <c r="AZ80"/>
  <c r="BB79"/>
  <c r="AZ79"/>
  <c r="BB78"/>
  <c r="AZ78"/>
  <c r="BB77"/>
  <c r="AZ77"/>
  <c r="BB76"/>
  <c r="AZ76"/>
  <c r="BB75"/>
  <c r="AZ75"/>
  <c r="BB74"/>
  <c r="AZ74"/>
  <c r="BB73"/>
  <c r="AZ73"/>
  <c r="AZ88"/>
  <c r="BB72"/>
  <c r="BB71"/>
  <c r="BB70"/>
  <c r="BB69"/>
  <c r="BB68"/>
  <c r="BB61"/>
  <c r="AZ61"/>
  <c r="BB60"/>
  <c r="AZ60"/>
  <c r="BB59"/>
  <c r="AZ59"/>
  <c r="BB58"/>
  <c r="AZ58"/>
  <c r="BB57"/>
  <c r="BB46"/>
  <c r="BA45"/>
  <c r="BB45" s="1"/>
  <c r="BB44"/>
  <c r="AZ44"/>
  <c r="BB42"/>
  <c r="AZ42"/>
  <c r="BB41"/>
  <c r="AZ41"/>
  <c r="BB40"/>
  <c r="AZ40"/>
  <c r="BB39"/>
  <c r="AZ39"/>
  <c r="BB37"/>
  <c r="AZ37"/>
  <c r="BB36"/>
  <c r="AZ36"/>
  <c r="BB23"/>
  <c r="AZ23"/>
  <c r="BB21"/>
  <c r="BT21" s="1"/>
  <c r="AZ21"/>
  <c r="BB20"/>
  <c r="AZ20"/>
  <c r="BB19"/>
  <c r="AZ19"/>
  <c r="BB18"/>
  <c r="AZ18"/>
  <c r="BB17"/>
  <c r="AZ17"/>
  <c r="BB16"/>
  <c r="AZ16"/>
  <c r="BB15"/>
  <c r="AZ15"/>
  <c r="BB14"/>
  <c r="AZ14"/>
  <c r="BB13"/>
  <c r="AZ13"/>
  <c r="AZ45" s="1"/>
  <c r="BB12"/>
  <c r="AZ12"/>
  <c r="AY422"/>
  <c r="AW422"/>
  <c r="AY418"/>
  <c r="AW418"/>
  <c r="AY416"/>
  <c r="AW416"/>
  <c r="AY415"/>
  <c r="AW415"/>
  <c r="AY414"/>
  <c r="AW414"/>
  <c r="AY413"/>
  <c r="AW413"/>
  <c r="AY412"/>
  <c r="AW412"/>
  <c r="AY411"/>
  <c r="AW411"/>
  <c r="AY409"/>
  <c r="AW409"/>
  <c r="AY408"/>
  <c r="AW408"/>
  <c r="AY407"/>
  <c r="AW407"/>
  <c r="AW420" s="1"/>
  <c r="AX402"/>
  <c r="AY397"/>
  <c r="AW397"/>
  <c r="AY396"/>
  <c r="AW396"/>
  <c r="AY395"/>
  <c r="AW395"/>
  <c r="AY394"/>
  <c r="AW394"/>
  <c r="AY393"/>
  <c r="AW393"/>
  <c r="AY391"/>
  <c r="AW391"/>
  <c r="AY389"/>
  <c r="AW389"/>
  <c r="AY388"/>
  <c r="AW388"/>
  <c r="AY386"/>
  <c r="AW386"/>
  <c r="AY385"/>
  <c r="AW385"/>
  <c r="AY384"/>
  <c r="AW384"/>
  <c r="AY383"/>
  <c r="AW383"/>
  <c r="AY382"/>
  <c r="AW382"/>
  <c r="AY381"/>
  <c r="AW381"/>
  <c r="AY378"/>
  <c r="AW378"/>
  <c r="AY377"/>
  <c r="AW377"/>
  <c r="AY376"/>
  <c r="AW376"/>
  <c r="AY375"/>
  <c r="AW375"/>
  <c r="AY374"/>
  <c r="AW374"/>
  <c r="AY373"/>
  <c r="AW373"/>
  <c r="AY372"/>
  <c r="AY402" s="1"/>
  <c r="AW372"/>
  <c r="AW402" s="1"/>
  <c r="AY365"/>
  <c r="AW365"/>
  <c r="AY363"/>
  <c r="AW363"/>
  <c r="AY358"/>
  <c r="AW358"/>
  <c r="AY356"/>
  <c r="AW356"/>
  <c r="AY354"/>
  <c r="AW354"/>
  <c r="AY352"/>
  <c r="AW352"/>
  <c r="AY351"/>
  <c r="AW351"/>
  <c r="AY349"/>
  <c r="AW349"/>
  <c r="AY348"/>
  <c r="AW348"/>
  <c r="AY347"/>
  <c r="AW347"/>
  <c r="AY345"/>
  <c r="AW345"/>
  <c r="AY344"/>
  <c r="AW344"/>
  <c r="AY339"/>
  <c r="AW339"/>
  <c r="AY337"/>
  <c r="AW337"/>
  <c r="AY333"/>
  <c r="AW333"/>
  <c r="AY332"/>
  <c r="AW332"/>
  <c r="AY331"/>
  <c r="AW331"/>
  <c r="AY330"/>
  <c r="AW330"/>
  <c r="AY329"/>
  <c r="AW329"/>
  <c r="AY328"/>
  <c r="AW328"/>
  <c r="AY327"/>
  <c r="AW327"/>
  <c r="AY324"/>
  <c r="AW324"/>
  <c r="AY323"/>
  <c r="AW323"/>
  <c r="AY320"/>
  <c r="AW320"/>
  <c r="AY319"/>
  <c r="AW319"/>
  <c r="AY318"/>
  <c r="AW318"/>
  <c r="AY315"/>
  <c r="AW315"/>
  <c r="AY314"/>
  <c r="AW314"/>
  <c r="AY311"/>
  <c r="AW311"/>
  <c r="AY310"/>
  <c r="AW310"/>
  <c r="AY309"/>
  <c r="AW309"/>
  <c r="AY307"/>
  <c r="AW307"/>
  <c r="AY304"/>
  <c r="AW304"/>
  <c r="AY303"/>
  <c r="AW303"/>
  <c r="AY300"/>
  <c r="AW300"/>
  <c r="AY298"/>
  <c r="AW298"/>
  <c r="AY297"/>
  <c r="AW297"/>
  <c r="AY296"/>
  <c r="AW296"/>
  <c r="AY295"/>
  <c r="AW295"/>
  <c r="AY293"/>
  <c r="AW293"/>
  <c r="AY292"/>
  <c r="AW292"/>
  <c r="AY287"/>
  <c r="AW287"/>
  <c r="AY285"/>
  <c r="AW285"/>
  <c r="AY284"/>
  <c r="AW284"/>
  <c r="AY283"/>
  <c r="AW283"/>
  <c r="AY275"/>
  <c r="AW275"/>
  <c r="AY274"/>
  <c r="AW274"/>
  <c r="AY272"/>
  <c r="AW272"/>
  <c r="AY271"/>
  <c r="AW271"/>
  <c r="AY270"/>
  <c r="AW270"/>
  <c r="AY269"/>
  <c r="AY367" s="1"/>
  <c r="AW269"/>
  <c r="AX262"/>
  <c r="AY261"/>
  <c r="AW261"/>
  <c r="AY259"/>
  <c r="AW259"/>
  <c r="AY258"/>
  <c r="AW258"/>
  <c r="AY257"/>
  <c r="AW257"/>
  <c r="AY256"/>
  <c r="AW256"/>
  <c r="AY255"/>
  <c r="AW255"/>
  <c r="AY254"/>
  <c r="AW254"/>
  <c r="AY253"/>
  <c r="AW253"/>
  <c r="AY252"/>
  <c r="AW252"/>
  <c r="AY250"/>
  <c r="AW250"/>
  <c r="AY249"/>
  <c r="AW249"/>
  <c r="AY248"/>
  <c r="AW248"/>
  <c r="AY247"/>
  <c r="AW247"/>
  <c r="AY246"/>
  <c r="AW246"/>
  <c r="AY245"/>
  <c r="AW245"/>
  <c r="AY244"/>
  <c r="AW244"/>
  <c r="AY243"/>
  <c r="AW243"/>
  <c r="AY242"/>
  <c r="AW242"/>
  <c r="AY241"/>
  <c r="AW241"/>
  <c r="AY240"/>
  <c r="AW240"/>
  <c r="AY239"/>
  <c r="AW239"/>
  <c r="AY238"/>
  <c r="AW238"/>
  <c r="AY237"/>
  <c r="AW237"/>
  <c r="AY236"/>
  <c r="AW236"/>
  <c r="AY235"/>
  <c r="AY262"/>
  <c r="AW235"/>
  <c r="AW262"/>
  <c r="AY231"/>
  <c r="AW231"/>
  <c r="AY230"/>
  <c r="AW230"/>
  <c r="AY215"/>
  <c r="AW215"/>
  <c r="AY214"/>
  <c r="AW214"/>
  <c r="AY213"/>
  <c r="AW213"/>
  <c r="AY212"/>
  <c r="AW212"/>
  <c r="AY211"/>
  <c r="AW211"/>
  <c r="AY210"/>
  <c r="AW210"/>
  <c r="AY209"/>
  <c r="AW209"/>
  <c r="AY208"/>
  <c r="AW208"/>
  <c r="AY207"/>
  <c r="AW207"/>
  <c r="AY206"/>
  <c r="AW206"/>
  <c r="AY205"/>
  <c r="AW205"/>
  <c r="AY204"/>
  <c r="AW204"/>
  <c r="AY203"/>
  <c r="AW203"/>
  <c r="AY202"/>
  <c r="AW202"/>
  <c r="AY201"/>
  <c r="AW201"/>
  <c r="AY200"/>
  <c r="AW200"/>
  <c r="AY199"/>
  <c r="AW199"/>
  <c r="AY198"/>
  <c r="AW198"/>
  <c r="AY197"/>
  <c r="AW197"/>
  <c r="AY196"/>
  <c r="AW196"/>
  <c r="AY195"/>
  <c r="AW195"/>
  <c r="AY194"/>
  <c r="AW194"/>
  <c r="AY193"/>
  <c r="AW193"/>
  <c r="AY192"/>
  <c r="AW192"/>
  <c r="AY191"/>
  <c r="AW191"/>
  <c r="AY190"/>
  <c r="AW190"/>
  <c r="AY189"/>
  <c r="AW189"/>
  <c r="AY188"/>
  <c r="AW188"/>
  <c r="AY187"/>
  <c r="AW187"/>
  <c r="AY186"/>
  <c r="AW186"/>
  <c r="AY185"/>
  <c r="AW185"/>
  <c r="AY183"/>
  <c r="AW183"/>
  <c r="AY182"/>
  <c r="AW182"/>
  <c r="AY181"/>
  <c r="AW181"/>
  <c r="AY180"/>
  <c r="AW180"/>
  <c r="AY179"/>
  <c r="AW179"/>
  <c r="AY178"/>
  <c r="AW178"/>
  <c r="AY177"/>
  <c r="AW177"/>
  <c r="AY176"/>
  <c r="AW176"/>
  <c r="AY175"/>
  <c r="AW175"/>
  <c r="AY174"/>
  <c r="AW174"/>
  <c r="AY173"/>
  <c r="AW173"/>
  <c r="AY172"/>
  <c r="AW172"/>
  <c r="AY171"/>
  <c r="AW171"/>
  <c r="AY170"/>
  <c r="AW170"/>
  <c r="AY169"/>
  <c r="AW169"/>
  <c r="AY168"/>
  <c r="AW168"/>
  <c r="AY167"/>
  <c r="AW167"/>
  <c r="AY166"/>
  <c r="AW166"/>
  <c r="AY165"/>
  <c r="AW165"/>
  <c r="AY164"/>
  <c r="AW164"/>
  <c r="AY163"/>
  <c r="AW163"/>
  <c r="AY162"/>
  <c r="AW162"/>
  <c r="AY161"/>
  <c r="AW161"/>
  <c r="AY160"/>
  <c r="AW160"/>
  <c r="AY159"/>
  <c r="AW159"/>
  <c r="AY158"/>
  <c r="AW158"/>
  <c r="AY157"/>
  <c r="AW157"/>
  <c r="AY156"/>
  <c r="AW156"/>
  <c r="AY155"/>
  <c r="AW155"/>
  <c r="AY154"/>
  <c r="AW154"/>
  <c r="AY153"/>
  <c r="AW153"/>
  <c r="AY152"/>
  <c r="AW152"/>
  <c r="AY151"/>
  <c r="AW151"/>
  <c r="AY150"/>
  <c r="AW150"/>
  <c r="AY149"/>
  <c r="AW149"/>
  <c r="AY148"/>
  <c r="AW148"/>
  <c r="AY147"/>
  <c r="AW147"/>
  <c r="AY146"/>
  <c r="AW146"/>
  <c r="AY145"/>
  <c r="AW145"/>
  <c r="AY144"/>
  <c r="AW144"/>
  <c r="AY143"/>
  <c r="AW143"/>
  <c r="AY142"/>
  <c r="AW142"/>
  <c r="AY141"/>
  <c r="AW141"/>
  <c r="AY140"/>
  <c r="AW140"/>
  <c r="AY139"/>
  <c r="AW139"/>
  <c r="AY138"/>
  <c r="AW138"/>
  <c r="AY137"/>
  <c r="AW137"/>
  <c r="AY136"/>
  <c r="AW136"/>
  <c r="AY135"/>
  <c r="AW135"/>
  <c r="AY134"/>
  <c r="AW134"/>
  <c r="AY133"/>
  <c r="AW133"/>
  <c r="AY132"/>
  <c r="AW132"/>
  <c r="AY131"/>
  <c r="AW131"/>
  <c r="AY130"/>
  <c r="AW130"/>
  <c r="AY129"/>
  <c r="AW129"/>
  <c r="AY128"/>
  <c r="AW128"/>
  <c r="AY127"/>
  <c r="AW127"/>
  <c r="AY126"/>
  <c r="AW126"/>
  <c r="AY125"/>
  <c r="AW125"/>
  <c r="AY124"/>
  <c r="AW124"/>
  <c r="AY123"/>
  <c r="AW123"/>
  <c r="AY122"/>
  <c r="AW122"/>
  <c r="AY121"/>
  <c r="AW121"/>
  <c r="AY120"/>
  <c r="AW120"/>
  <c r="AY119"/>
  <c r="AW119"/>
  <c r="AY118"/>
  <c r="AW118"/>
  <c r="AY117"/>
  <c r="AW117"/>
  <c r="AY116"/>
  <c r="AW116"/>
  <c r="AY115"/>
  <c r="AW115"/>
  <c r="AY114"/>
  <c r="AW114"/>
  <c r="AY113"/>
  <c r="AW113"/>
  <c r="AY112"/>
  <c r="AW112"/>
  <c r="AY111"/>
  <c r="AW111"/>
  <c r="AY110"/>
  <c r="AW110"/>
  <c r="AY109"/>
  <c r="AW109"/>
  <c r="AY108"/>
  <c r="AW108"/>
  <c r="AY107"/>
  <c r="AW107"/>
  <c r="AY106"/>
  <c r="AW106"/>
  <c r="AY105"/>
  <c r="AW105"/>
  <c r="AY104"/>
  <c r="AW104"/>
  <c r="AY103"/>
  <c r="AW103"/>
  <c r="AY102"/>
  <c r="AW102"/>
  <c r="AY101"/>
  <c r="AW101"/>
  <c r="AY100"/>
  <c r="AW100"/>
  <c r="AY99"/>
  <c r="AW99"/>
  <c r="AY98"/>
  <c r="AW98"/>
  <c r="AY97"/>
  <c r="AW97"/>
  <c r="AY96"/>
  <c r="AW96"/>
  <c r="AY95"/>
  <c r="AW95"/>
  <c r="AY94"/>
  <c r="AW94"/>
  <c r="AY93"/>
  <c r="AW93"/>
  <c r="AY92"/>
  <c r="AW92"/>
  <c r="AY91"/>
  <c r="AY233"/>
  <c r="AW91"/>
  <c r="AW233"/>
  <c r="AY89"/>
  <c r="AX88"/>
  <c r="AY88" s="1"/>
  <c r="AY87"/>
  <c r="AW87"/>
  <c r="AY86"/>
  <c r="AW86"/>
  <c r="AY85"/>
  <c r="AW85"/>
  <c r="AY84"/>
  <c r="AW84"/>
  <c r="AY83"/>
  <c r="AW83"/>
  <c r="AY82"/>
  <c r="AW82"/>
  <c r="AY81"/>
  <c r="AW81"/>
  <c r="AY80"/>
  <c r="AW80"/>
  <c r="AY79"/>
  <c r="AW79"/>
  <c r="AY78"/>
  <c r="AW78"/>
  <c r="AY77"/>
  <c r="AW77"/>
  <c r="AY76"/>
  <c r="AW76"/>
  <c r="AY75"/>
  <c r="AW75"/>
  <c r="AY74"/>
  <c r="AW74"/>
  <c r="AY73"/>
  <c r="AW73"/>
  <c r="AW88"/>
  <c r="AY72"/>
  <c r="AY71"/>
  <c r="AY70"/>
  <c r="AY69"/>
  <c r="AY68"/>
  <c r="AY61"/>
  <c r="AW61"/>
  <c r="AY60"/>
  <c r="AW60"/>
  <c r="AY59"/>
  <c r="AW59"/>
  <c r="AY58"/>
  <c r="AW58"/>
  <c r="AY57"/>
  <c r="AY46"/>
  <c r="AX45"/>
  <c r="AY45" s="1"/>
  <c r="AY44"/>
  <c r="AW44"/>
  <c r="AY42"/>
  <c r="AW42"/>
  <c r="AY41"/>
  <c r="AW41"/>
  <c r="AY40"/>
  <c r="AW40"/>
  <c r="AY39"/>
  <c r="AW39"/>
  <c r="AY37"/>
  <c r="AW37"/>
  <c r="AY36"/>
  <c r="AW36"/>
  <c r="AY23"/>
  <c r="AW23"/>
  <c r="AY21"/>
  <c r="AW21"/>
  <c r="AY20"/>
  <c r="AW20"/>
  <c r="AY19"/>
  <c r="AW19"/>
  <c r="AY18"/>
  <c r="AW18"/>
  <c r="AY17"/>
  <c r="AW17"/>
  <c r="AY16"/>
  <c r="AW16"/>
  <c r="AY15"/>
  <c r="AW15"/>
  <c r="AY14"/>
  <c r="AW14"/>
  <c r="AY13"/>
  <c r="AW13"/>
  <c r="AY12"/>
  <c r="AW12"/>
  <c r="AW45"/>
  <c r="AV422"/>
  <c r="AT422"/>
  <c r="AV418"/>
  <c r="AT418"/>
  <c r="AV416"/>
  <c r="AT416"/>
  <c r="AV415"/>
  <c r="AT415"/>
  <c r="AV414"/>
  <c r="AT414"/>
  <c r="AV413"/>
  <c r="AT413"/>
  <c r="AV412"/>
  <c r="AT412"/>
  <c r="AV411"/>
  <c r="AT411"/>
  <c r="AV409"/>
  <c r="AT409"/>
  <c r="AV408"/>
  <c r="AT408"/>
  <c r="AV407"/>
  <c r="AT407"/>
  <c r="AT420" s="1"/>
  <c r="AU402"/>
  <c r="AV397"/>
  <c r="AT397"/>
  <c r="AV396"/>
  <c r="AT396"/>
  <c r="AV395"/>
  <c r="AT395"/>
  <c r="AV394"/>
  <c r="AT394"/>
  <c r="AV393"/>
  <c r="AT393"/>
  <c r="AV391"/>
  <c r="AT391"/>
  <c r="AV389"/>
  <c r="AT389"/>
  <c r="AV388"/>
  <c r="AT388"/>
  <c r="AV386"/>
  <c r="AT386"/>
  <c r="AV385"/>
  <c r="AT385"/>
  <c r="AV384"/>
  <c r="AT384"/>
  <c r="AV383"/>
  <c r="AT383"/>
  <c r="AV382"/>
  <c r="AT382"/>
  <c r="AV381"/>
  <c r="AT381"/>
  <c r="AV378"/>
  <c r="AT378"/>
  <c r="AV377"/>
  <c r="AT377"/>
  <c r="AV376"/>
  <c r="AT376"/>
  <c r="AV375"/>
  <c r="AT375"/>
  <c r="AV374"/>
  <c r="AT374"/>
  <c r="AV373"/>
  <c r="AT373"/>
  <c r="AV372"/>
  <c r="AV402" s="1"/>
  <c r="AT372"/>
  <c r="AT402" s="1"/>
  <c r="AV365"/>
  <c r="AT365"/>
  <c r="AV363"/>
  <c r="AT363"/>
  <c r="AV358"/>
  <c r="AT358"/>
  <c r="AV356"/>
  <c r="AT356"/>
  <c r="AV354"/>
  <c r="AT354"/>
  <c r="AV352"/>
  <c r="AT352"/>
  <c r="AV351"/>
  <c r="AT351"/>
  <c r="AV349"/>
  <c r="AT349"/>
  <c r="AV348"/>
  <c r="AT348"/>
  <c r="AV347"/>
  <c r="AT347"/>
  <c r="AV345"/>
  <c r="AT345"/>
  <c r="AV344"/>
  <c r="AT344"/>
  <c r="AV339"/>
  <c r="AT339"/>
  <c r="AV337"/>
  <c r="AT337"/>
  <c r="AT333"/>
  <c r="AT332"/>
  <c r="AT331"/>
  <c r="AT330"/>
  <c r="AT329"/>
  <c r="AT328"/>
  <c r="AT327"/>
  <c r="AT324"/>
  <c r="AT323"/>
  <c r="AT320"/>
  <c r="AT319"/>
  <c r="AV318"/>
  <c r="AT318"/>
  <c r="AV315"/>
  <c r="AT315"/>
  <c r="AV314"/>
  <c r="AT314"/>
  <c r="AV311"/>
  <c r="AT311"/>
  <c r="AV310"/>
  <c r="AT310"/>
  <c r="AV309"/>
  <c r="AT309"/>
  <c r="AV307"/>
  <c r="AT307"/>
  <c r="AV304"/>
  <c r="AT304"/>
  <c r="AV303"/>
  <c r="AT303"/>
  <c r="AV300"/>
  <c r="AT300"/>
  <c r="AV298"/>
  <c r="AT298"/>
  <c r="AV297"/>
  <c r="AT297"/>
  <c r="AV296"/>
  <c r="AT296"/>
  <c r="AV295"/>
  <c r="AT295"/>
  <c r="AV293"/>
  <c r="AT293"/>
  <c r="AV292"/>
  <c r="AT292"/>
  <c r="AV287"/>
  <c r="AT287"/>
  <c r="AV285"/>
  <c r="AT285"/>
  <c r="AV284"/>
  <c r="AT284"/>
  <c r="AV283"/>
  <c r="AT283"/>
  <c r="AV275"/>
  <c r="AT275"/>
  <c r="AV274"/>
  <c r="AT274"/>
  <c r="AV272"/>
  <c r="AT272"/>
  <c r="AV271"/>
  <c r="AT271"/>
  <c r="AV270"/>
  <c r="AT270"/>
  <c r="AV269"/>
  <c r="AT269"/>
  <c r="AU262"/>
  <c r="AV261"/>
  <c r="AT261"/>
  <c r="AV259"/>
  <c r="AT259"/>
  <c r="AV258"/>
  <c r="AT258"/>
  <c r="AV257"/>
  <c r="AT257"/>
  <c r="AV256"/>
  <c r="AT256"/>
  <c r="AV255"/>
  <c r="AT255"/>
  <c r="AV254"/>
  <c r="AT254"/>
  <c r="AV253"/>
  <c r="AT253"/>
  <c r="AV252"/>
  <c r="AT252"/>
  <c r="AV250"/>
  <c r="AT250"/>
  <c r="AV249"/>
  <c r="AT249"/>
  <c r="AV248"/>
  <c r="AT248"/>
  <c r="AV247"/>
  <c r="AT247"/>
  <c r="AV246"/>
  <c r="AT246"/>
  <c r="AV245"/>
  <c r="AT245"/>
  <c r="AV244"/>
  <c r="AT244"/>
  <c r="AV243"/>
  <c r="AT243"/>
  <c r="AV242"/>
  <c r="AT242"/>
  <c r="AV241"/>
  <c r="AT241"/>
  <c r="AV240"/>
  <c r="AT240"/>
  <c r="AV239"/>
  <c r="AT239"/>
  <c r="AV238"/>
  <c r="AT238"/>
  <c r="AV237"/>
  <c r="AT237"/>
  <c r="AV236"/>
  <c r="AT236"/>
  <c r="AV235"/>
  <c r="AV262" s="1"/>
  <c r="AT235"/>
  <c r="AT262" s="1"/>
  <c r="AU233"/>
  <c r="AV231"/>
  <c r="AT231"/>
  <c r="AV230"/>
  <c r="AT230"/>
  <c r="AV215"/>
  <c r="AT215"/>
  <c r="AV214"/>
  <c r="AT214"/>
  <c r="AV213"/>
  <c r="AT213"/>
  <c r="AV212"/>
  <c r="AT212"/>
  <c r="AV211"/>
  <c r="AT211"/>
  <c r="AV210"/>
  <c r="AT210"/>
  <c r="AV209"/>
  <c r="AT209"/>
  <c r="AV208"/>
  <c r="AT208"/>
  <c r="AV207"/>
  <c r="AT207"/>
  <c r="AV206"/>
  <c r="AT206"/>
  <c r="AV205"/>
  <c r="AT205"/>
  <c r="AV204"/>
  <c r="AT204"/>
  <c r="AV203"/>
  <c r="AT203"/>
  <c r="AV202"/>
  <c r="AT202"/>
  <c r="AV201"/>
  <c r="AT201"/>
  <c r="AV200"/>
  <c r="AT200"/>
  <c r="AV199"/>
  <c r="AT199"/>
  <c r="AV198"/>
  <c r="AT198"/>
  <c r="AV197"/>
  <c r="AT197"/>
  <c r="AV196"/>
  <c r="AT196"/>
  <c r="AV195"/>
  <c r="AT195"/>
  <c r="AV194"/>
  <c r="AT194"/>
  <c r="AV193"/>
  <c r="AT193"/>
  <c r="AV192"/>
  <c r="AT192"/>
  <c r="AV191"/>
  <c r="AT191"/>
  <c r="AV190"/>
  <c r="AT190"/>
  <c r="AV189"/>
  <c r="AT189"/>
  <c r="AV188"/>
  <c r="AT188"/>
  <c r="AV187"/>
  <c r="AT187"/>
  <c r="AV186"/>
  <c r="AT186"/>
  <c r="AV185"/>
  <c r="AT185"/>
  <c r="AV183"/>
  <c r="AT183"/>
  <c r="AV182"/>
  <c r="AT182"/>
  <c r="AV181"/>
  <c r="AT181"/>
  <c r="AV180"/>
  <c r="AT180"/>
  <c r="AV179"/>
  <c r="AT179"/>
  <c r="AV178"/>
  <c r="AT178"/>
  <c r="AV177"/>
  <c r="AT177"/>
  <c r="AV176"/>
  <c r="AT176"/>
  <c r="AV175"/>
  <c r="AT175"/>
  <c r="AV174"/>
  <c r="AT174"/>
  <c r="AV173"/>
  <c r="AT173"/>
  <c r="AV172"/>
  <c r="AT172"/>
  <c r="AV171"/>
  <c r="AT171"/>
  <c r="AV170"/>
  <c r="AT170"/>
  <c r="AV169"/>
  <c r="AT169"/>
  <c r="AV168"/>
  <c r="AT168"/>
  <c r="AV167"/>
  <c r="AT167"/>
  <c r="AV166"/>
  <c r="AT166"/>
  <c r="AV165"/>
  <c r="AT165"/>
  <c r="AV164"/>
  <c r="AT164"/>
  <c r="AV163"/>
  <c r="AT163"/>
  <c r="AV162"/>
  <c r="AT162"/>
  <c r="AV161"/>
  <c r="AT161"/>
  <c r="AV160"/>
  <c r="AT160"/>
  <c r="AV159"/>
  <c r="AT159"/>
  <c r="AV158"/>
  <c r="AT158"/>
  <c r="AV157"/>
  <c r="AT157"/>
  <c r="AV156"/>
  <c r="AT156"/>
  <c r="AV155"/>
  <c r="AT155"/>
  <c r="AV154"/>
  <c r="AT154"/>
  <c r="AV153"/>
  <c r="AT153"/>
  <c r="AV152"/>
  <c r="AT152"/>
  <c r="AV151"/>
  <c r="AT151"/>
  <c r="AV150"/>
  <c r="AT150"/>
  <c r="AV149"/>
  <c r="AT149"/>
  <c r="AV148"/>
  <c r="AT148"/>
  <c r="AV147"/>
  <c r="AT147"/>
  <c r="AV146"/>
  <c r="AT146"/>
  <c r="AV145"/>
  <c r="AT145"/>
  <c r="AV144"/>
  <c r="AT144"/>
  <c r="AV143"/>
  <c r="AT143"/>
  <c r="AV142"/>
  <c r="AT142"/>
  <c r="AV141"/>
  <c r="AT141"/>
  <c r="AV140"/>
  <c r="AT140"/>
  <c r="AV139"/>
  <c r="AT139"/>
  <c r="AV138"/>
  <c r="AT138"/>
  <c r="AV137"/>
  <c r="AT137"/>
  <c r="AV136"/>
  <c r="AT136"/>
  <c r="AV135"/>
  <c r="AT135"/>
  <c r="AV134"/>
  <c r="AT134"/>
  <c r="AV133"/>
  <c r="AT133"/>
  <c r="AV132"/>
  <c r="AT132"/>
  <c r="AV131"/>
  <c r="AT131"/>
  <c r="AV130"/>
  <c r="AT130"/>
  <c r="AV129"/>
  <c r="AT129"/>
  <c r="AV128"/>
  <c r="AT128"/>
  <c r="AV127"/>
  <c r="AT127"/>
  <c r="AV126"/>
  <c r="AT126"/>
  <c r="AV125"/>
  <c r="AT125"/>
  <c r="AV124"/>
  <c r="AT124"/>
  <c r="AV123"/>
  <c r="AT123"/>
  <c r="AV122"/>
  <c r="AT122"/>
  <c r="AV121"/>
  <c r="AT121"/>
  <c r="AV120"/>
  <c r="AT120"/>
  <c r="AV119"/>
  <c r="AT119"/>
  <c r="AV118"/>
  <c r="AT118"/>
  <c r="AV117"/>
  <c r="AT117"/>
  <c r="AV116"/>
  <c r="AT116"/>
  <c r="AV115"/>
  <c r="AT115"/>
  <c r="AV114"/>
  <c r="AT114"/>
  <c r="AV113"/>
  <c r="AT113"/>
  <c r="AV112"/>
  <c r="AT112"/>
  <c r="AV111"/>
  <c r="AT111"/>
  <c r="AV110"/>
  <c r="AT110"/>
  <c r="AV109"/>
  <c r="AT109"/>
  <c r="AV108"/>
  <c r="AT108"/>
  <c r="AV107"/>
  <c r="AT107"/>
  <c r="AV106"/>
  <c r="AT106"/>
  <c r="AV105"/>
  <c r="AT105"/>
  <c r="AV104"/>
  <c r="AT104"/>
  <c r="AV103"/>
  <c r="AT103"/>
  <c r="AV102"/>
  <c r="AT102"/>
  <c r="AV101"/>
  <c r="AT101"/>
  <c r="AV100"/>
  <c r="AT100"/>
  <c r="AV99"/>
  <c r="AT99"/>
  <c r="AV98"/>
  <c r="AT98"/>
  <c r="AV97"/>
  <c r="AT97"/>
  <c r="AV96"/>
  <c r="AT96"/>
  <c r="AV95"/>
  <c r="AT95"/>
  <c r="AV94"/>
  <c r="AT94"/>
  <c r="AV93"/>
  <c r="AT93"/>
  <c r="AV92"/>
  <c r="AT92"/>
  <c r="AV91"/>
  <c r="AV233"/>
  <c r="AT91"/>
  <c r="AT233"/>
  <c r="AV89"/>
  <c r="AU88"/>
  <c r="AV88" s="1"/>
  <c r="AV87"/>
  <c r="AT87"/>
  <c r="AV86"/>
  <c r="AT86"/>
  <c r="AV85"/>
  <c r="AT85"/>
  <c r="AV84"/>
  <c r="AT84"/>
  <c r="AV83"/>
  <c r="AT83"/>
  <c r="AV82"/>
  <c r="AT82"/>
  <c r="AV81"/>
  <c r="AT81"/>
  <c r="AV80"/>
  <c r="AT80"/>
  <c r="AV79"/>
  <c r="AT79"/>
  <c r="AV78"/>
  <c r="AT78"/>
  <c r="AV77"/>
  <c r="AT77"/>
  <c r="AV76"/>
  <c r="AT76"/>
  <c r="AV75"/>
  <c r="AT75"/>
  <c r="AV74"/>
  <c r="AT74"/>
  <c r="AV73"/>
  <c r="AT73"/>
  <c r="AT88"/>
  <c r="AV72"/>
  <c r="AV71"/>
  <c r="AV70"/>
  <c r="AV69"/>
  <c r="AV68"/>
  <c r="AV61"/>
  <c r="AT61"/>
  <c r="AV60"/>
  <c r="AT60"/>
  <c r="AV59"/>
  <c r="AT59"/>
  <c r="AV58"/>
  <c r="AT58"/>
  <c r="AT68" s="1"/>
  <c r="AV57"/>
  <c r="AV46"/>
  <c r="AU45"/>
  <c r="AV45"/>
  <c r="AV44"/>
  <c r="AT44"/>
  <c r="AV42"/>
  <c r="AT42"/>
  <c r="AV41"/>
  <c r="AT41"/>
  <c r="AV40"/>
  <c r="AT40"/>
  <c r="AV39"/>
  <c r="AT39"/>
  <c r="AV37"/>
  <c r="AT37"/>
  <c r="AV36"/>
  <c r="AT36"/>
  <c r="AV23"/>
  <c r="AT23"/>
  <c r="AV21"/>
  <c r="AT21"/>
  <c r="AV20"/>
  <c r="AT20"/>
  <c r="AV19"/>
  <c r="AT19"/>
  <c r="AV18"/>
  <c r="AT18"/>
  <c r="AV17"/>
  <c r="AT17"/>
  <c r="AV16"/>
  <c r="AT16"/>
  <c r="AV15"/>
  <c r="AT15"/>
  <c r="AV14"/>
  <c r="AT14"/>
  <c r="AV13"/>
  <c r="AT13"/>
  <c r="AV12"/>
  <c r="AT12"/>
  <c r="AT45" s="1"/>
  <c r="AS422"/>
  <c r="AQ422"/>
  <c r="AS418"/>
  <c r="AQ418"/>
  <c r="AS416"/>
  <c r="AQ416"/>
  <c r="AS415"/>
  <c r="AQ415"/>
  <c r="AS414"/>
  <c r="AQ414"/>
  <c r="AS413"/>
  <c r="AQ413"/>
  <c r="AS412"/>
  <c r="AQ412"/>
  <c r="AS411"/>
  <c r="AQ411"/>
  <c r="AS409"/>
  <c r="AQ409"/>
  <c r="AS408"/>
  <c r="AQ408"/>
  <c r="AS407"/>
  <c r="AS420" s="1"/>
  <c r="AQ407"/>
  <c r="AS397"/>
  <c r="AQ397"/>
  <c r="AS396"/>
  <c r="AQ396"/>
  <c r="AS395"/>
  <c r="AQ395"/>
  <c r="AS394"/>
  <c r="AQ394"/>
  <c r="AS393"/>
  <c r="AQ393"/>
  <c r="AS391"/>
  <c r="AQ391"/>
  <c r="AS389"/>
  <c r="AQ389"/>
  <c r="AS388"/>
  <c r="AQ388"/>
  <c r="AS386"/>
  <c r="AQ386"/>
  <c r="AS385"/>
  <c r="AQ385"/>
  <c r="AS384"/>
  <c r="AQ384"/>
  <c r="AS383"/>
  <c r="AQ383"/>
  <c r="AS382"/>
  <c r="AQ382"/>
  <c r="AS381"/>
  <c r="AQ381"/>
  <c r="AS378"/>
  <c r="AQ378"/>
  <c r="AS377"/>
  <c r="AQ377"/>
  <c r="AS376"/>
  <c r="AQ376"/>
  <c r="AS375"/>
  <c r="AQ375"/>
  <c r="AS374"/>
  <c r="AQ374"/>
  <c r="AS373"/>
  <c r="AQ373"/>
  <c r="AS372"/>
  <c r="AS402" s="1"/>
  <c r="AQ372"/>
  <c r="AQ402" s="1"/>
  <c r="AS365"/>
  <c r="AQ365"/>
  <c r="AS363"/>
  <c r="AQ363"/>
  <c r="AS358"/>
  <c r="AQ358"/>
  <c r="AS356"/>
  <c r="AQ356"/>
  <c r="AS354"/>
  <c r="AQ354"/>
  <c r="AS352"/>
  <c r="AQ352"/>
  <c r="AS351"/>
  <c r="AQ351"/>
  <c r="AS349"/>
  <c r="AQ349"/>
  <c r="AS348"/>
  <c r="AQ348"/>
  <c r="AS347"/>
  <c r="AQ347"/>
  <c r="AS345"/>
  <c r="AQ345"/>
  <c r="AS344"/>
  <c r="AQ344"/>
  <c r="AS339"/>
  <c r="AQ339"/>
  <c r="AS337"/>
  <c r="AQ337"/>
  <c r="AS333"/>
  <c r="AQ333"/>
  <c r="AS332"/>
  <c r="AQ332"/>
  <c r="AS331"/>
  <c r="AQ331"/>
  <c r="AS330"/>
  <c r="AQ330"/>
  <c r="AS329"/>
  <c r="AQ329"/>
  <c r="AS328"/>
  <c r="AQ328"/>
  <c r="AS327"/>
  <c r="AQ327"/>
  <c r="AS324"/>
  <c r="AQ324"/>
  <c r="AS323"/>
  <c r="AQ323"/>
  <c r="AS320"/>
  <c r="AQ320"/>
  <c r="AS319"/>
  <c r="AQ319"/>
  <c r="AS318"/>
  <c r="AQ318"/>
  <c r="AS315"/>
  <c r="AQ315"/>
  <c r="AS314"/>
  <c r="AQ314"/>
  <c r="AS311"/>
  <c r="AQ311"/>
  <c r="AS310"/>
  <c r="AQ310"/>
  <c r="AS309"/>
  <c r="AQ309"/>
  <c r="AS307"/>
  <c r="AQ307"/>
  <c r="AS304"/>
  <c r="AQ304"/>
  <c r="AS303"/>
  <c r="AQ303"/>
  <c r="AS300"/>
  <c r="AQ300"/>
  <c r="AS298"/>
  <c r="AQ298"/>
  <c r="AS297"/>
  <c r="AQ297"/>
  <c r="AS296"/>
  <c r="AQ296"/>
  <c r="AS295"/>
  <c r="AQ295"/>
  <c r="AS293"/>
  <c r="AQ293"/>
  <c r="AS292"/>
  <c r="AQ292"/>
  <c r="AS287"/>
  <c r="AQ287"/>
  <c r="AS285"/>
  <c r="AQ285"/>
  <c r="AS284"/>
  <c r="AQ284"/>
  <c r="AS283"/>
  <c r="AQ283"/>
  <c r="AS275"/>
  <c r="AQ275"/>
  <c r="AS274"/>
  <c r="AQ274"/>
  <c r="AS272"/>
  <c r="AQ272"/>
  <c r="AS271"/>
  <c r="AQ271"/>
  <c r="AS270"/>
  <c r="AQ270"/>
  <c r="AS269"/>
  <c r="AS367" s="1"/>
  <c r="AQ269"/>
  <c r="AQ367" s="1"/>
  <c r="AR262"/>
  <c r="AS261"/>
  <c r="AQ261"/>
  <c r="AS259"/>
  <c r="AQ259"/>
  <c r="AS258"/>
  <c r="AQ258"/>
  <c r="AS257"/>
  <c r="AQ257"/>
  <c r="AS256"/>
  <c r="AQ256"/>
  <c r="AS255"/>
  <c r="AQ255"/>
  <c r="AS254"/>
  <c r="AQ254"/>
  <c r="AS253"/>
  <c r="AQ253"/>
  <c r="AS252"/>
  <c r="AQ252"/>
  <c r="AS250"/>
  <c r="AQ250"/>
  <c r="AS249"/>
  <c r="AQ249"/>
  <c r="AS248"/>
  <c r="AQ248"/>
  <c r="AS247"/>
  <c r="AQ247"/>
  <c r="AS246"/>
  <c r="AQ246"/>
  <c r="AS245"/>
  <c r="AQ245"/>
  <c r="AS244"/>
  <c r="AQ244"/>
  <c r="AS243"/>
  <c r="AQ243"/>
  <c r="AS242"/>
  <c r="AQ242"/>
  <c r="AS241"/>
  <c r="AQ241"/>
  <c r="AS240"/>
  <c r="AQ240"/>
  <c r="AS239"/>
  <c r="AQ239"/>
  <c r="AS238"/>
  <c r="AQ238"/>
  <c r="AS237"/>
  <c r="AQ237"/>
  <c r="AS236"/>
  <c r="AQ236"/>
  <c r="AS235"/>
  <c r="AS262"/>
  <c r="AQ235"/>
  <c r="AQ262"/>
  <c r="AR233"/>
  <c r="AS231"/>
  <c r="AQ231"/>
  <c r="AS230"/>
  <c r="AQ230"/>
  <c r="AS215"/>
  <c r="AQ215"/>
  <c r="AS214"/>
  <c r="AQ214"/>
  <c r="AS213"/>
  <c r="AQ213"/>
  <c r="AS212"/>
  <c r="AQ212"/>
  <c r="AS211"/>
  <c r="AQ211"/>
  <c r="AS210"/>
  <c r="AQ210"/>
  <c r="AS209"/>
  <c r="AQ209"/>
  <c r="AS208"/>
  <c r="AQ208"/>
  <c r="AS207"/>
  <c r="AQ207"/>
  <c r="AS206"/>
  <c r="AQ206"/>
  <c r="AS205"/>
  <c r="AQ205"/>
  <c r="AS204"/>
  <c r="AQ204"/>
  <c r="AS203"/>
  <c r="AQ203"/>
  <c r="AS202"/>
  <c r="AQ202"/>
  <c r="AS201"/>
  <c r="AQ201"/>
  <c r="AS200"/>
  <c r="AQ200"/>
  <c r="AS199"/>
  <c r="AQ199"/>
  <c r="AS198"/>
  <c r="AQ198"/>
  <c r="AS197"/>
  <c r="AQ197"/>
  <c r="AS196"/>
  <c r="AQ196"/>
  <c r="AS195"/>
  <c r="AQ195"/>
  <c r="AS194"/>
  <c r="AQ194"/>
  <c r="AS193"/>
  <c r="AQ193"/>
  <c r="AS192"/>
  <c r="AQ192"/>
  <c r="AS191"/>
  <c r="AQ191"/>
  <c r="AS190"/>
  <c r="AQ190"/>
  <c r="AS189"/>
  <c r="AQ189"/>
  <c r="AS188"/>
  <c r="AQ188"/>
  <c r="AS187"/>
  <c r="AQ187"/>
  <c r="AS186"/>
  <c r="AQ186"/>
  <c r="AS185"/>
  <c r="AQ185"/>
  <c r="AS183"/>
  <c r="AQ183"/>
  <c r="AS182"/>
  <c r="AQ182"/>
  <c r="AS181"/>
  <c r="AQ181"/>
  <c r="AS180"/>
  <c r="AQ180"/>
  <c r="AS179"/>
  <c r="AQ179"/>
  <c r="AS178"/>
  <c r="AQ178"/>
  <c r="AS177"/>
  <c r="AQ177"/>
  <c r="AS176"/>
  <c r="AQ176"/>
  <c r="AS175"/>
  <c r="AQ175"/>
  <c r="AS174"/>
  <c r="AQ174"/>
  <c r="AS173"/>
  <c r="AQ173"/>
  <c r="AS172"/>
  <c r="AQ172"/>
  <c r="AS171"/>
  <c r="AQ171"/>
  <c r="AS170"/>
  <c r="AQ170"/>
  <c r="AS169"/>
  <c r="AQ169"/>
  <c r="AS168"/>
  <c r="AQ168"/>
  <c r="AS167"/>
  <c r="AQ167"/>
  <c r="AS166"/>
  <c r="AQ166"/>
  <c r="AS165"/>
  <c r="AQ165"/>
  <c r="AS164"/>
  <c r="AQ164"/>
  <c r="AS163"/>
  <c r="AQ163"/>
  <c r="AS162"/>
  <c r="AQ162"/>
  <c r="AS161"/>
  <c r="AQ161"/>
  <c r="AS160"/>
  <c r="AQ160"/>
  <c r="AS159"/>
  <c r="AQ159"/>
  <c r="AS158"/>
  <c r="AQ158"/>
  <c r="AS157"/>
  <c r="AQ157"/>
  <c r="AS156"/>
  <c r="AQ156"/>
  <c r="AS155"/>
  <c r="AQ155"/>
  <c r="AS154"/>
  <c r="AQ154"/>
  <c r="AS153"/>
  <c r="AQ153"/>
  <c r="AS152"/>
  <c r="AQ152"/>
  <c r="AS151"/>
  <c r="AQ151"/>
  <c r="AS150"/>
  <c r="AQ150"/>
  <c r="AS149"/>
  <c r="AQ149"/>
  <c r="AS148"/>
  <c r="AQ148"/>
  <c r="AS147"/>
  <c r="AQ147"/>
  <c r="AS146"/>
  <c r="AQ146"/>
  <c r="AS145"/>
  <c r="AQ145"/>
  <c r="AS144"/>
  <c r="AQ144"/>
  <c r="AS143"/>
  <c r="AQ143"/>
  <c r="AS142"/>
  <c r="AQ142"/>
  <c r="AS141"/>
  <c r="AQ141"/>
  <c r="AS140"/>
  <c r="AQ140"/>
  <c r="AS139"/>
  <c r="AQ139"/>
  <c r="AS138"/>
  <c r="AQ138"/>
  <c r="AS137"/>
  <c r="AQ137"/>
  <c r="AS136"/>
  <c r="AQ136"/>
  <c r="AS135"/>
  <c r="AQ135"/>
  <c r="AS134"/>
  <c r="AQ134"/>
  <c r="AS133"/>
  <c r="AQ133"/>
  <c r="AS132"/>
  <c r="AQ132"/>
  <c r="AS131"/>
  <c r="AQ131"/>
  <c r="AS130"/>
  <c r="AQ130"/>
  <c r="AS129"/>
  <c r="AQ129"/>
  <c r="AS128"/>
  <c r="AQ128"/>
  <c r="AS127"/>
  <c r="AQ127"/>
  <c r="AS126"/>
  <c r="AQ126"/>
  <c r="AS125"/>
  <c r="AQ125"/>
  <c r="AS124"/>
  <c r="AQ124"/>
  <c r="AS123"/>
  <c r="AQ123"/>
  <c r="AS122"/>
  <c r="AQ122"/>
  <c r="AS121"/>
  <c r="AQ121"/>
  <c r="AS120"/>
  <c r="AQ120"/>
  <c r="AS119"/>
  <c r="AQ119"/>
  <c r="AS118"/>
  <c r="AQ118"/>
  <c r="AS117"/>
  <c r="AQ117"/>
  <c r="AS116"/>
  <c r="AQ116"/>
  <c r="AS115"/>
  <c r="AQ115"/>
  <c r="AS114"/>
  <c r="AQ114"/>
  <c r="AS113"/>
  <c r="AQ113"/>
  <c r="AS112"/>
  <c r="AQ112"/>
  <c r="AS111"/>
  <c r="AQ111"/>
  <c r="AS110"/>
  <c r="AQ110"/>
  <c r="AS109"/>
  <c r="AQ109"/>
  <c r="AS108"/>
  <c r="AQ108"/>
  <c r="AS107"/>
  <c r="AQ107"/>
  <c r="AS106"/>
  <c r="AQ106"/>
  <c r="AS105"/>
  <c r="AQ105"/>
  <c r="AS104"/>
  <c r="AQ104"/>
  <c r="AS103"/>
  <c r="AQ103"/>
  <c r="AS102"/>
  <c r="AQ102"/>
  <c r="AS101"/>
  <c r="AQ101"/>
  <c r="AS100"/>
  <c r="AQ100"/>
  <c r="AS99"/>
  <c r="AQ99"/>
  <c r="AS98"/>
  <c r="AQ98"/>
  <c r="AS97"/>
  <c r="AQ97"/>
  <c r="AS96"/>
  <c r="AQ96"/>
  <c r="AS95"/>
  <c r="AQ95"/>
  <c r="AS94"/>
  <c r="AQ94"/>
  <c r="AS93"/>
  <c r="AQ93"/>
  <c r="AS92"/>
  <c r="AQ92"/>
  <c r="AS91"/>
  <c r="AS233" s="1"/>
  <c r="AQ91"/>
  <c r="AQ233" s="1"/>
  <c r="AS89"/>
  <c r="AR88"/>
  <c r="AS88"/>
  <c r="AS87"/>
  <c r="AQ87"/>
  <c r="AS86"/>
  <c r="AQ86"/>
  <c r="AS85"/>
  <c r="AQ85"/>
  <c r="AS84"/>
  <c r="AQ84"/>
  <c r="AS83"/>
  <c r="AQ83"/>
  <c r="AS82"/>
  <c r="AQ82"/>
  <c r="AS81"/>
  <c r="AQ81"/>
  <c r="AS80"/>
  <c r="AQ80"/>
  <c r="AS79"/>
  <c r="AQ79"/>
  <c r="AS78"/>
  <c r="AQ78"/>
  <c r="AS77"/>
  <c r="AQ77"/>
  <c r="AS76"/>
  <c r="AQ76"/>
  <c r="AS75"/>
  <c r="AQ75"/>
  <c r="AS74"/>
  <c r="AQ74"/>
  <c r="AS73"/>
  <c r="AQ73"/>
  <c r="AQ88" s="1"/>
  <c r="AS72"/>
  <c r="AS71"/>
  <c r="AS70"/>
  <c r="AS69"/>
  <c r="AS68"/>
  <c r="AS61"/>
  <c r="AQ61"/>
  <c r="AS60"/>
  <c r="AQ60"/>
  <c r="AS59"/>
  <c r="AQ59"/>
  <c r="AS58"/>
  <c r="AQ58"/>
  <c r="AQ68" s="1"/>
  <c r="AS57"/>
  <c r="AS46"/>
  <c r="AR45"/>
  <c r="AS45"/>
  <c r="AS44"/>
  <c r="AQ44"/>
  <c r="AS42"/>
  <c r="AQ42"/>
  <c r="AS41"/>
  <c r="AQ41"/>
  <c r="AS40"/>
  <c r="AQ40"/>
  <c r="AS39"/>
  <c r="AQ39"/>
  <c r="AS37"/>
  <c r="AQ37"/>
  <c r="AS36"/>
  <c r="AQ36"/>
  <c r="AS23"/>
  <c r="AQ23"/>
  <c r="AS21"/>
  <c r="AQ21"/>
  <c r="AS20"/>
  <c r="AQ20"/>
  <c r="AS19"/>
  <c r="AQ19"/>
  <c r="AS18"/>
  <c r="AQ18"/>
  <c r="AS17"/>
  <c r="AQ17"/>
  <c r="AS16"/>
  <c r="AQ16"/>
  <c r="AS15"/>
  <c r="AQ15"/>
  <c r="AS14"/>
  <c r="AQ14"/>
  <c r="AS13"/>
  <c r="AQ13"/>
  <c r="AS12"/>
  <c r="AQ12"/>
  <c r="AQ45" s="1"/>
  <c r="AP422"/>
  <c r="AN422"/>
  <c r="AP418"/>
  <c r="AN418"/>
  <c r="AP416"/>
  <c r="AN416"/>
  <c r="AP415"/>
  <c r="AN415"/>
  <c r="AP414"/>
  <c r="AN414"/>
  <c r="AP413"/>
  <c r="AN413"/>
  <c r="AP412"/>
  <c r="AN412"/>
  <c r="AP411"/>
  <c r="AN411"/>
  <c r="AP409"/>
  <c r="AN409"/>
  <c r="AP408"/>
  <c r="AN408"/>
  <c r="AP407"/>
  <c r="AP420" s="1"/>
  <c r="AN407"/>
  <c r="AO402"/>
  <c r="AP397"/>
  <c r="AN397"/>
  <c r="AP396"/>
  <c r="AN396"/>
  <c r="AP395"/>
  <c r="AN395"/>
  <c r="AP394"/>
  <c r="AN394"/>
  <c r="AP393"/>
  <c r="AN393"/>
  <c r="AP391"/>
  <c r="AN391"/>
  <c r="AP389"/>
  <c r="AN389"/>
  <c r="AP388"/>
  <c r="AN388"/>
  <c r="AP386"/>
  <c r="AN386"/>
  <c r="AP385"/>
  <c r="AN385"/>
  <c r="AP384"/>
  <c r="AN384"/>
  <c r="AP383"/>
  <c r="AN383"/>
  <c r="AP382"/>
  <c r="AN382"/>
  <c r="AP381"/>
  <c r="AN381"/>
  <c r="AP378"/>
  <c r="AN378"/>
  <c r="AP377"/>
  <c r="AN377"/>
  <c r="AP376"/>
  <c r="AN376"/>
  <c r="AP375"/>
  <c r="AN375"/>
  <c r="AP374"/>
  <c r="AN374"/>
  <c r="AP373"/>
  <c r="AN373"/>
  <c r="AP372"/>
  <c r="AP402"/>
  <c r="AN372"/>
  <c r="AN402"/>
  <c r="AP365"/>
  <c r="AN365"/>
  <c r="AP363"/>
  <c r="AN363"/>
  <c r="AP358"/>
  <c r="AN358"/>
  <c r="AP356"/>
  <c r="AN356"/>
  <c r="AP354"/>
  <c r="AN354"/>
  <c r="AP352"/>
  <c r="AN352"/>
  <c r="AP351"/>
  <c r="AP349"/>
  <c r="AN349"/>
  <c r="AP348"/>
  <c r="AN348"/>
  <c r="AP347"/>
  <c r="AN347"/>
  <c r="AP345"/>
  <c r="AN345"/>
  <c r="AP344"/>
  <c r="AN344"/>
  <c r="AP339"/>
  <c r="AN339"/>
  <c r="AP337"/>
  <c r="AN337"/>
  <c r="AP333"/>
  <c r="AN333"/>
  <c r="AP332"/>
  <c r="AN332"/>
  <c r="AP331"/>
  <c r="AN331"/>
  <c r="AP330"/>
  <c r="AN330"/>
  <c r="AP329"/>
  <c r="AN329"/>
  <c r="AP328"/>
  <c r="AN328"/>
  <c r="AP327"/>
  <c r="AN327"/>
  <c r="AP324"/>
  <c r="AN324"/>
  <c r="AP323"/>
  <c r="AN323"/>
  <c r="AP320"/>
  <c r="AN320"/>
  <c r="AP319"/>
  <c r="AN319"/>
  <c r="AP318"/>
  <c r="AN318"/>
  <c r="AP315"/>
  <c r="AN315"/>
  <c r="AP314"/>
  <c r="AN314"/>
  <c r="AP311"/>
  <c r="AN311"/>
  <c r="AP310"/>
  <c r="AN310"/>
  <c r="AP309"/>
  <c r="AN309"/>
  <c r="AP307"/>
  <c r="AN307"/>
  <c r="AP304"/>
  <c r="AN304"/>
  <c r="AP303"/>
  <c r="AN303"/>
  <c r="AP300"/>
  <c r="AN300"/>
  <c r="AP298"/>
  <c r="AN298"/>
  <c r="AP297"/>
  <c r="AN297"/>
  <c r="AP296"/>
  <c r="AN296"/>
  <c r="AP295"/>
  <c r="AN295"/>
  <c r="AP293"/>
  <c r="AN293"/>
  <c r="AP292"/>
  <c r="AN292"/>
  <c r="AP287"/>
  <c r="AN287"/>
  <c r="AP285"/>
  <c r="AN285"/>
  <c r="AP284"/>
  <c r="AN284"/>
  <c r="AP283"/>
  <c r="AN283"/>
  <c r="AP275"/>
  <c r="AN275"/>
  <c r="AP274"/>
  <c r="AN274"/>
  <c r="AP272"/>
  <c r="AN272"/>
  <c r="AP271"/>
  <c r="AN271"/>
  <c r="AP270"/>
  <c r="AN270"/>
  <c r="AP269"/>
  <c r="AN269"/>
  <c r="AO262"/>
  <c r="AP261"/>
  <c r="AN261"/>
  <c r="AP259"/>
  <c r="AN259"/>
  <c r="AP258"/>
  <c r="AN258"/>
  <c r="AP257"/>
  <c r="AN257"/>
  <c r="AP256"/>
  <c r="AN256"/>
  <c r="AP255"/>
  <c r="AN255"/>
  <c r="AP254"/>
  <c r="AN254"/>
  <c r="AP253"/>
  <c r="AN253"/>
  <c r="AP252"/>
  <c r="AN252"/>
  <c r="AP250"/>
  <c r="AN250"/>
  <c r="AP249"/>
  <c r="AN249"/>
  <c r="AP248"/>
  <c r="AN248"/>
  <c r="AP247"/>
  <c r="AN247"/>
  <c r="AP246"/>
  <c r="AN246"/>
  <c r="AP245"/>
  <c r="AN245"/>
  <c r="AP244"/>
  <c r="AN244"/>
  <c r="AP243"/>
  <c r="AN243"/>
  <c r="AP242"/>
  <c r="AN242"/>
  <c r="AP241"/>
  <c r="AN241"/>
  <c r="AP240"/>
  <c r="AN240"/>
  <c r="AP239"/>
  <c r="AN239"/>
  <c r="AP238"/>
  <c r="AN238"/>
  <c r="AP237"/>
  <c r="AN237"/>
  <c r="AP236"/>
  <c r="AN236"/>
  <c r="AP235"/>
  <c r="AP262"/>
  <c r="AN235"/>
  <c r="AN262"/>
  <c r="AO233"/>
  <c r="AP231"/>
  <c r="AN231"/>
  <c r="AP230"/>
  <c r="AN230"/>
  <c r="AP215"/>
  <c r="AN215"/>
  <c r="AP214"/>
  <c r="AN214"/>
  <c r="AP213"/>
  <c r="AN213"/>
  <c r="AP212"/>
  <c r="AN212"/>
  <c r="AP211"/>
  <c r="AN211"/>
  <c r="AP210"/>
  <c r="AN210"/>
  <c r="AP209"/>
  <c r="AN209"/>
  <c r="AP208"/>
  <c r="AN208"/>
  <c r="AP207"/>
  <c r="AN207"/>
  <c r="AP206"/>
  <c r="AN206"/>
  <c r="AP205"/>
  <c r="AN205"/>
  <c r="AP204"/>
  <c r="AN204"/>
  <c r="AP203"/>
  <c r="AN203"/>
  <c r="AP202"/>
  <c r="AN202"/>
  <c r="AP201"/>
  <c r="AN201"/>
  <c r="AP200"/>
  <c r="AN200"/>
  <c r="AP199"/>
  <c r="AN199"/>
  <c r="AP198"/>
  <c r="AN198"/>
  <c r="AP197"/>
  <c r="AN197"/>
  <c r="AP196"/>
  <c r="AN196"/>
  <c r="AP195"/>
  <c r="AN195"/>
  <c r="AP194"/>
  <c r="AN194"/>
  <c r="AP193"/>
  <c r="AN193"/>
  <c r="AP192"/>
  <c r="AN192"/>
  <c r="AP191"/>
  <c r="AN191"/>
  <c r="AP190"/>
  <c r="AN190"/>
  <c r="AP189"/>
  <c r="AN189"/>
  <c r="AP188"/>
  <c r="AN188"/>
  <c r="AP187"/>
  <c r="AN187"/>
  <c r="AP186"/>
  <c r="AN186"/>
  <c r="AP185"/>
  <c r="AN185"/>
  <c r="AP183"/>
  <c r="AN183"/>
  <c r="AP182"/>
  <c r="AN182"/>
  <c r="AP181"/>
  <c r="AN181"/>
  <c r="AP180"/>
  <c r="AN180"/>
  <c r="AP179"/>
  <c r="AN179"/>
  <c r="AP178"/>
  <c r="AN178"/>
  <c r="AP177"/>
  <c r="AN177"/>
  <c r="AP176"/>
  <c r="AN176"/>
  <c r="AP175"/>
  <c r="AN175"/>
  <c r="AP174"/>
  <c r="AN174"/>
  <c r="AP173"/>
  <c r="AN173"/>
  <c r="AP172"/>
  <c r="AN172"/>
  <c r="AP171"/>
  <c r="AN171"/>
  <c r="AP170"/>
  <c r="AN170"/>
  <c r="AP169"/>
  <c r="AN169"/>
  <c r="AP168"/>
  <c r="AN168"/>
  <c r="AP167"/>
  <c r="AN167"/>
  <c r="AP166"/>
  <c r="AN166"/>
  <c r="AP165"/>
  <c r="AN165"/>
  <c r="AP164"/>
  <c r="AN164"/>
  <c r="AP163"/>
  <c r="AN163"/>
  <c r="AP162"/>
  <c r="AN162"/>
  <c r="AP161"/>
  <c r="AN161"/>
  <c r="AP160"/>
  <c r="AN160"/>
  <c r="AP159"/>
  <c r="AN159"/>
  <c r="AP158"/>
  <c r="AN158"/>
  <c r="AP157"/>
  <c r="AN157"/>
  <c r="AP156"/>
  <c r="AN156"/>
  <c r="AP155"/>
  <c r="AN155"/>
  <c r="AP154"/>
  <c r="AN154"/>
  <c r="AP153"/>
  <c r="AN153"/>
  <c r="AP152"/>
  <c r="AN152"/>
  <c r="AP151"/>
  <c r="AN151"/>
  <c r="AP150"/>
  <c r="AN150"/>
  <c r="AP149"/>
  <c r="AN149"/>
  <c r="AP148"/>
  <c r="AN148"/>
  <c r="AP147"/>
  <c r="AN147"/>
  <c r="AP146"/>
  <c r="AN146"/>
  <c r="AP145"/>
  <c r="AN145"/>
  <c r="AP144"/>
  <c r="AN144"/>
  <c r="AP143"/>
  <c r="AN143"/>
  <c r="AP142"/>
  <c r="AN142"/>
  <c r="AP141"/>
  <c r="AN141"/>
  <c r="AP140"/>
  <c r="AN140"/>
  <c r="AP139"/>
  <c r="AN139"/>
  <c r="AP138"/>
  <c r="AN138"/>
  <c r="AP137"/>
  <c r="AN137"/>
  <c r="AP136"/>
  <c r="AN136"/>
  <c r="AP135"/>
  <c r="AN135"/>
  <c r="AP134"/>
  <c r="AN134"/>
  <c r="AP133"/>
  <c r="AN133"/>
  <c r="AP132"/>
  <c r="AN132"/>
  <c r="AP131"/>
  <c r="AN131"/>
  <c r="AP130"/>
  <c r="AN130"/>
  <c r="AP129"/>
  <c r="AN129"/>
  <c r="AP128"/>
  <c r="AN128"/>
  <c r="AP127"/>
  <c r="AN127"/>
  <c r="AP126"/>
  <c r="AN126"/>
  <c r="AP125"/>
  <c r="AN125"/>
  <c r="AP124"/>
  <c r="AN124"/>
  <c r="AP123"/>
  <c r="AN123"/>
  <c r="AP122"/>
  <c r="AN122"/>
  <c r="AP121"/>
  <c r="AN121"/>
  <c r="AP120"/>
  <c r="AN120"/>
  <c r="AP119"/>
  <c r="AN119"/>
  <c r="AP118"/>
  <c r="AN118"/>
  <c r="AP117"/>
  <c r="AN117"/>
  <c r="AP116"/>
  <c r="AN116"/>
  <c r="AP115"/>
  <c r="AN115"/>
  <c r="AP114"/>
  <c r="AN114"/>
  <c r="AP113"/>
  <c r="AN113"/>
  <c r="AP112"/>
  <c r="AN112"/>
  <c r="AP111"/>
  <c r="AN111"/>
  <c r="AP110"/>
  <c r="AN110"/>
  <c r="AP109"/>
  <c r="AN109"/>
  <c r="AP108"/>
  <c r="AN108"/>
  <c r="AP107"/>
  <c r="AN107"/>
  <c r="AP106"/>
  <c r="AN106"/>
  <c r="AP105"/>
  <c r="AN105"/>
  <c r="AP104"/>
  <c r="AN104"/>
  <c r="AP103"/>
  <c r="AN103"/>
  <c r="AP102"/>
  <c r="AN102"/>
  <c r="AP101"/>
  <c r="AN101"/>
  <c r="AP100"/>
  <c r="AN100"/>
  <c r="AP99"/>
  <c r="AN99"/>
  <c r="AP98"/>
  <c r="AN98"/>
  <c r="AP97"/>
  <c r="AN97"/>
  <c r="AP96"/>
  <c r="AN96"/>
  <c r="AP95"/>
  <c r="AN95"/>
  <c r="AP94"/>
  <c r="AN94"/>
  <c r="AP93"/>
  <c r="AN93"/>
  <c r="AP92"/>
  <c r="AN92"/>
  <c r="AP91"/>
  <c r="AP233" s="1"/>
  <c r="AN91"/>
  <c r="AP89"/>
  <c r="AP88"/>
  <c r="AP87"/>
  <c r="AN87"/>
  <c r="AP86"/>
  <c r="AN86"/>
  <c r="AP85"/>
  <c r="AN85"/>
  <c r="AP84"/>
  <c r="AN84"/>
  <c r="AP83"/>
  <c r="AN83"/>
  <c r="AP82"/>
  <c r="AN82"/>
  <c r="AP81"/>
  <c r="AN81"/>
  <c r="AP80"/>
  <c r="AN80"/>
  <c r="AP79"/>
  <c r="AN79"/>
  <c r="AP78"/>
  <c r="AN78"/>
  <c r="AP77"/>
  <c r="AN77"/>
  <c r="AP76"/>
  <c r="AN76"/>
  <c r="AP75"/>
  <c r="AN75"/>
  <c r="AP74"/>
  <c r="AN74"/>
  <c r="AP73"/>
  <c r="AN73"/>
  <c r="AP72"/>
  <c r="AP71"/>
  <c r="AP70"/>
  <c r="AP69"/>
  <c r="AP68"/>
  <c r="AP61"/>
  <c r="AN61"/>
  <c r="AP60"/>
  <c r="AN60"/>
  <c r="AP59"/>
  <c r="AN59"/>
  <c r="AP58"/>
  <c r="AN58"/>
  <c r="AP57"/>
  <c r="AP46"/>
  <c r="AP45"/>
  <c r="AP44"/>
  <c r="AN44"/>
  <c r="AP42"/>
  <c r="AN42"/>
  <c r="AP41"/>
  <c r="AN41"/>
  <c r="AP40"/>
  <c r="AN40"/>
  <c r="AP39"/>
  <c r="AN39"/>
  <c r="AP37"/>
  <c r="AN37"/>
  <c r="AP36"/>
  <c r="AN36"/>
  <c r="AP23"/>
  <c r="AN23"/>
  <c r="AP21"/>
  <c r="AN21"/>
  <c r="AP20"/>
  <c r="AN20"/>
  <c r="AP19"/>
  <c r="AN19"/>
  <c r="AP18"/>
  <c r="AN18"/>
  <c r="AP17"/>
  <c r="AN17"/>
  <c r="AP16"/>
  <c r="AN16"/>
  <c r="AP15"/>
  <c r="AN15"/>
  <c r="AP14"/>
  <c r="AN14"/>
  <c r="AP13"/>
  <c r="AN13"/>
  <c r="AP12"/>
  <c r="AN12"/>
  <c r="AN45" s="1"/>
  <c r="I88"/>
  <c r="I45"/>
  <c r="L32" i="5"/>
  <c r="N32" s="1"/>
  <c r="P32" s="1"/>
  <c r="R32" s="1"/>
  <c r="T32" s="1"/>
  <c r="AJ32" s="1"/>
  <c r="AL32" s="1"/>
  <c r="AN32" s="1"/>
  <c r="AP32" s="1"/>
  <c r="AR32" s="1"/>
  <c r="AT32" s="1"/>
  <c r="AM365" i="9"/>
  <c r="AK365"/>
  <c r="CC378"/>
  <c r="CA378"/>
  <c r="AM378"/>
  <c r="AK378"/>
  <c r="AJ378"/>
  <c r="AH378"/>
  <c r="AG378"/>
  <c r="AE378"/>
  <c r="AD378"/>
  <c r="AB378"/>
  <c r="Y378"/>
  <c r="X378"/>
  <c r="V378"/>
  <c r="U378"/>
  <c r="S378"/>
  <c r="R378"/>
  <c r="P378"/>
  <c r="O378"/>
  <c r="M378"/>
  <c r="L378"/>
  <c r="K82" i="8"/>
  <c r="M82"/>
  <c r="O82" s="1"/>
  <c r="CA350" i="9"/>
  <c r="CC350"/>
  <c r="L105" i="5"/>
  <c r="N105" s="1"/>
  <c r="P105"/>
  <c r="R105" s="1"/>
  <c r="T105" s="1"/>
  <c r="AJ105" s="1"/>
  <c r="AL105" s="1"/>
  <c r="AN105" s="1"/>
  <c r="AP105" s="1"/>
  <c r="CC274" i="9"/>
  <c r="CA274"/>
  <c r="AM274"/>
  <c r="AK274"/>
  <c r="AJ274"/>
  <c r="AH274"/>
  <c r="AG274"/>
  <c r="AE274"/>
  <c r="AD274"/>
  <c r="AB274"/>
  <c r="Y274"/>
  <c r="X274"/>
  <c r="V274"/>
  <c r="U274"/>
  <c r="S274"/>
  <c r="R274"/>
  <c r="P274"/>
  <c r="O274"/>
  <c r="M274"/>
  <c r="L274"/>
  <c r="F274"/>
  <c r="CC275"/>
  <c r="CA275"/>
  <c r="AM275"/>
  <c r="AK275"/>
  <c r="AJ275"/>
  <c r="AH275"/>
  <c r="AG275"/>
  <c r="AE275"/>
  <c r="AD275"/>
  <c r="AB275"/>
  <c r="Y275"/>
  <c r="X275"/>
  <c r="V275"/>
  <c r="U275"/>
  <c r="S275"/>
  <c r="R275"/>
  <c r="P275"/>
  <c r="O275"/>
  <c r="M275"/>
  <c r="L275"/>
  <c r="F275"/>
  <c r="CA319"/>
  <c r="M12" i="6"/>
  <c r="O12" s="1"/>
  <c r="Q12" s="1"/>
  <c r="S12" s="1"/>
  <c r="U12" s="1"/>
  <c r="W12" s="1"/>
  <c r="Y12" s="1"/>
  <c r="AA12" s="1"/>
  <c r="AC12" s="1"/>
  <c r="AE12" s="1"/>
  <c r="CC388" i="9"/>
  <c r="CA388"/>
  <c r="AM388"/>
  <c r="AK388"/>
  <c r="AJ388"/>
  <c r="AH388"/>
  <c r="AG388"/>
  <c r="AE388"/>
  <c r="AD388"/>
  <c r="AB388"/>
  <c r="Y388"/>
  <c r="X388"/>
  <c r="V388"/>
  <c r="U388"/>
  <c r="S388"/>
  <c r="R388"/>
  <c r="P388"/>
  <c r="O388"/>
  <c r="M388"/>
  <c r="L388"/>
  <c r="F344"/>
  <c r="F315"/>
  <c r="F272"/>
  <c r="CC272"/>
  <c r="CA272"/>
  <c r="AM272"/>
  <c r="AK272"/>
  <c r="AJ272"/>
  <c r="AH272"/>
  <c r="AG272"/>
  <c r="AE272"/>
  <c r="AD272"/>
  <c r="AB272"/>
  <c r="Y272"/>
  <c r="X272"/>
  <c r="V272"/>
  <c r="U272"/>
  <c r="S272"/>
  <c r="R272"/>
  <c r="P272"/>
  <c r="O272"/>
  <c r="M272"/>
  <c r="L272"/>
  <c r="F271"/>
  <c r="F58"/>
  <c r="CC48"/>
  <c r="CA48"/>
  <c r="CA56" s="1"/>
  <c r="BV48"/>
  <c r="F44"/>
  <c r="F37"/>
  <c r="F12"/>
  <c r="F14"/>
  <c r="F15"/>
  <c r="F16"/>
  <c r="F17"/>
  <c r="F18"/>
  <c r="F19"/>
  <c r="F20"/>
  <c r="F21"/>
  <c r="F23"/>
  <c r="F36"/>
  <c r="F41"/>
  <c r="F42"/>
  <c r="CC319"/>
  <c r="BU319"/>
  <c r="AM319"/>
  <c r="AK319"/>
  <c r="AJ319"/>
  <c r="AH319"/>
  <c r="AG319"/>
  <c r="AE319"/>
  <c r="AD319"/>
  <c r="AB319"/>
  <c r="Y319"/>
  <c r="X319"/>
  <c r="V319"/>
  <c r="U319"/>
  <c r="S319"/>
  <c r="R319"/>
  <c r="P319"/>
  <c r="O319"/>
  <c r="M319"/>
  <c r="L319"/>
  <c r="CC315"/>
  <c r="CA315"/>
  <c r="BW315"/>
  <c r="AM315"/>
  <c r="AK315"/>
  <c r="AJ315"/>
  <c r="AH315"/>
  <c r="AG315"/>
  <c r="AE315"/>
  <c r="AD315"/>
  <c r="AB315"/>
  <c r="Y315"/>
  <c r="X315"/>
  <c r="V315"/>
  <c r="U315"/>
  <c r="S315"/>
  <c r="R315"/>
  <c r="P315"/>
  <c r="O315"/>
  <c r="M315"/>
  <c r="L315"/>
  <c r="CC318"/>
  <c r="CA318"/>
  <c r="BW318"/>
  <c r="AM318"/>
  <c r="AK318"/>
  <c r="AJ318"/>
  <c r="AH318"/>
  <c r="AG318"/>
  <c r="AE318"/>
  <c r="AD318"/>
  <c r="AB318"/>
  <c r="Y318"/>
  <c r="X318"/>
  <c r="V318"/>
  <c r="U318"/>
  <c r="S318"/>
  <c r="R318"/>
  <c r="P318"/>
  <c r="O318"/>
  <c r="M318"/>
  <c r="L318"/>
  <c r="CC293"/>
  <c r="CA293"/>
  <c r="BU293"/>
  <c r="AM293"/>
  <c r="AK293"/>
  <c r="AJ293"/>
  <c r="AH293"/>
  <c r="AG293"/>
  <c r="AE293"/>
  <c r="AD293"/>
  <c r="AB293"/>
  <c r="Y293"/>
  <c r="X293"/>
  <c r="V293"/>
  <c r="U293"/>
  <c r="S293"/>
  <c r="R293"/>
  <c r="P293"/>
  <c r="O293"/>
  <c r="M293"/>
  <c r="L293"/>
  <c r="CC283"/>
  <c r="CA283"/>
  <c r="AM283"/>
  <c r="AK283"/>
  <c r="AJ283"/>
  <c r="AH283"/>
  <c r="AG283"/>
  <c r="AE283"/>
  <c r="AD283"/>
  <c r="AB283"/>
  <c r="Y283"/>
  <c r="X283"/>
  <c r="V283"/>
  <c r="U283"/>
  <c r="S283"/>
  <c r="R283"/>
  <c r="P283"/>
  <c r="O283"/>
  <c r="M283"/>
  <c r="L283"/>
  <c r="C9" i="11"/>
  <c r="G9" s="1"/>
  <c r="C8"/>
  <c r="E8" s="1"/>
  <c r="C7"/>
  <c r="E7" s="1"/>
  <c r="C6"/>
  <c r="E6" s="1"/>
  <c r="C5"/>
  <c r="E5" s="1"/>
  <c r="M11" i="7"/>
  <c r="N11" s="1"/>
  <c r="I11"/>
  <c r="E11"/>
  <c r="L11"/>
  <c r="L10"/>
  <c r="H10" s="1"/>
  <c r="L9"/>
  <c r="H9" s="1"/>
  <c r="L8"/>
  <c r="L7"/>
  <c r="H7" s="1"/>
  <c r="CC324" i="9"/>
  <c r="CA324"/>
  <c r="AM324"/>
  <c r="AK324"/>
  <c r="AJ324"/>
  <c r="AH324"/>
  <c r="AG324"/>
  <c r="AE324"/>
  <c r="AD324"/>
  <c r="AB324"/>
  <c r="Y324"/>
  <c r="X324"/>
  <c r="V324"/>
  <c r="U324"/>
  <c r="S324"/>
  <c r="R324"/>
  <c r="P324"/>
  <c r="O324"/>
  <c r="M324"/>
  <c r="L324"/>
  <c r="CC49"/>
  <c r="CA49"/>
  <c r="CC390"/>
  <c r="CA390"/>
  <c r="AD390"/>
  <c r="AB390"/>
  <c r="Y390"/>
  <c r="X390"/>
  <c r="V390"/>
  <c r="U390"/>
  <c r="S390"/>
  <c r="R390"/>
  <c r="P390"/>
  <c r="O390"/>
  <c r="M390"/>
  <c r="L390"/>
  <c r="BS314"/>
  <c r="BV314"/>
  <c r="BS371"/>
  <c r="BS373"/>
  <c r="BS374"/>
  <c r="BS381"/>
  <c r="BS415"/>
  <c r="BV415"/>
  <c r="BV411"/>
  <c r="AJ389"/>
  <c r="AJ390"/>
  <c r="AH390"/>
  <c r="CD434"/>
  <c r="CD429"/>
  <c r="E424"/>
  <c r="CG422"/>
  <c r="AM422"/>
  <c r="AK422"/>
  <c r="AJ422"/>
  <c r="AH422"/>
  <c r="AG422"/>
  <c r="AE422"/>
  <c r="AD422"/>
  <c r="AB422"/>
  <c r="Y422"/>
  <c r="X422"/>
  <c r="V422"/>
  <c r="U422"/>
  <c r="S422"/>
  <c r="R422"/>
  <c r="P422"/>
  <c r="O422"/>
  <c r="M422"/>
  <c r="L422"/>
  <c r="CC418"/>
  <c r="CA418"/>
  <c r="BS418"/>
  <c r="BV418" s="1"/>
  <c r="AM418"/>
  <c r="AK418"/>
  <c r="AJ418"/>
  <c r="AH418"/>
  <c r="AG418"/>
  <c r="AE418"/>
  <c r="AD418"/>
  <c r="AB418"/>
  <c r="Y418"/>
  <c r="X418"/>
  <c r="V418"/>
  <c r="U418"/>
  <c r="S418"/>
  <c r="R418"/>
  <c r="P418"/>
  <c r="O418"/>
  <c r="M418"/>
  <c r="L418"/>
  <c r="F418"/>
  <c r="CC416"/>
  <c r="CA416"/>
  <c r="AM416"/>
  <c r="AK416"/>
  <c r="AJ416"/>
  <c r="AH416"/>
  <c r="AG416"/>
  <c r="AE416"/>
  <c r="AD416"/>
  <c r="AB416"/>
  <c r="Y416"/>
  <c r="X416"/>
  <c r="V416"/>
  <c r="U416"/>
  <c r="S416"/>
  <c r="R416"/>
  <c r="P416"/>
  <c r="O416"/>
  <c r="M416"/>
  <c r="L416"/>
  <c r="AM415"/>
  <c r="AK415"/>
  <c r="AJ415"/>
  <c r="AH415"/>
  <c r="AG415"/>
  <c r="AE415"/>
  <c r="AD415"/>
  <c r="AB415"/>
  <c r="Y415"/>
  <c r="X415"/>
  <c r="V415"/>
  <c r="U415"/>
  <c r="S415"/>
  <c r="R415"/>
  <c r="P415"/>
  <c r="O415"/>
  <c r="M415"/>
  <c r="L415"/>
  <c r="AM414"/>
  <c r="AK414"/>
  <c r="AJ414"/>
  <c r="AH414"/>
  <c r="AG414"/>
  <c r="AE414"/>
  <c r="AD414"/>
  <c r="AB414"/>
  <c r="Y414"/>
  <c r="X414"/>
  <c r="V414"/>
  <c r="U414"/>
  <c r="S414"/>
  <c r="R414"/>
  <c r="P414"/>
  <c r="O414"/>
  <c r="M414"/>
  <c r="L414"/>
  <c r="CC413"/>
  <c r="CA413"/>
  <c r="AM413"/>
  <c r="AK413"/>
  <c r="AJ413"/>
  <c r="AH413"/>
  <c r="AG413"/>
  <c r="AE413"/>
  <c r="AD413"/>
  <c r="AB413"/>
  <c r="Y413"/>
  <c r="X413"/>
  <c r="V413"/>
  <c r="U413"/>
  <c r="S413"/>
  <c r="R413"/>
  <c r="P413"/>
  <c r="O413"/>
  <c r="M413"/>
  <c r="L413"/>
  <c r="F413"/>
  <c r="CC412"/>
  <c r="CA412"/>
  <c r="AM412"/>
  <c r="AK412"/>
  <c r="AJ412"/>
  <c r="AH412"/>
  <c r="AG412"/>
  <c r="AE412"/>
  <c r="AD412"/>
  <c r="AB412"/>
  <c r="Y412"/>
  <c r="X412"/>
  <c r="V412"/>
  <c r="U412"/>
  <c r="S412"/>
  <c r="R412"/>
  <c r="P412"/>
  <c r="O412"/>
  <c r="M412"/>
  <c r="L412"/>
  <c r="F412"/>
  <c r="CC411"/>
  <c r="CA411"/>
  <c r="AM411"/>
  <c r="AK411"/>
  <c r="AJ411"/>
  <c r="AH411"/>
  <c r="AG411"/>
  <c r="AE411"/>
  <c r="AD411"/>
  <c r="AB411"/>
  <c r="Y411"/>
  <c r="X411"/>
  <c r="V411"/>
  <c r="U411"/>
  <c r="S411"/>
  <c r="R411"/>
  <c r="P411"/>
  <c r="O411"/>
  <c r="M411"/>
  <c r="L411"/>
  <c r="F411"/>
  <c r="CC409"/>
  <c r="CA409"/>
  <c r="AM409"/>
  <c r="AK409"/>
  <c r="AJ409"/>
  <c r="AH409"/>
  <c r="AG409"/>
  <c r="AE409"/>
  <c r="AD409"/>
  <c r="AB409"/>
  <c r="Y409"/>
  <c r="X409"/>
  <c r="V409"/>
  <c r="U409"/>
  <c r="S409"/>
  <c r="R409"/>
  <c r="P409"/>
  <c r="O409"/>
  <c r="M409"/>
  <c r="L409"/>
  <c r="F409"/>
  <c r="CC408"/>
  <c r="BW408"/>
  <c r="AM408"/>
  <c r="AK408"/>
  <c r="AJ408"/>
  <c r="AH408"/>
  <c r="AG408"/>
  <c r="AE408"/>
  <c r="AD408"/>
  <c r="AB408"/>
  <c r="Y408"/>
  <c r="X408"/>
  <c r="V408"/>
  <c r="U408"/>
  <c r="S408"/>
  <c r="R408"/>
  <c r="P408"/>
  <c r="O408"/>
  <c r="M408"/>
  <c r="L408"/>
  <c r="CC407"/>
  <c r="CA407"/>
  <c r="BV407"/>
  <c r="BV420" s="1"/>
  <c r="AM407"/>
  <c r="AK407"/>
  <c r="AJ407"/>
  <c r="AH407"/>
  <c r="AG407"/>
  <c r="AE407"/>
  <c r="AD407"/>
  <c r="AB407"/>
  <c r="AA420"/>
  <c r="Y407"/>
  <c r="X407"/>
  <c r="V407"/>
  <c r="U407"/>
  <c r="S407"/>
  <c r="R407"/>
  <c r="P407"/>
  <c r="O407"/>
  <c r="M407"/>
  <c r="L407"/>
  <c r="F407"/>
  <c r="CB402"/>
  <c r="AL402"/>
  <c r="AI402"/>
  <c r="AF402"/>
  <c r="AC402"/>
  <c r="Z402"/>
  <c r="W402"/>
  <c r="Q402"/>
  <c r="N402"/>
  <c r="K402"/>
  <c r="I402"/>
  <c r="H402"/>
  <c r="X401"/>
  <c r="BT401" s="1"/>
  <c r="V401"/>
  <c r="BR401" s="1"/>
  <c r="CC397"/>
  <c r="CA397"/>
  <c r="BV397"/>
  <c r="BU397" s="1"/>
  <c r="AM397"/>
  <c r="AK397"/>
  <c r="AJ397"/>
  <c r="AH397"/>
  <c r="AG397"/>
  <c r="AE397"/>
  <c r="AD397"/>
  <c r="AB397"/>
  <c r="Y397"/>
  <c r="X397"/>
  <c r="V397"/>
  <c r="U397"/>
  <c r="S397"/>
  <c r="R397"/>
  <c r="P397"/>
  <c r="O397"/>
  <c r="M397"/>
  <c r="L397"/>
  <c r="F397"/>
  <c r="CC396"/>
  <c r="CA396"/>
  <c r="BV396"/>
  <c r="BY396" s="1"/>
  <c r="CE396" s="1"/>
  <c r="AM396"/>
  <c r="AK396"/>
  <c r="AJ396"/>
  <c r="AH396"/>
  <c r="AG396"/>
  <c r="AE396"/>
  <c r="AD396"/>
  <c r="AB396"/>
  <c r="Y396"/>
  <c r="X396"/>
  <c r="V396"/>
  <c r="U396"/>
  <c r="S396"/>
  <c r="R396"/>
  <c r="P396"/>
  <c r="O396"/>
  <c r="M396"/>
  <c r="L396"/>
  <c r="CC395"/>
  <c r="CA395"/>
  <c r="AM395"/>
  <c r="AK395"/>
  <c r="AJ395"/>
  <c r="AH395"/>
  <c r="AG395"/>
  <c r="AE395"/>
  <c r="AD395"/>
  <c r="AB395"/>
  <c r="Y395"/>
  <c r="X395"/>
  <c r="V395"/>
  <c r="U395"/>
  <c r="S395"/>
  <c r="R395"/>
  <c r="P395"/>
  <c r="O395"/>
  <c r="M395"/>
  <c r="L395"/>
  <c r="CC394"/>
  <c r="CA394"/>
  <c r="AM394"/>
  <c r="AK394"/>
  <c r="AJ394"/>
  <c r="AH394"/>
  <c r="AG394"/>
  <c r="AE394"/>
  <c r="AD394"/>
  <c r="AB394"/>
  <c r="Y394"/>
  <c r="X394"/>
  <c r="V394"/>
  <c r="T394"/>
  <c r="BS394"/>
  <c r="R394"/>
  <c r="P394"/>
  <c r="O394"/>
  <c r="M394"/>
  <c r="L394"/>
  <c r="F394"/>
  <c r="BU393"/>
  <c r="BS393"/>
  <c r="AM393"/>
  <c r="AK393"/>
  <c r="AJ393"/>
  <c r="AH393"/>
  <c r="AG393"/>
  <c r="AE393"/>
  <c r="AD393"/>
  <c r="AB393"/>
  <c r="Y393"/>
  <c r="X393"/>
  <c r="V393"/>
  <c r="U393"/>
  <c r="S393"/>
  <c r="R393"/>
  <c r="P393"/>
  <c r="O393"/>
  <c r="M393"/>
  <c r="L393"/>
  <c r="CC391"/>
  <c r="CA391"/>
  <c r="AM391"/>
  <c r="AK391"/>
  <c r="AJ391"/>
  <c r="AH391"/>
  <c r="AG391"/>
  <c r="AE391"/>
  <c r="AD391"/>
  <c r="AB391"/>
  <c r="Y391"/>
  <c r="X391"/>
  <c r="V391"/>
  <c r="U391"/>
  <c r="S391"/>
  <c r="R391"/>
  <c r="P391"/>
  <c r="O391"/>
  <c r="M391"/>
  <c r="L391"/>
  <c r="CC389"/>
  <c r="CA389"/>
  <c r="AM389"/>
  <c r="AK389"/>
  <c r="AH389"/>
  <c r="AG389"/>
  <c r="AE389"/>
  <c r="AD389"/>
  <c r="AB389"/>
  <c r="Y389"/>
  <c r="X389"/>
  <c r="V389"/>
  <c r="U389"/>
  <c r="S389"/>
  <c r="R389"/>
  <c r="P389"/>
  <c r="O389"/>
  <c r="M389"/>
  <c r="L389"/>
  <c r="F389"/>
  <c r="CC386"/>
  <c r="CA386"/>
  <c r="AM386"/>
  <c r="AK386"/>
  <c r="AJ386"/>
  <c r="AH386"/>
  <c r="AG386"/>
  <c r="AE386"/>
  <c r="AD386"/>
  <c r="AB386"/>
  <c r="Y386"/>
  <c r="X386"/>
  <c r="V386"/>
  <c r="U386"/>
  <c r="S386"/>
  <c r="R386"/>
  <c r="P386"/>
  <c r="O386"/>
  <c r="M386"/>
  <c r="L386"/>
  <c r="F386"/>
  <c r="CC385"/>
  <c r="CA385"/>
  <c r="AM385"/>
  <c r="AK385"/>
  <c r="AJ385"/>
  <c r="AH385"/>
  <c r="AG385"/>
  <c r="AE385"/>
  <c r="AD385"/>
  <c r="AB385"/>
  <c r="Y385"/>
  <c r="X385"/>
  <c r="V385"/>
  <c r="U385"/>
  <c r="S385"/>
  <c r="R385"/>
  <c r="P385"/>
  <c r="O385"/>
  <c r="M385"/>
  <c r="L385"/>
  <c r="G385"/>
  <c r="CC384"/>
  <c r="CA384"/>
  <c r="AM384"/>
  <c r="AK384"/>
  <c r="AJ384"/>
  <c r="AH384"/>
  <c r="AG384"/>
  <c r="AE384"/>
  <c r="AD384"/>
  <c r="AB384"/>
  <c r="Y384"/>
  <c r="X384"/>
  <c r="V384"/>
  <c r="U384"/>
  <c r="S384"/>
  <c r="R384"/>
  <c r="P384"/>
  <c r="O384"/>
  <c r="M384"/>
  <c r="L384"/>
  <c r="CC383"/>
  <c r="CA383"/>
  <c r="BV383"/>
  <c r="BU383"/>
  <c r="AM383"/>
  <c r="AK383"/>
  <c r="AJ383"/>
  <c r="AH383"/>
  <c r="AG383"/>
  <c r="AE383"/>
  <c r="AD383"/>
  <c r="AB383"/>
  <c r="Y383"/>
  <c r="X383"/>
  <c r="V383"/>
  <c r="U383"/>
  <c r="S383"/>
  <c r="R383"/>
  <c r="P383"/>
  <c r="O383"/>
  <c r="M383"/>
  <c r="L383"/>
  <c r="F383"/>
  <c r="CC382"/>
  <c r="CA382"/>
  <c r="AM382"/>
  <c r="AK382"/>
  <c r="AJ382"/>
  <c r="AH382"/>
  <c r="AG382"/>
  <c r="AE382"/>
  <c r="AD382"/>
  <c r="AB382"/>
  <c r="Y382"/>
  <c r="X382"/>
  <c r="V382"/>
  <c r="U382"/>
  <c r="S382"/>
  <c r="R382"/>
  <c r="P382"/>
  <c r="O382"/>
  <c r="M382"/>
  <c r="L382"/>
  <c r="F382"/>
  <c r="AM381"/>
  <c r="AK381"/>
  <c r="AJ381"/>
  <c r="AH381"/>
  <c r="AG381"/>
  <c r="AE381"/>
  <c r="AD381"/>
  <c r="AB381"/>
  <c r="Y381"/>
  <c r="X381"/>
  <c r="V381"/>
  <c r="U381"/>
  <c r="S381"/>
  <c r="R381"/>
  <c r="P381"/>
  <c r="O381"/>
  <c r="M381"/>
  <c r="L381"/>
  <c r="CC377"/>
  <c r="CA377"/>
  <c r="BV377"/>
  <c r="AM377"/>
  <c r="AK377"/>
  <c r="AJ377"/>
  <c r="AH377"/>
  <c r="AG377"/>
  <c r="AE377"/>
  <c r="AD377"/>
  <c r="AB377"/>
  <c r="Y377"/>
  <c r="X377"/>
  <c r="V377"/>
  <c r="U377"/>
  <c r="S377"/>
  <c r="R377"/>
  <c r="P377"/>
  <c r="O377"/>
  <c r="M377"/>
  <c r="L377"/>
  <c r="CC376"/>
  <c r="CA376"/>
  <c r="BV376"/>
  <c r="AM376"/>
  <c r="AK376"/>
  <c r="AJ376"/>
  <c r="AH376"/>
  <c r="AG376"/>
  <c r="AE376"/>
  <c r="AD376"/>
  <c r="AB376"/>
  <c r="Y376"/>
  <c r="X376"/>
  <c r="V376"/>
  <c r="U376"/>
  <c r="S376"/>
  <c r="R376"/>
  <c r="P376"/>
  <c r="O376"/>
  <c r="M376"/>
  <c r="L376"/>
  <c r="CC375"/>
  <c r="CA375"/>
  <c r="AM375"/>
  <c r="AK375"/>
  <c r="AJ375"/>
  <c r="AH375"/>
  <c r="AG375"/>
  <c r="AE375"/>
  <c r="AD375"/>
  <c r="AB375"/>
  <c r="Y375"/>
  <c r="X375"/>
  <c r="V375"/>
  <c r="U375"/>
  <c r="S375"/>
  <c r="R375"/>
  <c r="P375"/>
  <c r="O375"/>
  <c r="M375"/>
  <c r="L375"/>
  <c r="AM374"/>
  <c r="AK374"/>
  <c r="AJ374"/>
  <c r="AH374"/>
  <c r="AG374"/>
  <c r="AE374"/>
  <c r="AD374"/>
  <c r="AB374"/>
  <c r="Y374"/>
  <c r="X374"/>
  <c r="V374"/>
  <c r="U374"/>
  <c r="S374"/>
  <c r="R374"/>
  <c r="P374"/>
  <c r="O374"/>
  <c r="M374"/>
  <c r="L374"/>
  <c r="AM373"/>
  <c r="AK373"/>
  <c r="AJ373"/>
  <c r="AH373"/>
  <c r="AG373"/>
  <c r="AE373"/>
  <c r="AD373"/>
  <c r="AB373"/>
  <c r="Y373"/>
  <c r="X373"/>
  <c r="V373"/>
  <c r="U373"/>
  <c r="S373"/>
  <c r="R373"/>
  <c r="P373"/>
  <c r="O373"/>
  <c r="M373"/>
  <c r="L373"/>
  <c r="CC372"/>
  <c r="CA372"/>
  <c r="BV372"/>
  <c r="BW372" s="1"/>
  <c r="BZ372" s="1"/>
  <c r="CF372" s="1"/>
  <c r="AM372"/>
  <c r="AK372"/>
  <c r="AJ372"/>
  <c r="AH372"/>
  <c r="AG372"/>
  <c r="AE372"/>
  <c r="AD372"/>
  <c r="AB372"/>
  <c r="Y372"/>
  <c r="X372"/>
  <c r="V372"/>
  <c r="U372"/>
  <c r="S372"/>
  <c r="R372"/>
  <c r="P372"/>
  <c r="O372"/>
  <c r="M372"/>
  <c r="L372"/>
  <c r="CC369"/>
  <c r="CA369"/>
  <c r="CC368"/>
  <c r="CA368"/>
  <c r="CC365"/>
  <c r="CA365"/>
  <c r="X365"/>
  <c r="V365"/>
  <c r="L365"/>
  <c r="CC363"/>
  <c r="CA363"/>
  <c r="AM363"/>
  <c r="AK363"/>
  <c r="AJ363"/>
  <c r="AH363"/>
  <c r="AG363"/>
  <c r="AE363"/>
  <c r="AD363"/>
  <c r="AB363"/>
  <c r="Y363"/>
  <c r="X363"/>
  <c r="V363"/>
  <c r="U363"/>
  <c r="S363"/>
  <c r="R363"/>
  <c r="P363"/>
  <c r="O363"/>
  <c r="M363"/>
  <c r="L363"/>
  <c r="CC361"/>
  <c r="CA361"/>
  <c r="Y361"/>
  <c r="X361"/>
  <c r="V361"/>
  <c r="R361"/>
  <c r="BT361" s="1"/>
  <c r="P361"/>
  <c r="BR361" s="1"/>
  <c r="CC360"/>
  <c r="CA360"/>
  <c r="Y360"/>
  <c r="X360"/>
  <c r="BT360" s="1"/>
  <c r="V360"/>
  <c r="BR360" s="1"/>
  <c r="CC358"/>
  <c r="AM358"/>
  <c r="AK358"/>
  <c r="AJ358"/>
  <c r="AH358"/>
  <c r="AG358"/>
  <c r="AE358"/>
  <c r="AD358"/>
  <c r="AB358"/>
  <c r="Y358"/>
  <c r="X358"/>
  <c r="V358"/>
  <c r="U358"/>
  <c r="S358"/>
  <c r="R358"/>
  <c r="P358"/>
  <c r="O358"/>
  <c r="M358"/>
  <c r="L358"/>
  <c r="BT358"/>
  <c r="CC356"/>
  <c r="AM356"/>
  <c r="AK356"/>
  <c r="AJ356"/>
  <c r="AH356"/>
  <c r="AG356"/>
  <c r="AE356"/>
  <c r="AD356"/>
  <c r="AB356"/>
  <c r="Y356"/>
  <c r="X356"/>
  <c r="V356"/>
  <c r="U356"/>
  <c r="S356"/>
  <c r="R356"/>
  <c r="P356"/>
  <c r="O356"/>
  <c r="M356"/>
  <c r="L356"/>
  <c r="CC354"/>
  <c r="CA354"/>
  <c r="AM354"/>
  <c r="AK354"/>
  <c r="AJ354"/>
  <c r="AH354"/>
  <c r="AG354"/>
  <c r="AE354"/>
  <c r="AD354"/>
  <c r="AB354"/>
  <c r="Y354"/>
  <c r="X354"/>
  <c r="V354"/>
  <c r="U354"/>
  <c r="S354"/>
  <c r="R354"/>
  <c r="P354"/>
  <c r="O354"/>
  <c r="M354"/>
  <c r="L354"/>
  <c r="CC352"/>
  <c r="CA352"/>
  <c r="AM352"/>
  <c r="AK352"/>
  <c r="AJ352"/>
  <c r="AH352"/>
  <c r="AG352"/>
  <c r="AE352"/>
  <c r="AD352"/>
  <c r="AB352"/>
  <c r="Y352"/>
  <c r="W352"/>
  <c r="W367" s="1"/>
  <c r="T352"/>
  <c r="T367" s="1"/>
  <c r="Q352"/>
  <c r="O352"/>
  <c r="M352"/>
  <c r="K352"/>
  <c r="K367" s="1"/>
  <c r="BS351"/>
  <c r="BV351"/>
  <c r="AM351"/>
  <c r="AK351"/>
  <c r="AJ351"/>
  <c r="AH351"/>
  <c r="AG351"/>
  <c r="AE351"/>
  <c r="AD351"/>
  <c r="AB351"/>
  <c r="Y351"/>
  <c r="X351"/>
  <c r="V351"/>
  <c r="U351"/>
  <c r="S351"/>
  <c r="R351"/>
  <c r="P351"/>
  <c r="O351"/>
  <c r="M351"/>
  <c r="L351"/>
  <c r="G351"/>
  <c r="CC349"/>
  <c r="CA349"/>
  <c r="AM349"/>
  <c r="AK349"/>
  <c r="AJ349"/>
  <c r="AH349"/>
  <c r="AG349"/>
  <c r="AE349"/>
  <c r="AD349"/>
  <c r="AB349"/>
  <c r="Y349"/>
  <c r="X349"/>
  <c r="V349"/>
  <c r="U349"/>
  <c r="S349"/>
  <c r="R349"/>
  <c r="P349"/>
  <c r="O349"/>
  <c r="M349"/>
  <c r="L349"/>
  <c r="BT349"/>
  <c r="CC348"/>
  <c r="CA348"/>
  <c r="AM348"/>
  <c r="AK348"/>
  <c r="AJ348"/>
  <c r="AH348"/>
  <c r="AG348"/>
  <c r="AE348"/>
  <c r="AD348"/>
  <c r="AB348"/>
  <c r="Y348"/>
  <c r="X348"/>
  <c r="V348"/>
  <c r="U348"/>
  <c r="S348"/>
  <c r="R348"/>
  <c r="P348"/>
  <c r="O348"/>
  <c r="M348"/>
  <c r="L348"/>
  <c r="BT348"/>
  <c r="CC347"/>
  <c r="CA347"/>
  <c r="AM347"/>
  <c r="AK347"/>
  <c r="AJ347"/>
  <c r="AH347"/>
  <c r="AG347"/>
  <c r="AE347"/>
  <c r="AD347"/>
  <c r="AB347"/>
  <c r="Y347"/>
  <c r="X347"/>
  <c r="V347"/>
  <c r="U347"/>
  <c r="S347"/>
  <c r="R347"/>
  <c r="P347"/>
  <c r="O347"/>
  <c r="M347"/>
  <c r="L347"/>
  <c r="BT347"/>
  <c r="CC345"/>
  <c r="CA345"/>
  <c r="AM345"/>
  <c r="AK345"/>
  <c r="AJ345"/>
  <c r="AH345"/>
  <c r="AG345"/>
  <c r="AE345"/>
  <c r="AD345"/>
  <c r="AB345"/>
  <c r="Y345"/>
  <c r="X345"/>
  <c r="V345"/>
  <c r="U345"/>
  <c r="S345"/>
  <c r="R345"/>
  <c r="P345"/>
  <c r="O345"/>
  <c r="M345"/>
  <c r="L345"/>
  <c r="CC344"/>
  <c r="CA344"/>
  <c r="AM344"/>
  <c r="AK344"/>
  <c r="AJ344"/>
  <c r="AH344"/>
  <c r="AG344"/>
  <c r="AE344"/>
  <c r="AD344"/>
  <c r="AB344"/>
  <c r="Y344"/>
  <c r="X344"/>
  <c r="V344"/>
  <c r="U344"/>
  <c r="S344"/>
  <c r="R344"/>
  <c r="P344"/>
  <c r="O344"/>
  <c r="M344"/>
  <c r="L344"/>
  <c r="CC339"/>
  <c r="CA339"/>
  <c r="AM339"/>
  <c r="AK339"/>
  <c r="AJ339"/>
  <c r="AH339"/>
  <c r="AG339"/>
  <c r="AE339"/>
  <c r="AD339"/>
  <c r="AB339"/>
  <c r="Y339"/>
  <c r="X339"/>
  <c r="V339"/>
  <c r="U339"/>
  <c r="S339"/>
  <c r="R339"/>
  <c r="P339"/>
  <c r="O339"/>
  <c r="M339"/>
  <c r="L339"/>
  <c r="F339"/>
  <c r="CA337"/>
  <c r="AM337"/>
  <c r="AK337"/>
  <c r="AJ337"/>
  <c r="AH337"/>
  <c r="AG337"/>
  <c r="AE337"/>
  <c r="AD337"/>
  <c r="AB337"/>
  <c r="Y337"/>
  <c r="X337"/>
  <c r="V337"/>
  <c r="U337"/>
  <c r="S337"/>
  <c r="R337"/>
  <c r="P337"/>
  <c r="O337"/>
  <c r="M337"/>
  <c r="L337"/>
  <c r="BT337" s="1"/>
  <c r="CC333"/>
  <c r="CA333"/>
  <c r="AM333"/>
  <c r="AK333"/>
  <c r="AJ333"/>
  <c r="AH333"/>
  <c r="AG333"/>
  <c r="AE333"/>
  <c r="AD333"/>
  <c r="AB333"/>
  <c r="Y333"/>
  <c r="X333"/>
  <c r="V333"/>
  <c r="U333"/>
  <c r="S333"/>
  <c r="R333"/>
  <c r="P333"/>
  <c r="O333"/>
  <c r="M333"/>
  <c r="L333"/>
  <c r="CC332"/>
  <c r="CA332"/>
  <c r="AM332"/>
  <c r="AK332"/>
  <c r="AJ332"/>
  <c r="AH332"/>
  <c r="AG332"/>
  <c r="AE332"/>
  <c r="AD332"/>
  <c r="AB332"/>
  <c r="Y332"/>
  <c r="X332"/>
  <c r="V332"/>
  <c r="U332"/>
  <c r="S332"/>
  <c r="R332"/>
  <c r="P332"/>
  <c r="O332"/>
  <c r="M332"/>
  <c r="L332"/>
  <c r="BS331"/>
  <c r="BV331"/>
  <c r="AM331"/>
  <c r="AK331"/>
  <c r="AJ331"/>
  <c r="AH331"/>
  <c r="AG331"/>
  <c r="AE331"/>
  <c r="AD331"/>
  <c r="AB331"/>
  <c r="Y331"/>
  <c r="X331"/>
  <c r="V331"/>
  <c r="U331"/>
  <c r="S331"/>
  <c r="R331"/>
  <c r="P331"/>
  <c r="O331"/>
  <c r="M331"/>
  <c r="L331"/>
  <c r="G331"/>
  <c r="AM330"/>
  <c r="AK330"/>
  <c r="AJ330"/>
  <c r="AH330"/>
  <c r="AG330"/>
  <c r="AE330"/>
  <c r="AD330"/>
  <c r="AB330"/>
  <c r="Y330"/>
  <c r="X330"/>
  <c r="V330"/>
  <c r="U330"/>
  <c r="S330"/>
  <c r="R330"/>
  <c r="P330"/>
  <c r="O330"/>
  <c r="M330"/>
  <c r="L330"/>
  <c r="CC329"/>
  <c r="CA329"/>
  <c r="BW329"/>
  <c r="AM329"/>
  <c r="AK329"/>
  <c r="AJ329"/>
  <c r="AH329"/>
  <c r="AG329"/>
  <c r="AE329"/>
  <c r="AD329"/>
  <c r="AB329"/>
  <c r="Y329"/>
  <c r="X329"/>
  <c r="V329"/>
  <c r="U329"/>
  <c r="S329"/>
  <c r="R329"/>
  <c r="P329"/>
  <c r="O329"/>
  <c r="M329"/>
  <c r="L329"/>
  <c r="CC328"/>
  <c r="CA328"/>
  <c r="BY328"/>
  <c r="CE328" s="1"/>
  <c r="AM328"/>
  <c r="AK328"/>
  <c r="AJ328"/>
  <c r="AH328"/>
  <c r="AG328"/>
  <c r="AE328"/>
  <c r="AD328"/>
  <c r="AB328"/>
  <c r="Y328"/>
  <c r="X328"/>
  <c r="V328"/>
  <c r="U328"/>
  <c r="S328"/>
  <c r="R328"/>
  <c r="P328"/>
  <c r="O328"/>
  <c r="M328"/>
  <c r="L328"/>
  <c r="CC327"/>
  <c r="CA327"/>
  <c r="AM327"/>
  <c r="AK327"/>
  <c r="AJ327"/>
  <c r="AH327"/>
  <c r="AG327"/>
  <c r="AE327"/>
  <c r="AD327"/>
  <c r="AB327"/>
  <c r="Y327"/>
  <c r="X327"/>
  <c r="V327"/>
  <c r="U327"/>
  <c r="S327"/>
  <c r="R327"/>
  <c r="P327"/>
  <c r="O327"/>
  <c r="M327"/>
  <c r="L327"/>
  <c r="CC323"/>
  <c r="CA323"/>
  <c r="BU323"/>
  <c r="AM323"/>
  <c r="AK323"/>
  <c r="AJ323"/>
  <c r="AH323"/>
  <c r="AG323"/>
  <c r="AE323"/>
  <c r="AD323"/>
  <c r="AB323"/>
  <c r="Y323"/>
  <c r="X323"/>
  <c r="V323"/>
  <c r="U323"/>
  <c r="S323"/>
  <c r="R323"/>
  <c r="P323"/>
  <c r="O323"/>
  <c r="M323"/>
  <c r="L323"/>
  <c r="CC320"/>
  <c r="CA320"/>
  <c r="AM320"/>
  <c r="AK320"/>
  <c r="AJ320"/>
  <c r="AH320"/>
  <c r="AG320"/>
  <c r="AE320"/>
  <c r="AD320"/>
  <c r="AB320"/>
  <c r="Y320"/>
  <c r="X320"/>
  <c r="V320"/>
  <c r="U320"/>
  <c r="S320"/>
  <c r="R320"/>
  <c r="P320"/>
  <c r="O320"/>
  <c r="M320"/>
  <c r="L320"/>
  <c r="BT320" s="1"/>
  <c r="F320"/>
  <c r="AM314"/>
  <c r="AK314"/>
  <c r="AJ314"/>
  <c r="AH314"/>
  <c r="AG314"/>
  <c r="AE314"/>
  <c r="AD314"/>
  <c r="AB314"/>
  <c r="Y314"/>
  <c r="X314"/>
  <c r="V314"/>
  <c r="U314"/>
  <c r="S314"/>
  <c r="R314"/>
  <c r="P314"/>
  <c r="O314"/>
  <c r="M314"/>
  <c r="L314"/>
  <c r="CC311"/>
  <c r="CA311"/>
  <c r="AM311"/>
  <c r="AK311"/>
  <c r="AJ311"/>
  <c r="AH311"/>
  <c r="AG311"/>
  <c r="AE311"/>
  <c r="AD311"/>
  <c r="AB311"/>
  <c r="Y311"/>
  <c r="X311"/>
  <c r="V311"/>
  <c r="U311"/>
  <c r="S311"/>
  <c r="R311"/>
  <c r="P311"/>
  <c r="O311"/>
  <c r="M311"/>
  <c r="L311"/>
  <c r="BT311" s="1"/>
  <c r="F311"/>
  <c r="CC310"/>
  <c r="CA310"/>
  <c r="AM310"/>
  <c r="AK310"/>
  <c r="AJ310"/>
  <c r="AH310"/>
  <c r="AG310"/>
  <c r="AE310"/>
  <c r="AD310"/>
  <c r="AB310"/>
  <c r="Y310"/>
  <c r="X310"/>
  <c r="V310"/>
  <c r="U310"/>
  <c r="S310"/>
  <c r="R310"/>
  <c r="P310"/>
  <c r="O310"/>
  <c r="M310"/>
  <c r="L310"/>
  <c r="BT310"/>
  <c r="CC309"/>
  <c r="CA309"/>
  <c r="AM309"/>
  <c r="AK309"/>
  <c r="AJ309"/>
  <c r="AH309"/>
  <c r="AG309"/>
  <c r="AE309"/>
  <c r="AD309"/>
  <c r="AB309"/>
  <c r="Y309"/>
  <c r="X309"/>
  <c r="V309"/>
  <c r="U309"/>
  <c r="S309"/>
  <c r="R309"/>
  <c r="P309"/>
  <c r="N309"/>
  <c r="L309"/>
  <c r="F309"/>
  <c r="AM307"/>
  <c r="AK307"/>
  <c r="AJ307"/>
  <c r="AH307"/>
  <c r="AG307"/>
  <c r="AE307"/>
  <c r="AD307"/>
  <c r="AB307"/>
  <c r="Y307"/>
  <c r="X307"/>
  <c r="V307"/>
  <c r="U307"/>
  <c r="S307"/>
  <c r="R307"/>
  <c r="P307"/>
  <c r="O307"/>
  <c r="M307"/>
  <c r="L307"/>
  <c r="F307"/>
  <c r="CC304"/>
  <c r="AM304"/>
  <c r="AK304"/>
  <c r="AJ304"/>
  <c r="AH304"/>
  <c r="AG304"/>
  <c r="AE304"/>
  <c r="AD304"/>
  <c r="AB304"/>
  <c r="Y304"/>
  <c r="X304"/>
  <c r="V304"/>
  <c r="U304"/>
  <c r="S304"/>
  <c r="R304"/>
  <c r="P304"/>
  <c r="O304"/>
  <c r="M304"/>
  <c r="L304"/>
  <c r="F304"/>
  <c r="CC303"/>
  <c r="CA303"/>
  <c r="AM303"/>
  <c r="AK303"/>
  <c r="AJ303"/>
  <c r="AH303"/>
  <c r="AG303"/>
  <c r="AE303"/>
  <c r="AD303"/>
  <c r="AB303"/>
  <c r="Y303"/>
  <c r="X303"/>
  <c r="V303"/>
  <c r="U303"/>
  <c r="S303"/>
  <c r="R303"/>
  <c r="P303"/>
  <c r="O303"/>
  <c r="M303"/>
  <c r="L303"/>
  <c r="F303"/>
  <c r="CC300"/>
  <c r="AM300"/>
  <c r="AK300"/>
  <c r="AJ300"/>
  <c r="AH300"/>
  <c r="AG300"/>
  <c r="AE300"/>
  <c r="AD300"/>
  <c r="AB300"/>
  <c r="Y300"/>
  <c r="X300"/>
  <c r="V300"/>
  <c r="U300"/>
  <c r="S300"/>
  <c r="R300"/>
  <c r="P300"/>
  <c r="O300"/>
  <c r="M300"/>
  <c r="L300"/>
  <c r="F300"/>
  <c r="CC298"/>
  <c r="AM298"/>
  <c r="AK298"/>
  <c r="AJ298"/>
  <c r="AH298"/>
  <c r="AG298"/>
  <c r="AE298"/>
  <c r="AD298"/>
  <c r="AB298"/>
  <c r="Y298"/>
  <c r="X298"/>
  <c r="V298"/>
  <c r="U298"/>
  <c r="S298"/>
  <c r="R298"/>
  <c r="P298"/>
  <c r="O298"/>
  <c r="M298"/>
  <c r="L298"/>
  <c r="F298"/>
  <c r="CC297"/>
  <c r="CA297"/>
  <c r="AM297"/>
  <c r="AK297"/>
  <c r="AJ297"/>
  <c r="AH297"/>
  <c r="AG297"/>
  <c r="AE297"/>
  <c r="AD297"/>
  <c r="AB297"/>
  <c r="Y297"/>
  <c r="X297"/>
  <c r="V297"/>
  <c r="U297"/>
  <c r="S297"/>
  <c r="R297"/>
  <c r="P297"/>
  <c r="O297"/>
  <c r="M297"/>
  <c r="L297"/>
  <c r="F297"/>
  <c r="CC296"/>
  <c r="CA296"/>
  <c r="BW296"/>
  <c r="AM296"/>
  <c r="AK296"/>
  <c r="AJ296"/>
  <c r="AH296"/>
  <c r="AG296"/>
  <c r="AE296"/>
  <c r="AD296"/>
  <c r="AB296"/>
  <c r="Y296"/>
  <c r="X296"/>
  <c r="V296"/>
  <c r="U296"/>
  <c r="S296"/>
  <c r="R296"/>
  <c r="P296"/>
  <c r="O296"/>
  <c r="M296"/>
  <c r="L296"/>
  <c r="F296"/>
  <c r="CC295"/>
  <c r="AM295"/>
  <c r="AK295"/>
  <c r="AJ295"/>
  <c r="AH295"/>
  <c r="AG295"/>
  <c r="AE295"/>
  <c r="AD295"/>
  <c r="AB295"/>
  <c r="Y295"/>
  <c r="X295"/>
  <c r="V295"/>
  <c r="U295"/>
  <c r="S295"/>
  <c r="R295"/>
  <c r="P295"/>
  <c r="O295"/>
  <c r="M295"/>
  <c r="L295"/>
  <c r="F295"/>
  <c r="CC292"/>
  <c r="CA292"/>
  <c r="BU292"/>
  <c r="AM292"/>
  <c r="AK292"/>
  <c r="AJ292"/>
  <c r="AH292"/>
  <c r="AG292"/>
  <c r="AE292"/>
  <c r="AD292"/>
  <c r="AB292"/>
  <c r="Y292"/>
  <c r="X292"/>
  <c r="V292"/>
  <c r="U292"/>
  <c r="S292"/>
  <c r="R292"/>
  <c r="P292"/>
  <c r="O292"/>
  <c r="M292"/>
  <c r="L292"/>
  <c r="F292"/>
  <c r="CC287"/>
  <c r="CA287"/>
  <c r="AM287"/>
  <c r="AK287"/>
  <c r="AJ287"/>
  <c r="AH287"/>
  <c r="AG287"/>
  <c r="AE287"/>
  <c r="AD287"/>
  <c r="AB287"/>
  <c r="Y287"/>
  <c r="X287"/>
  <c r="V287"/>
  <c r="U287"/>
  <c r="S287"/>
  <c r="R287"/>
  <c r="P287"/>
  <c r="O287"/>
  <c r="M287"/>
  <c r="L287"/>
  <c r="CC285"/>
  <c r="CA285"/>
  <c r="BU285"/>
  <c r="AM285"/>
  <c r="AK285"/>
  <c r="AJ285"/>
  <c r="AH285"/>
  <c r="AG285"/>
  <c r="AE285"/>
  <c r="AD285"/>
  <c r="AB285"/>
  <c r="Y285"/>
  <c r="X285"/>
  <c r="V285"/>
  <c r="U285"/>
  <c r="S285"/>
  <c r="R285"/>
  <c r="P285"/>
  <c r="O285"/>
  <c r="M285"/>
  <c r="L285"/>
  <c r="F285"/>
  <c r="CC284"/>
  <c r="CA284"/>
  <c r="AM284"/>
  <c r="AK284"/>
  <c r="AJ284"/>
  <c r="AH284"/>
  <c r="AG284"/>
  <c r="AE284"/>
  <c r="AD284"/>
  <c r="AB284"/>
  <c r="Y284"/>
  <c r="X284"/>
  <c r="V284"/>
  <c r="U284"/>
  <c r="S284"/>
  <c r="R284"/>
  <c r="P284"/>
  <c r="O284"/>
  <c r="M284"/>
  <c r="L284"/>
  <c r="BT284"/>
  <c r="CC271"/>
  <c r="CA271"/>
  <c r="AM271"/>
  <c r="AK271"/>
  <c r="AJ271"/>
  <c r="AH271"/>
  <c r="AG271"/>
  <c r="AE271"/>
  <c r="AD271"/>
  <c r="AB271"/>
  <c r="Y271"/>
  <c r="X271"/>
  <c r="V271"/>
  <c r="U271"/>
  <c r="S271"/>
  <c r="R271"/>
  <c r="P271"/>
  <c r="O271"/>
  <c r="M271"/>
  <c r="L271"/>
  <c r="F269"/>
  <c r="F270"/>
  <c r="CC270"/>
  <c r="CA270"/>
  <c r="AM270"/>
  <c r="AK270"/>
  <c r="AJ270"/>
  <c r="AH270"/>
  <c r="AG270"/>
  <c r="AE270"/>
  <c r="AD270"/>
  <c r="AB270"/>
  <c r="Y270"/>
  <c r="X270"/>
  <c r="V270"/>
  <c r="U270"/>
  <c r="S270"/>
  <c r="R270"/>
  <c r="P270"/>
  <c r="O270"/>
  <c r="M270"/>
  <c r="L270"/>
  <c r="CC269"/>
  <c r="CA269"/>
  <c r="AM269"/>
  <c r="AK269"/>
  <c r="AJ269"/>
  <c r="AH269"/>
  <c r="AG269"/>
  <c r="AE269"/>
  <c r="AD269"/>
  <c r="AB269"/>
  <c r="AB367" s="1"/>
  <c r="AA367"/>
  <c r="Y269"/>
  <c r="Y367" s="1"/>
  <c r="X269"/>
  <c r="V269"/>
  <c r="U269"/>
  <c r="S269"/>
  <c r="R269"/>
  <c r="P269"/>
  <c r="N269"/>
  <c r="N367" s="1"/>
  <c r="BS269"/>
  <c r="L269"/>
  <c r="CB262"/>
  <c r="AL262"/>
  <c r="AI262"/>
  <c r="AF262"/>
  <c r="AC262"/>
  <c r="Z262"/>
  <c r="W262"/>
  <c r="T262"/>
  <c r="Q262"/>
  <c r="N262"/>
  <c r="K262"/>
  <c r="H262"/>
  <c r="F262"/>
  <c r="CC261"/>
  <c r="CA261"/>
  <c r="AM261"/>
  <c r="AK261"/>
  <c r="AJ261"/>
  <c r="AH261"/>
  <c r="AG261"/>
  <c r="AE261"/>
  <c r="AD261"/>
  <c r="AB261"/>
  <c r="Y261"/>
  <c r="X261"/>
  <c r="V261"/>
  <c r="U261"/>
  <c r="S261"/>
  <c r="R261"/>
  <c r="P261"/>
  <c r="O261"/>
  <c r="M261"/>
  <c r="L261"/>
  <c r="CC259"/>
  <c r="CA259"/>
  <c r="BV259"/>
  <c r="AM259"/>
  <c r="AK259"/>
  <c r="AJ259"/>
  <c r="AH259"/>
  <c r="AG259"/>
  <c r="AE259"/>
  <c r="AD259"/>
  <c r="AB259"/>
  <c r="Y259"/>
  <c r="X259"/>
  <c r="V259"/>
  <c r="U259"/>
  <c r="S259"/>
  <c r="R259"/>
  <c r="P259"/>
  <c r="O259"/>
  <c r="M259"/>
  <c r="L259"/>
  <c r="CC258"/>
  <c r="CA258"/>
  <c r="AM258"/>
  <c r="AK258"/>
  <c r="AJ258"/>
  <c r="AH258"/>
  <c r="AG258"/>
  <c r="AE258"/>
  <c r="AD258"/>
  <c r="AB258"/>
  <c r="Y258"/>
  <c r="X258"/>
  <c r="V258"/>
  <c r="U258"/>
  <c r="S258"/>
  <c r="R258"/>
  <c r="P258"/>
  <c r="O258"/>
  <c r="M258"/>
  <c r="L258"/>
  <c r="CC257"/>
  <c r="CA257"/>
  <c r="BV257"/>
  <c r="BU257"/>
  <c r="AM257"/>
  <c r="AK257"/>
  <c r="AJ257"/>
  <c r="AH257"/>
  <c r="AG257"/>
  <c r="AE257"/>
  <c r="AD257"/>
  <c r="AB257"/>
  <c r="Y257"/>
  <c r="X257"/>
  <c r="V257"/>
  <c r="U257"/>
  <c r="S257"/>
  <c r="R257"/>
  <c r="P257"/>
  <c r="O257"/>
  <c r="M257"/>
  <c r="L257"/>
  <c r="CC256"/>
  <c r="CA256"/>
  <c r="AM256"/>
  <c r="AK256"/>
  <c r="AJ256"/>
  <c r="AH256"/>
  <c r="AG256"/>
  <c r="AE256"/>
  <c r="AD256"/>
  <c r="AB256"/>
  <c r="Y256"/>
  <c r="X256"/>
  <c r="V256"/>
  <c r="U256"/>
  <c r="S256"/>
  <c r="R256"/>
  <c r="P256"/>
  <c r="O256"/>
  <c r="M256"/>
  <c r="L256"/>
  <c r="BV255"/>
  <c r="BY255"/>
  <c r="CE255" s="1"/>
  <c r="AM255"/>
  <c r="AK255"/>
  <c r="AJ255"/>
  <c r="AH255"/>
  <c r="AG255"/>
  <c r="AE255"/>
  <c r="AD255"/>
  <c r="AB255"/>
  <c r="Y255"/>
  <c r="X255"/>
  <c r="V255"/>
  <c r="U255"/>
  <c r="S255"/>
  <c r="R255"/>
  <c r="P255"/>
  <c r="O255"/>
  <c r="M255"/>
  <c r="L255"/>
  <c r="AM254"/>
  <c r="AK254"/>
  <c r="AJ254"/>
  <c r="AH254"/>
  <c r="AG254"/>
  <c r="AE254"/>
  <c r="AD254"/>
  <c r="AB254"/>
  <c r="Y254"/>
  <c r="X254"/>
  <c r="V254"/>
  <c r="U254"/>
  <c r="S254"/>
  <c r="R254"/>
  <c r="P254"/>
  <c r="O254"/>
  <c r="M254"/>
  <c r="L254"/>
  <c r="BV253"/>
  <c r="BW253" s="1"/>
  <c r="AM253"/>
  <c r="AK253"/>
  <c r="AJ253"/>
  <c r="AH253"/>
  <c r="AG253"/>
  <c r="AE253"/>
  <c r="AD253"/>
  <c r="AB253"/>
  <c r="Y253"/>
  <c r="X253"/>
  <c r="V253"/>
  <c r="U253"/>
  <c r="S253"/>
  <c r="R253"/>
  <c r="P253"/>
  <c r="O253"/>
  <c r="M253"/>
  <c r="L253"/>
  <c r="AM252"/>
  <c r="AK252"/>
  <c r="AJ252"/>
  <c r="AH252"/>
  <c r="AG252"/>
  <c r="AE252"/>
  <c r="AD252"/>
  <c r="AB252"/>
  <c r="Y252"/>
  <c r="X252"/>
  <c r="V252"/>
  <c r="U252"/>
  <c r="S252"/>
  <c r="R252"/>
  <c r="P252"/>
  <c r="O252"/>
  <c r="M252"/>
  <c r="L252"/>
  <c r="BV250"/>
  <c r="BY250" s="1"/>
  <c r="CE250" s="1"/>
  <c r="AM250"/>
  <c r="AK250"/>
  <c r="AJ250"/>
  <c r="AH250"/>
  <c r="AG250"/>
  <c r="AE250"/>
  <c r="AD250"/>
  <c r="AB250"/>
  <c r="Y250"/>
  <c r="X250"/>
  <c r="V250"/>
  <c r="U250"/>
  <c r="S250"/>
  <c r="R250"/>
  <c r="P250"/>
  <c r="O250"/>
  <c r="M250"/>
  <c r="L250"/>
  <c r="G250"/>
  <c r="AM249"/>
  <c r="AK249"/>
  <c r="AJ249"/>
  <c r="AH249"/>
  <c r="AG249"/>
  <c r="AE249"/>
  <c r="AD249"/>
  <c r="AB249"/>
  <c r="Y249"/>
  <c r="X249"/>
  <c r="V249"/>
  <c r="U249"/>
  <c r="S249"/>
  <c r="R249"/>
  <c r="P249"/>
  <c r="O249"/>
  <c r="M249"/>
  <c r="L249"/>
  <c r="BV248"/>
  <c r="AM248"/>
  <c r="AK248"/>
  <c r="AJ248"/>
  <c r="AH248"/>
  <c r="AG248"/>
  <c r="AE248"/>
  <c r="AD248"/>
  <c r="AB248"/>
  <c r="Y248"/>
  <c r="X248"/>
  <c r="V248"/>
  <c r="U248"/>
  <c r="S248"/>
  <c r="R248"/>
  <c r="P248"/>
  <c r="O248"/>
  <c r="M248"/>
  <c r="L248"/>
  <c r="G248"/>
  <c r="BW247"/>
  <c r="AM247"/>
  <c r="AK247"/>
  <c r="AJ247"/>
  <c r="AH247"/>
  <c r="AG247"/>
  <c r="AE247"/>
  <c r="AD247"/>
  <c r="AB247"/>
  <c r="Y247"/>
  <c r="X247"/>
  <c r="V247"/>
  <c r="U247"/>
  <c r="S247"/>
  <c r="R247"/>
  <c r="P247"/>
  <c r="O247"/>
  <c r="M247"/>
  <c r="L247"/>
  <c r="G247"/>
  <c r="BV246"/>
  <c r="BU246"/>
  <c r="AM246"/>
  <c r="AK246"/>
  <c r="AJ246"/>
  <c r="AH246"/>
  <c r="AG246"/>
  <c r="AE246"/>
  <c r="AD246"/>
  <c r="AB246"/>
  <c r="Y246"/>
  <c r="X246"/>
  <c r="V246"/>
  <c r="U246"/>
  <c r="S246"/>
  <c r="R246"/>
  <c r="P246"/>
  <c r="O246"/>
  <c r="M246"/>
  <c r="L246"/>
  <c r="AM245"/>
  <c r="AK245"/>
  <c r="AJ245"/>
  <c r="AH245"/>
  <c r="AG245"/>
  <c r="AE245"/>
  <c r="AD245"/>
  <c r="AB245"/>
  <c r="Y245"/>
  <c r="X245"/>
  <c r="V245"/>
  <c r="U245"/>
  <c r="S245"/>
  <c r="R245"/>
  <c r="P245"/>
  <c r="O245"/>
  <c r="M245"/>
  <c r="L245"/>
  <c r="AM244"/>
  <c r="AK244"/>
  <c r="AJ244"/>
  <c r="AH244"/>
  <c r="AG244"/>
  <c r="AE244"/>
  <c r="AD244"/>
  <c r="AB244"/>
  <c r="Y244"/>
  <c r="X244"/>
  <c r="V244"/>
  <c r="U244"/>
  <c r="S244"/>
  <c r="R244"/>
  <c r="P244"/>
  <c r="O244"/>
  <c r="M244"/>
  <c r="L244"/>
  <c r="G244"/>
  <c r="AM243"/>
  <c r="AK243"/>
  <c r="AJ243"/>
  <c r="AH243"/>
  <c r="AG243"/>
  <c r="AE243"/>
  <c r="AD243"/>
  <c r="AB243"/>
  <c r="Y243"/>
  <c r="X243"/>
  <c r="V243"/>
  <c r="U243"/>
  <c r="S243"/>
  <c r="R243"/>
  <c r="P243"/>
  <c r="O243"/>
  <c r="M243"/>
  <c r="L243"/>
  <c r="G243"/>
  <c r="AM242"/>
  <c r="AK242"/>
  <c r="AJ242"/>
  <c r="AH242"/>
  <c r="AG242"/>
  <c r="AE242"/>
  <c r="AD242"/>
  <c r="AB242"/>
  <c r="Y242"/>
  <c r="X242"/>
  <c r="V242"/>
  <c r="U242"/>
  <c r="S242"/>
  <c r="R242"/>
  <c r="P242"/>
  <c r="O242"/>
  <c r="M242"/>
  <c r="L242"/>
  <c r="G242"/>
  <c r="AM241"/>
  <c r="AK241"/>
  <c r="AJ241"/>
  <c r="AH241"/>
  <c r="AG241"/>
  <c r="AE241"/>
  <c r="AD241"/>
  <c r="AB241"/>
  <c r="Y241"/>
  <c r="X241"/>
  <c r="V241"/>
  <c r="U241"/>
  <c r="S241"/>
  <c r="R241"/>
  <c r="P241"/>
  <c r="O241"/>
  <c r="M241"/>
  <c r="L241"/>
  <c r="AM240"/>
  <c r="AK240"/>
  <c r="AJ240"/>
  <c r="AH240"/>
  <c r="AG240"/>
  <c r="AE240"/>
  <c r="AD240"/>
  <c r="AB240"/>
  <c r="Y240"/>
  <c r="X240"/>
  <c r="V240"/>
  <c r="U240"/>
  <c r="S240"/>
  <c r="R240"/>
  <c r="P240"/>
  <c r="O240"/>
  <c r="M240"/>
  <c r="L240"/>
  <c r="AM239"/>
  <c r="AK239"/>
  <c r="AJ239"/>
  <c r="AH239"/>
  <c r="AG239"/>
  <c r="AE239"/>
  <c r="AD239"/>
  <c r="AB239"/>
  <c r="Y239"/>
  <c r="X239"/>
  <c r="V239"/>
  <c r="U239"/>
  <c r="S239"/>
  <c r="R239"/>
  <c r="P239"/>
  <c r="O239"/>
  <c r="M239"/>
  <c r="L239"/>
  <c r="G239"/>
  <c r="AM238"/>
  <c r="AK238"/>
  <c r="AJ238"/>
  <c r="AH238"/>
  <c r="AG238"/>
  <c r="AE238"/>
  <c r="AD238"/>
  <c r="AB238"/>
  <c r="Y238"/>
  <c r="X238"/>
  <c r="V238"/>
  <c r="U238"/>
  <c r="S238"/>
  <c r="R238"/>
  <c r="P238"/>
  <c r="O238"/>
  <c r="M238"/>
  <c r="L238"/>
  <c r="AM237"/>
  <c r="AK237"/>
  <c r="AJ237"/>
  <c r="AH237"/>
  <c r="AG237"/>
  <c r="AE237"/>
  <c r="AD237"/>
  <c r="AB237"/>
  <c r="Y237"/>
  <c r="X237"/>
  <c r="V237"/>
  <c r="U237"/>
  <c r="S237"/>
  <c r="R237"/>
  <c r="P237"/>
  <c r="O237"/>
  <c r="M237"/>
  <c r="L237"/>
  <c r="AM236"/>
  <c r="AK236"/>
  <c r="AJ236"/>
  <c r="AH236"/>
  <c r="AG236"/>
  <c r="AE236"/>
  <c r="AD236"/>
  <c r="AB236"/>
  <c r="Y236"/>
  <c r="X236"/>
  <c r="V236"/>
  <c r="U236"/>
  <c r="S236"/>
  <c r="R236"/>
  <c r="P236"/>
  <c r="O236"/>
  <c r="M236"/>
  <c r="L236"/>
  <c r="AM235"/>
  <c r="AK235"/>
  <c r="AJ235"/>
  <c r="AH235"/>
  <c r="AG235"/>
  <c r="AE235"/>
  <c r="AD235"/>
  <c r="AB235"/>
  <c r="Y235"/>
  <c r="X235"/>
  <c r="V235"/>
  <c r="U235"/>
  <c r="S235"/>
  <c r="R235"/>
  <c r="P235"/>
  <c r="O235"/>
  <c r="M235"/>
  <c r="L235"/>
  <c r="AL233"/>
  <c r="AI233"/>
  <c r="AF233"/>
  <c r="AC233"/>
  <c r="Z233"/>
  <c r="W233"/>
  <c r="T233"/>
  <c r="Q233"/>
  <c r="N233"/>
  <c r="K233"/>
  <c r="H233"/>
  <c r="F233"/>
  <c r="CC231"/>
  <c r="CA231"/>
  <c r="BV231"/>
  <c r="BU231" s="1"/>
  <c r="AM231"/>
  <c r="AK231"/>
  <c r="AJ231"/>
  <c r="AH231"/>
  <c r="AG231"/>
  <c r="AE231"/>
  <c r="AD231"/>
  <c r="AB231"/>
  <c r="Y231"/>
  <c r="X231"/>
  <c r="V231"/>
  <c r="U231"/>
  <c r="S231"/>
  <c r="R231"/>
  <c r="P231"/>
  <c r="O231"/>
  <c r="M231"/>
  <c r="L231"/>
  <c r="CC230"/>
  <c r="CA230"/>
  <c r="AM230"/>
  <c r="AK230"/>
  <c r="AJ230"/>
  <c r="AH230"/>
  <c r="AG230"/>
  <c r="AE230"/>
  <c r="AD230"/>
  <c r="AB230"/>
  <c r="Y230"/>
  <c r="X230"/>
  <c r="V230"/>
  <c r="U230"/>
  <c r="S230"/>
  <c r="R230"/>
  <c r="P230"/>
  <c r="O230"/>
  <c r="M230"/>
  <c r="L230"/>
  <c r="CC215"/>
  <c r="CA215"/>
  <c r="BV215"/>
  <c r="BU215" s="1"/>
  <c r="AM215"/>
  <c r="AK215"/>
  <c r="AJ215"/>
  <c r="AH215"/>
  <c r="AG215"/>
  <c r="AE215"/>
  <c r="AD215"/>
  <c r="AB215"/>
  <c r="Y215"/>
  <c r="X215"/>
  <c r="V215"/>
  <c r="U215"/>
  <c r="S215"/>
  <c r="R215"/>
  <c r="P215"/>
  <c r="O215"/>
  <c r="M215"/>
  <c r="L215"/>
  <c r="CC214"/>
  <c r="CA214"/>
  <c r="BV214"/>
  <c r="BU214"/>
  <c r="AM214"/>
  <c r="AK214"/>
  <c r="AJ214"/>
  <c r="AH214"/>
  <c r="AG214"/>
  <c r="AE214"/>
  <c r="AD214"/>
  <c r="AB214"/>
  <c r="Y214"/>
  <c r="X214"/>
  <c r="V214"/>
  <c r="U214"/>
  <c r="S214"/>
  <c r="R214"/>
  <c r="P214"/>
  <c r="O214"/>
  <c r="M214"/>
  <c r="L214"/>
  <c r="CC213"/>
  <c r="CA213"/>
  <c r="BV213"/>
  <c r="BW213" s="1"/>
  <c r="AM213"/>
  <c r="AK213"/>
  <c r="AJ213"/>
  <c r="AH213"/>
  <c r="AG213"/>
  <c r="AE213"/>
  <c r="AD213"/>
  <c r="AB213"/>
  <c r="Y213"/>
  <c r="X213"/>
  <c r="V213"/>
  <c r="U213"/>
  <c r="S213"/>
  <c r="R213"/>
  <c r="P213"/>
  <c r="O213"/>
  <c r="M213"/>
  <c r="L213"/>
  <c r="CC212"/>
  <c r="CA212"/>
  <c r="BV212"/>
  <c r="BU212"/>
  <c r="AM212"/>
  <c r="AK212"/>
  <c r="AJ212"/>
  <c r="AH212"/>
  <c r="AG212"/>
  <c r="AE212"/>
  <c r="AD212"/>
  <c r="AB212"/>
  <c r="Y212"/>
  <c r="X212"/>
  <c r="V212"/>
  <c r="U212"/>
  <c r="S212"/>
  <c r="R212"/>
  <c r="P212"/>
  <c r="O212"/>
  <c r="M212"/>
  <c r="L212"/>
  <c r="CC211"/>
  <c r="CA211"/>
  <c r="AM211"/>
  <c r="AK211"/>
  <c r="AJ211"/>
  <c r="AH211"/>
  <c r="AG211"/>
  <c r="AE211"/>
  <c r="AD211"/>
  <c r="AB211"/>
  <c r="Y211"/>
  <c r="X211"/>
  <c r="V211"/>
  <c r="U211"/>
  <c r="S211"/>
  <c r="R211"/>
  <c r="P211"/>
  <c r="O211"/>
  <c r="M211"/>
  <c r="L211"/>
  <c r="CC210"/>
  <c r="CA210"/>
  <c r="BV210"/>
  <c r="AM210"/>
  <c r="AK210"/>
  <c r="AJ210"/>
  <c r="AH210"/>
  <c r="AG210"/>
  <c r="AE210"/>
  <c r="AD210"/>
  <c r="AB210"/>
  <c r="Y210"/>
  <c r="X210"/>
  <c r="V210"/>
  <c r="U210"/>
  <c r="S210"/>
  <c r="R210"/>
  <c r="P210"/>
  <c r="O210"/>
  <c r="M210"/>
  <c r="L210"/>
  <c r="CC209"/>
  <c r="CA209"/>
  <c r="AM209"/>
  <c r="AK209"/>
  <c r="AJ209"/>
  <c r="AH209"/>
  <c r="AG209"/>
  <c r="AE209"/>
  <c r="AD209"/>
  <c r="AB209"/>
  <c r="Y209"/>
  <c r="X209"/>
  <c r="V209"/>
  <c r="U209"/>
  <c r="S209"/>
  <c r="R209"/>
  <c r="P209"/>
  <c r="O209"/>
  <c r="M209"/>
  <c r="L209"/>
  <c r="CC208"/>
  <c r="CA208"/>
  <c r="BV208"/>
  <c r="AM208"/>
  <c r="AK208"/>
  <c r="AJ208"/>
  <c r="AH208"/>
  <c r="AG208"/>
  <c r="AE208"/>
  <c r="AD208"/>
  <c r="AB208"/>
  <c r="Y208"/>
  <c r="X208"/>
  <c r="V208"/>
  <c r="U208"/>
  <c r="S208"/>
  <c r="R208"/>
  <c r="P208"/>
  <c r="O208"/>
  <c r="M208"/>
  <c r="L208"/>
  <c r="CC207"/>
  <c r="CA207"/>
  <c r="AM207"/>
  <c r="AK207"/>
  <c r="AJ207"/>
  <c r="AH207"/>
  <c r="AG207"/>
  <c r="AE207"/>
  <c r="AD207"/>
  <c r="AB207"/>
  <c r="Y207"/>
  <c r="X207"/>
  <c r="V207"/>
  <c r="U207"/>
  <c r="S207"/>
  <c r="R207"/>
  <c r="P207"/>
  <c r="O207"/>
  <c r="M207"/>
  <c r="L207"/>
  <c r="CC206"/>
  <c r="CA206"/>
  <c r="BV206"/>
  <c r="BU206"/>
  <c r="AM206"/>
  <c r="AK206"/>
  <c r="AJ206"/>
  <c r="AH206"/>
  <c r="AG206"/>
  <c r="AE206"/>
  <c r="AD206"/>
  <c r="AB206"/>
  <c r="Y206"/>
  <c r="X206"/>
  <c r="V206"/>
  <c r="U206"/>
  <c r="S206"/>
  <c r="R206"/>
  <c r="P206"/>
  <c r="O206"/>
  <c r="M206"/>
  <c r="L206"/>
  <c r="CC205"/>
  <c r="CA205"/>
  <c r="AM205"/>
  <c r="AK205"/>
  <c r="AJ205"/>
  <c r="AH205"/>
  <c r="AG205"/>
  <c r="AE205"/>
  <c r="AD205"/>
  <c r="AB205"/>
  <c r="Y205"/>
  <c r="X205"/>
  <c r="V205"/>
  <c r="U205"/>
  <c r="S205"/>
  <c r="R205"/>
  <c r="P205"/>
  <c r="O205"/>
  <c r="M205"/>
  <c r="L205"/>
  <c r="CC204"/>
  <c r="CA204"/>
  <c r="BV204"/>
  <c r="BW204"/>
  <c r="AM204"/>
  <c r="AK204"/>
  <c r="AJ204"/>
  <c r="AH204"/>
  <c r="AG204"/>
  <c r="AE204"/>
  <c r="AD204"/>
  <c r="AB204"/>
  <c r="Y204"/>
  <c r="X204"/>
  <c r="V204"/>
  <c r="U204"/>
  <c r="S204"/>
  <c r="R204"/>
  <c r="P204"/>
  <c r="O204"/>
  <c r="M204"/>
  <c r="L204"/>
  <c r="CC203"/>
  <c r="CA203"/>
  <c r="AM203"/>
  <c r="AK203"/>
  <c r="AJ203"/>
  <c r="AH203"/>
  <c r="AG203"/>
  <c r="AE203"/>
  <c r="AD203"/>
  <c r="AB203"/>
  <c r="Y203"/>
  <c r="X203"/>
  <c r="V203"/>
  <c r="U203"/>
  <c r="S203"/>
  <c r="R203"/>
  <c r="P203"/>
  <c r="O203"/>
  <c r="M203"/>
  <c r="L203"/>
  <c r="CC202"/>
  <c r="CA202"/>
  <c r="BV202"/>
  <c r="BU202"/>
  <c r="AM202"/>
  <c r="AK202"/>
  <c r="AJ202"/>
  <c r="AH202"/>
  <c r="AG202"/>
  <c r="AE202"/>
  <c r="AD202"/>
  <c r="AB202"/>
  <c r="Y202"/>
  <c r="X202"/>
  <c r="V202"/>
  <c r="U202"/>
  <c r="S202"/>
  <c r="R202"/>
  <c r="P202"/>
  <c r="O202"/>
  <c r="M202"/>
  <c r="L202"/>
  <c r="CC201"/>
  <c r="CA201"/>
  <c r="AM201"/>
  <c r="AK201"/>
  <c r="AJ201"/>
  <c r="AH201"/>
  <c r="AG201"/>
  <c r="AE201"/>
  <c r="AD201"/>
  <c r="AB201"/>
  <c r="Y201"/>
  <c r="X201"/>
  <c r="V201"/>
  <c r="U201"/>
  <c r="S201"/>
  <c r="R201"/>
  <c r="P201"/>
  <c r="O201"/>
  <c r="M201"/>
  <c r="L201"/>
  <c r="CC200"/>
  <c r="CA200"/>
  <c r="BV200"/>
  <c r="BU200"/>
  <c r="AM200"/>
  <c r="AK200"/>
  <c r="AJ200"/>
  <c r="AH200"/>
  <c r="AG200"/>
  <c r="AE200"/>
  <c r="AD200"/>
  <c r="AB200"/>
  <c r="Y200"/>
  <c r="X200"/>
  <c r="V200"/>
  <c r="U200"/>
  <c r="S200"/>
  <c r="R200"/>
  <c r="P200"/>
  <c r="O200"/>
  <c r="M200"/>
  <c r="L200"/>
  <c r="CC199"/>
  <c r="CA199"/>
  <c r="AM199"/>
  <c r="AK199"/>
  <c r="AJ199"/>
  <c r="AH199"/>
  <c r="AG199"/>
  <c r="AE199"/>
  <c r="AD199"/>
  <c r="AB199"/>
  <c r="Y199"/>
  <c r="X199"/>
  <c r="V199"/>
  <c r="U199"/>
  <c r="S199"/>
  <c r="R199"/>
  <c r="P199"/>
  <c r="O199"/>
  <c r="M199"/>
  <c r="L199"/>
  <c r="CC198"/>
  <c r="CA198"/>
  <c r="BV198"/>
  <c r="AM198"/>
  <c r="AK198"/>
  <c r="AJ198"/>
  <c r="AH198"/>
  <c r="AG198"/>
  <c r="AE198"/>
  <c r="AD198"/>
  <c r="AB198"/>
  <c r="Y198"/>
  <c r="X198"/>
  <c r="V198"/>
  <c r="U198"/>
  <c r="S198"/>
  <c r="R198"/>
  <c r="P198"/>
  <c r="O198"/>
  <c r="M198"/>
  <c r="L198"/>
  <c r="CC197"/>
  <c r="CA197"/>
  <c r="AM197"/>
  <c r="AK197"/>
  <c r="AJ197"/>
  <c r="AH197"/>
  <c r="AG197"/>
  <c r="AE197"/>
  <c r="AD197"/>
  <c r="AB197"/>
  <c r="Y197"/>
  <c r="X197"/>
  <c r="V197"/>
  <c r="U197"/>
  <c r="S197"/>
  <c r="R197"/>
  <c r="P197"/>
  <c r="O197"/>
  <c r="M197"/>
  <c r="L197"/>
  <c r="CC196"/>
  <c r="CA196"/>
  <c r="AM196"/>
  <c r="AK196"/>
  <c r="AJ196"/>
  <c r="AH196"/>
  <c r="AG196"/>
  <c r="AE196"/>
  <c r="AD196"/>
  <c r="AB196"/>
  <c r="Y196"/>
  <c r="X196"/>
  <c r="V196"/>
  <c r="U196"/>
  <c r="S196"/>
  <c r="R196"/>
  <c r="P196"/>
  <c r="O196"/>
  <c r="M196"/>
  <c r="L196"/>
  <c r="CC195"/>
  <c r="CA195"/>
  <c r="BU195"/>
  <c r="AM195"/>
  <c r="AK195"/>
  <c r="AJ195"/>
  <c r="AH195"/>
  <c r="AG195"/>
  <c r="AE195"/>
  <c r="AD195"/>
  <c r="AB195"/>
  <c r="Y195"/>
  <c r="X195"/>
  <c r="V195"/>
  <c r="U195"/>
  <c r="S195"/>
  <c r="R195"/>
  <c r="P195"/>
  <c r="O195"/>
  <c r="M195"/>
  <c r="L195"/>
  <c r="CC194"/>
  <c r="CA194"/>
  <c r="BV194"/>
  <c r="BW194" s="1"/>
  <c r="AM194"/>
  <c r="AK194"/>
  <c r="AJ194"/>
  <c r="AH194"/>
  <c r="AG194"/>
  <c r="AE194"/>
  <c r="AD194"/>
  <c r="AB194"/>
  <c r="Y194"/>
  <c r="X194"/>
  <c r="V194"/>
  <c r="U194"/>
  <c r="S194"/>
  <c r="R194"/>
  <c r="P194"/>
  <c r="O194"/>
  <c r="M194"/>
  <c r="L194"/>
  <c r="CC193"/>
  <c r="CA193"/>
  <c r="AM193"/>
  <c r="AK193"/>
  <c r="AJ193"/>
  <c r="AH193"/>
  <c r="AG193"/>
  <c r="AE193"/>
  <c r="AD193"/>
  <c r="AB193"/>
  <c r="Y193"/>
  <c r="X193"/>
  <c r="V193"/>
  <c r="U193"/>
  <c r="S193"/>
  <c r="R193"/>
  <c r="P193"/>
  <c r="O193"/>
  <c r="M193"/>
  <c r="L193"/>
  <c r="CC192"/>
  <c r="CA192"/>
  <c r="BV192"/>
  <c r="AM192"/>
  <c r="AK192"/>
  <c r="AJ192"/>
  <c r="AH192"/>
  <c r="AG192"/>
  <c r="AE192"/>
  <c r="AD192"/>
  <c r="AB192"/>
  <c r="Y192"/>
  <c r="X192"/>
  <c r="V192"/>
  <c r="U192"/>
  <c r="S192"/>
  <c r="R192"/>
  <c r="P192"/>
  <c r="O192"/>
  <c r="M192"/>
  <c r="L192"/>
  <c r="CC191"/>
  <c r="CA191"/>
  <c r="BV191"/>
  <c r="AM191"/>
  <c r="AK191"/>
  <c r="AJ191"/>
  <c r="AH191"/>
  <c r="AG191"/>
  <c r="AE191"/>
  <c r="AD191"/>
  <c r="AB191"/>
  <c r="Y191"/>
  <c r="X191"/>
  <c r="V191"/>
  <c r="U191"/>
  <c r="S191"/>
  <c r="R191"/>
  <c r="P191"/>
  <c r="O191"/>
  <c r="M191"/>
  <c r="L191"/>
  <c r="CC190"/>
  <c r="CA190"/>
  <c r="AM190"/>
  <c r="AK190"/>
  <c r="AJ190"/>
  <c r="AH190"/>
  <c r="AG190"/>
  <c r="AE190"/>
  <c r="AD190"/>
  <c r="AB190"/>
  <c r="Y190"/>
  <c r="X190"/>
  <c r="V190"/>
  <c r="U190"/>
  <c r="S190"/>
  <c r="R190"/>
  <c r="P190"/>
  <c r="O190"/>
  <c r="M190"/>
  <c r="L190"/>
  <c r="CC189"/>
  <c r="CA189"/>
  <c r="AM189"/>
  <c r="AK189"/>
  <c r="AJ189"/>
  <c r="AH189"/>
  <c r="AG189"/>
  <c r="AE189"/>
  <c r="AD189"/>
  <c r="AB189"/>
  <c r="Y189"/>
  <c r="X189"/>
  <c r="V189"/>
  <c r="U189"/>
  <c r="S189"/>
  <c r="R189"/>
  <c r="P189"/>
  <c r="O189"/>
  <c r="M189"/>
  <c r="L189"/>
  <c r="CC188"/>
  <c r="CA188"/>
  <c r="AM188"/>
  <c r="AK188"/>
  <c r="AJ188"/>
  <c r="AH188"/>
  <c r="AG188"/>
  <c r="AE188"/>
  <c r="AD188"/>
  <c r="AB188"/>
  <c r="Y188"/>
  <c r="X188"/>
  <c r="V188"/>
  <c r="U188"/>
  <c r="S188"/>
  <c r="R188"/>
  <c r="P188"/>
  <c r="O188"/>
  <c r="M188"/>
  <c r="L188"/>
  <c r="CC187"/>
  <c r="CA187"/>
  <c r="AM187"/>
  <c r="AK187"/>
  <c r="AJ187"/>
  <c r="AH187"/>
  <c r="AG187"/>
  <c r="AE187"/>
  <c r="AD187"/>
  <c r="AB187"/>
  <c r="Y187"/>
  <c r="X187"/>
  <c r="V187"/>
  <c r="U187"/>
  <c r="S187"/>
  <c r="R187"/>
  <c r="P187"/>
  <c r="O187"/>
  <c r="M187"/>
  <c r="L187"/>
  <c r="CC186"/>
  <c r="CA186"/>
  <c r="AM186"/>
  <c r="AK186"/>
  <c r="AJ186"/>
  <c r="AH186"/>
  <c r="AG186"/>
  <c r="AE186"/>
  <c r="AD186"/>
  <c r="AB186"/>
  <c r="Y186"/>
  <c r="X186"/>
  <c r="V186"/>
  <c r="U186"/>
  <c r="S186"/>
  <c r="R186"/>
  <c r="P186"/>
  <c r="O186"/>
  <c r="M186"/>
  <c r="L186"/>
  <c r="CC185"/>
  <c r="CA185"/>
  <c r="AM185"/>
  <c r="AK185"/>
  <c r="AJ185"/>
  <c r="AH185"/>
  <c r="AG185"/>
  <c r="AE185"/>
  <c r="AD185"/>
  <c r="AB185"/>
  <c r="Y185"/>
  <c r="X185"/>
  <c r="V185"/>
  <c r="U185"/>
  <c r="S185"/>
  <c r="R185"/>
  <c r="P185"/>
  <c r="O185"/>
  <c r="M185"/>
  <c r="L185"/>
  <c r="CC183"/>
  <c r="CA183"/>
  <c r="AM183"/>
  <c r="AK183"/>
  <c r="AJ183"/>
  <c r="AH183"/>
  <c r="AG183"/>
  <c r="AE183"/>
  <c r="AD183"/>
  <c r="AB183"/>
  <c r="Y183"/>
  <c r="X183"/>
  <c r="V183"/>
  <c r="U183"/>
  <c r="S183"/>
  <c r="R183"/>
  <c r="P183"/>
  <c r="O183"/>
  <c r="M183"/>
  <c r="L183"/>
  <c r="CC182"/>
  <c r="CA182"/>
  <c r="AM182"/>
  <c r="AK182"/>
  <c r="AJ182"/>
  <c r="AH182"/>
  <c r="AG182"/>
  <c r="AE182"/>
  <c r="AD182"/>
  <c r="AB182"/>
  <c r="Y182"/>
  <c r="X182"/>
  <c r="V182"/>
  <c r="U182"/>
  <c r="S182"/>
  <c r="R182"/>
  <c r="P182"/>
  <c r="O182"/>
  <c r="M182"/>
  <c r="L182"/>
  <c r="CC181"/>
  <c r="CA181"/>
  <c r="AM181"/>
  <c r="AK181"/>
  <c r="AJ181"/>
  <c r="AH181"/>
  <c r="AG181"/>
  <c r="AE181"/>
  <c r="AD181"/>
  <c r="AB181"/>
  <c r="Y181"/>
  <c r="X181"/>
  <c r="V181"/>
  <c r="U181"/>
  <c r="S181"/>
  <c r="R181"/>
  <c r="P181"/>
  <c r="O181"/>
  <c r="M181"/>
  <c r="L181"/>
  <c r="CC180"/>
  <c r="CA180"/>
  <c r="AM180"/>
  <c r="AK180"/>
  <c r="AJ180"/>
  <c r="AH180"/>
  <c r="AG180"/>
  <c r="AE180"/>
  <c r="AD180"/>
  <c r="AB180"/>
  <c r="Y180"/>
  <c r="X180"/>
  <c r="V180"/>
  <c r="U180"/>
  <c r="S180"/>
  <c r="R180"/>
  <c r="P180"/>
  <c r="O180"/>
  <c r="M180"/>
  <c r="L180"/>
  <c r="CC179"/>
  <c r="CA179"/>
  <c r="AM179"/>
  <c r="AK179"/>
  <c r="AJ179"/>
  <c r="AH179"/>
  <c r="AG179"/>
  <c r="AE179"/>
  <c r="AD179"/>
  <c r="AB179"/>
  <c r="Y179"/>
  <c r="X179"/>
  <c r="V179"/>
  <c r="U179"/>
  <c r="S179"/>
  <c r="R179"/>
  <c r="P179"/>
  <c r="O179"/>
  <c r="M179"/>
  <c r="L179"/>
  <c r="CC178"/>
  <c r="CA178"/>
  <c r="AM178"/>
  <c r="AK178"/>
  <c r="AJ178"/>
  <c r="AH178"/>
  <c r="AG178"/>
  <c r="AE178"/>
  <c r="AD178"/>
  <c r="AB178"/>
  <c r="Y178"/>
  <c r="X178"/>
  <c r="V178"/>
  <c r="U178"/>
  <c r="S178"/>
  <c r="R178"/>
  <c r="P178"/>
  <c r="O178"/>
  <c r="M178"/>
  <c r="L178"/>
  <c r="CC177"/>
  <c r="CA177"/>
  <c r="AM177"/>
  <c r="AK177"/>
  <c r="AJ177"/>
  <c r="AH177"/>
  <c r="AG177"/>
  <c r="AE177"/>
  <c r="AD177"/>
  <c r="AB177"/>
  <c r="Y177"/>
  <c r="X177"/>
  <c r="V177"/>
  <c r="U177"/>
  <c r="S177"/>
  <c r="R177"/>
  <c r="P177"/>
  <c r="O177"/>
  <c r="M177"/>
  <c r="L177"/>
  <c r="CC176"/>
  <c r="CA176"/>
  <c r="AM176"/>
  <c r="AK176"/>
  <c r="AJ176"/>
  <c r="AH176"/>
  <c r="AG176"/>
  <c r="AE176"/>
  <c r="AD176"/>
  <c r="AB176"/>
  <c r="Y176"/>
  <c r="X176"/>
  <c r="V176"/>
  <c r="U176"/>
  <c r="S176"/>
  <c r="R176"/>
  <c r="P176"/>
  <c r="O176"/>
  <c r="M176"/>
  <c r="L176"/>
  <c r="CC175"/>
  <c r="CA175"/>
  <c r="AM175"/>
  <c r="AK175"/>
  <c r="AJ175"/>
  <c r="AH175"/>
  <c r="AG175"/>
  <c r="AE175"/>
  <c r="AD175"/>
  <c r="AB175"/>
  <c r="Y175"/>
  <c r="X175"/>
  <c r="V175"/>
  <c r="U175"/>
  <c r="S175"/>
  <c r="R175"/>
  <c r="P175"/>
  <c r="O175"/>
  <c r="M175"/>
  <c r="L175"/>
  <c r="CC174"/>
  <c r="CA174"/>
  <c r="AM174"/>
  <c r="AK174"/>
  <c r="AJ174"/>
  <c r="AH174"/>
  <c r="AG174"/>
  <c r="AE174"/>
  <c r="AD174"/>
  <c r="AB174"/>
  <c r="Y174"/>
  <c r="X174"/>
  <c r="V174"/>
  <c r="U174"/>
  <c r="S174"/>
  <c r="R174"/>
  <c r="P174"/>
  <c r="O174"/>
  <c r="M174"/>
  <c r="L174"/>
  <c r="CC173"/>
  <c r="CA173"/>
  <c r="AM173"/>
  <c r="AK173"/>
  <c r="AJ173"/>
  <c r="AH173"/>
  <c r="AG173"/>
  <c r="AE173"/>
  <c r="AD173"/>
  <c r="AB173"/>
  <c r="Y173"/>
  <c r="X173"/>
  <c r="V173"/>
  <c r="U173"/>
  <c r="S173"/>
  <c r="R173"/>
  <c r="P173"/>
  <c r="O173"/>
  <c r="M173"/>
  <c r="L173"/>
  <c r="CC172"/>
  <c r="CA172"/>
  <c r="AM172"/>
  <c r="AK172"/>
  <c r="AJ172"/>
  <c r="AH172"/>
  <c r="AG172"/>
  <c r="AE172"/>
  <c r="AD172"/>
  <c r="AB172"/>
  <c r="Y172"/>
  <c r="X172"/>
  <c r="V172"/>
  <c r="U172"/>
  <c r="S172"/>
  <c r="R172"/>
  <c r="P172"/>
  <c r="O172"/>
  <c r="M172"/>
  <c r="L172"/>
  <c r="CC171"/>
  <c r="CA171"/>
  <c r="AM171"/>
  <c r="AK171"/>
  <c r="AJ171"/>
  <c r="AH171"/>
  <c r="AG171"/>
  <c r="AE171"/>
  <c r="AD171"/>
  <c r="AB171"/>
  <c r="Y171"/>
  <c r="X171"/>
  <c r="V171"/>
  <c r="U171"/>
  <c r="S171"/>
  <c r="R171"/>
  <c r="P171"/>
  <c r="O171"/>
  <c r="M171"/>
  <c r="L171"/>
  <c r="CC170"/>
  <c r="CA170"/>
  <c r="AM170"/>
  <c r="AK170"/>
  <c r="AJ170"/>
  <c r="AH170"/>
  <c r="AG170"/>
  <c r="AE170"/>
  <c r="AD170"/>
  <c r="AB170"/>
  <c r="Y170"/>
  <c r="X170"/>
  <c r="V170"/>
  <c r="U170"/>
  <c r="S170"/>
  <c r="R170"/>
  <c r="P170"/>
  <c r="O170"/>
  <c r="M170"/>
  <c r="L170"/>
  <c r="CC169"/>
  <c r="CA169"/>
  <c r="AM169"/>
  <c r="AK169"/>
  <c r="AJ169"/>
  <c r="AH169"/>
  <c r="AG169"/>
  <c r="AE169"/>
  <c r="AD169"/>
  <c r="AB169"/>
  <c r="Y169"/>
  <c r="X169"/>
  <c r="V169"/>
  <c r="U169"/>
  <c r="S169"/>
  <c r="R169"/>
  <c r="P169"/>
  <c r="O169"/>
  <c r="M169"/>
  <c r="L169"/>
  <c r="CC168"/>
  <c r="CA168"/>
  <c r="AM168"/>
  <c r="AK168"/>
  <c r="AJ168"/>
  <c r="AH168"/>
  <c r="AG168"/>
  <c r="AE168"/>
  <c r="AD168"/>
  <c r="AB168"/>
  <c r="Y168"/>
  <c r="X168"/>
  <c r="V168"/>
  <c r="U168"/>
  <c r="S168"/>
  <c r="R168"/>
  <c r="P168"/>
  <c r="O168"/>
  <c r="M168"/>
  <c r="L168"/>
  <c r="CC167"/>
  <c r="CA167"/>
  <c r="AM167"/>
  <c r="AK167"/>
  <c r="AJ167"/>
  <c r="AH167"/>
  <c r="AG167"/>
  <c r="AE167"/>
  <c r="AD167"/>
  <c r="AB167"/>
  <c r="Y167"/>
  <c r="X167"/>
  <c r="V167"/>
  <c r="U167"/>
  <c r="S167"/>
  <c r="R167"/>
  <c r="P167"/>
  <c r="O167"/>
  <c r="M167"/>
  <c r="L167"/>
  <c r="CC166"/>
  <c r="CA166"/>
  <c r="AM166"/>
  <c r="AK166"/>
  <c r="AJ166"/>
  <c r="AH166"/>
  <c r="AG166"/>
  <c r="AE166"/>
  <c r="AD166"/>
  <c r="AB166"/>
  <c r="Y166"/>
  <c r="X166"/>
  <c r="V166"/>
  <c r="U166"/>
  <c r="S166"/>
  <c r="R166"/>
  <c r="P166"/>
  <c r="O166"/>
  <c r="M166"/>
  <c r="L166"/>
  <c r="CC165"/>
  <c r="CA165"/>
  <c r="AM165"/>
  <c r="AK165"/>
  <c r="AJ165"/>
  <c r="AH165"/>
  <c r="AG165"/>
  <c r="AE165"/>
  <c r="AD165"/>
  <c r="AB165"/>
  <c r="Y165"/>
  <c r="X165"/>
  <c r="V165"/>
  <c r="U165"/>
  <c r="S165"/>
  <c r="R165"/>
  <c r="P165"/>
  <c r="O165"/>
  <c r="M165"/>
  <c r="L165"/>
  <c r="CC164"/>
  <c r="CA164"/>
  <c r="AM164"/>
  <c r="AK164"/>
  <c r="AJ164"/>
  <c r="AH164"/>
  <c r="AG164"/>
  <c r="AE164"/>
  <c r="AD164"/>
  <c r="AB164"/>
  <c r="Y164"/>
  <c r="X164"/>
  <c r="V164"/>
  <c r="U164"/>
  <c r="S164"/>
  <c r="R164"/>
  <c r="P164"/>
  <c r="O164"/>
  <c r="M164"/>
  <c r="L164"/>
  <c r="CC163"/>
  <c r="CA163"/>
  <c r="AM163"/>
  <c r="AK163"/>
  <c r="AJ163"/>
  <c r="AH163"/>
  <c r="AG163"/>
  <c r="AE163"/>
  <c r="AD163"/>
  <c r="AB163"/>
  <c r="Y163"/>
  <c r="X163"/>
  <c r="V163"/>
  <c r="U163"/>
  <c r="S163"/>
  <c r="R163"/>
  <c r="P163"/>
  <c r="O163"/>
  <c r="M163"/>
  <c r="L163"/>
  <c r="CC162"/>
  <c r="CA162"/>
  <c r="AM162"/>
  <c r="AK162"/>
  <c r="AJ162"/>
  <c r="AH162"/>
  <c r="AG162"/>
  <c r="AE162"/>
  <c r="AD162"/>
  <c r="AB162"/>
  <c r="Y162"/>
  <c r="X162"/>
  <c r="V162"/>
  <c r="U162"/>
  <c r="S162"/>
  <c r="R162"/>
  <c r="P162"/>
  <c r="O162"/>
  <c r="M162"/>
  <c r="L162"/>
  <c r="CC161"/>
  <c r="CA161"/>
  <c r="AM161"/>
  <c r="AK161"/>
  <c r="AJ161"/>
  <c r="AH161"/>
  <c r="AG161"/>
  <c r="AE161"/>
  <c r="AD161"/>
  <c r="AB161"/>
  <c r="Y161"/>
  <c r="X161"/>
  <c r="V161"/>
  <c r="U161"/>
  <c r="S161"/>
  <c r="R161"/>
  <c r="P161"/>
  <c r="O161"/>
  <c r="M161"/>
  <c r="L161"/>
  <c r="CC160"/>
  <c r="CA160"/>
  <c r="AM160"/>
  <c r="AK160"/>
  <c r="AJ160"/>
  <c r="AH160"/>
  <c r="AG160"/>
  <c r="AE160"/>
  <c r="AD160"/>
  <c r="AB160"/>
  <c r="Y160"/>
  <c r="X160"/>
  <c r="V160"/>
  <c r="U160"/>
  <c r="S160"/>
  <c r="R160"/>
  <c r="P160"/>
  <c r="O160"/>
  <c r="M160"/>
  <c r="L160"/>
  <c r="CC159"/>
  <c r="AM159"/>
  <c r="AK159"/>
  <c r="AJ159"/>
  <c r="AH159"/>
  <c r="AG159"/>
  <c r="AE159"/>
  <c r="AD159"/>
  <c r="AB159"/>
  <c r="Y159"/>
  <c r="X159"/>
  <c r="V159"/>
  <c r="U159"/>
  <c r="S159"/>
  <c r="R159"/>
  <c r="P159"/>
  <c r="O159"/>
  <c r="M159"/>
  <c r="L159"/>
  <c r="AM158"/>
  <c r="AK158"/>
  <c r="AJ158"/>
  <c r="AH158"/>
  <c r="AG158"/>
  <c r="AE158"/>
  <c r="AD158"/>
  <c r="AB158"/>
  <c r="Y158"/>
  <c r="X158"/>
  <c r="V158"/>
  <c r="U158"/>
  <c r="S158"/>
  <c r="R158"/>
  <c r="P158"/>
  <c r="O158"/>
  <c r="M158"/>
  <c r="L158"/>
  <c r="AM157"/>
  <c r="AK157"/>
  <c r="AJ157"/>
  <c r="AH157"/>
  <c r="AG157"/>
  <c r="AE157"/>
  <c r="AD157"/>
  <c r="AB157"/>
  <c r="Y157"/>
  <c r="X157"/>
  <c r="V157"/>
  <c r="U157"/>
  <c r="S157"/>
  <c r="R157"/>
  <c r="P157"/>
  <c r="O157"/>
  <c r="M157"/>
  <c r="L157"/>
  <c r="AM156"/>
  <c r="AK156"/>
  <c r="AJ156"/>
  <c r="AH156"/>
  <c r="AG156"/>
  <c r="AE156"/>
  <c r="AD156"/>
  <c r="AB156"/>
  <c r="Y156"/>
  <c r="X156"/>
  <c r="V156"/>
  <c r="U156"/>
  <c r="S156"/>
  <c r="R156"/>
  <c r="P156"/>
  <c r="O156"/>
  <c r="M156"/>
  <c r="L156"/>
  <c r="AM155"/>
  <c r="AK155"/>
  <c r="AJ155"/>
  <c r="AH155"/>
  <c r="AG155"/>
  <c r="AE155"/>
  <c r="AD155"/>
  <c r="AB155"/>
  <c r="Y155"/>
  <c r="X155"/>
  <c r="V155"/>
  <c r="U155"/>
  <c r="S155"/>
  <c r="R155"/>
  <c r="P155"/>
  <c r="O155"/>
  <c r="M155"/>
  <c r="L155"/>
  <c r="AM154"/>
  <c r="AK154"/>
  <c r="AJ154"/>
  <c r="AH154"/>
  <c r="AG154"/>
  <c r="AE154"/>
  <c r="AD154"/>
  <c r="AB154"/>
  <c r="Y154"/>
  <c r="X154"/>
  <c r="V154"/>
  <c r="U154"/>
  <c r="S154"/>
  <c r="R154"/>
  <c r="P154"/>
  <c r="O154"/>
  <c r="M154"/>
  <c r="L154"/>
  <c r="AM153"/>
  <c r="AK153"/>
  <c r="AJ153"/>
  <c r="AH153"/>
  <c r="AG153"/>
  <c r="AE153"/>
  <c r="AD153"/>
  <c r="AB153"/>
  <c r="Y153"/>
  <c r="X153"/>
  <c r="V153"/>
  <c r="U153"/>
  <c r="S153"/>
  <c r="R153"/>
  <c r="P153"/>
  <c r="O153"/>
  <c r="M153"/>
  <c r="L153"/>
  <c r="AM152"/>
  <c r="AK152"/>
  <c r="AJ152"/>
  <c r="AH152"/>
  <c r="AG152"/>
  <c r="AE152"/>
  <c r="AD152"/>
  <c r="AB152"/>
  <c r="Y152"/>
  <c r="X152"/>
  <c r="V152"/>
  <c r="U152"/>
  <c r="S152"/>
  <c r="R152"/>
  <c r="P152"/>
  <c r="O152"/>
  <c r="M152"/>
  <c r="L152"/>
  <c r="AM151"/>
  <c r="AK151"/>
  <c r="AJ151"/>
  <c r="AH151"/>
  <c r="AG151"/>
  <c r="AE151"/>
  <c r="AD151"/>
  <c r="AB151"/>
  <c r="Y151"/>
  <c r="X151"/>
  <c r="V151"/>
  <c r="U151"/>
  <c r="S151"/>
  <c r="R151"/>
  <c r="P151"/>
  <c r="O151"/>
  <c r="M151"/>
  <c r="L151"/>
  <c r="AM150"/>
  <c r="AK150"/>
  <c r="AJ150"/>
  <c r="AH150"/>
  <c r="AG150"/>
  <c r="AE150"/>
  <c r="AD150"/>
  <c r="AB150"/>
  <c r="Y150"/>
  <c r="X150"/>
  <c r="V150"/>
  <c r="U150"/>
  <c r="S150"/>
  <c r="R150"/>
  <c r="P150"/>
  <c r="O150"/>
  <c r="M150"/>
  <c r="L150"/>
  <c r="AM149"/>
  <c r="AK149"/>
  <c r="AJ149"/>
  <c r="AH149"/>
  <c r="AG149"/>
  <c r="AE149"/>
  <c r="AD149"/>
  <c r="AB149"/>
  <c r="Y149"/>
  <c r="X149"/>
  <c r="V149"/>
  <c r="U149"/>
  <c r="S149"/>
  <c r="R149"/>
  <c r="P149"/>
  <c r="O149"/>
  <c r="M149"/>
  <c r="L149"/>
  <c r="AM148"/>
  <c r="AK148"/>
  <c r="AJ148"/>
  <c r="AH148"/>
  <c r="AG148"/>
  <c r="AE148"/>
  <c r="AD148"/>
  <c r="AB148"/>
  <c r="Y148"/>
  <c r="X148"/>
  <c r="V148"/>
  <c r="U148"/>
  <c r="S148"/>
  <c r="R148"/>
  <c r="P148"/>
  <c r="O148"/>
  <c r="M148"/>
  <c r="L148"/>
  <c r="AM147"/>
  <c r="AK147"/>
  <c r="AJ147"/>
  <c r="AH147"/>
  <c r="AG147"/>
  <c r="AE147"/>
  <c r="AD147"/>
  <c r="AB147"/>
  <c r="Y147"/>
  <c r="X147"/>
  <c r="V147"/>
  <c r="U147"/>
  <c r="S147"/>
  <c r="R147"/>
  <c r="P147"/>
  <c r="O147"/>
  <c r="M147"/>
  <c r="L147"/>
  <c r="AM146"/>
  <c r="AK146"/>
  <c r="AJ146"/>
  <c r="AH146"/>
  <c r="AG146"/>
  <c r="AE146"/>
  <c r="AD146"/>
  <c r="AB146"/>
  <c r="Y146"/>
  <c r="X146"/>
  <c r="V146"/>
  <c r="U146"/>
  <c r="S146"/>
  <c r="R146"/>
  <c r="P146"/>
  <c r="O146"/>
  <c r="M146"/>
  <c r="L146"/>
  <c r="AM145"/>
  <c r="AK145"/>
  <c r="AJ145"/>
  <c r="AH145"/>
  <c r="AG145"/>
  <c r="AE145"/>
  <c r="AD145"/>
  <c r="AB145"/>
  <c r="Y145"/>
  <c r="X145"/>
  <c r="V145"/>
  <c r="U145"/>
  <c r="S145"/>
  <c r="R145"/>
  <c r="P145"/>
  <c r="O145"/>
  <c r="M145"/>
  <c r="L145"/>
  <c r="AM144"/>
  <c r="AK144"/>
  <c r="AJ144"/>
  <c r="AH144"/>
  <c r="AG144"/>
  <c r="AE144"/>
  <c r="AD144"/>
  <c r="AB144"/>
  <c r="Y144"/>
  <c r="X144"/>
  <c r="V144"/>
  <c r="U144"/>
  <c r="S144"/>
  <c r="R144"/>
  <c r="P144"/>
  <c r="O144"/>
  <c r="M144"/>
  <c r="L144"/>
  <c r="AM143"/>
  <c r="AK143"/>
  <c r="AJ143"/>
  <c r="AH143"/>
  <c r="AG143"/>
  <c r="AE143"/>
  <c r="AD143"/>
  <c r="AB143"/>
  <c r="Y143"/>
  <c r="X143"/>
  <c r="V143"/>
  <c r="U143"/>
  <c r="S143"/>
  <c r="R143"/>
  <c r="P143"/>
  <c r="O143"/>
  <c r="M143"/>
  <c r="L143"/>
  <c r="AM142"/>
  <c r="AK142"/>
  <c r="AJ142"/>
  <c r="AH142"/>
  <c r="AG142"/>
  <c r="AE142"/>
  <c r="AD142"/>
  <c r="AB142"/>
  <c r="Y142"/>
  <c r="X142"/>
  <c r="V142"/>
  <c r="U142"/>
  <c r="S142"/>
  <c r="R142"/>
  <c r="P142"/>
  <c r="O142"/>
  <c r="M142"/>
  <c r="L142"/>
  <c r="AM141"/>
  <c r="AK141"/>
  <c r="AJ141"/>
  <c r="AH141"/>
  <c r="AG141"/>
  <c r="AE141"/>
  <c r="AD141"/>
  <c r="AB141"/>
  <c r="Y141"/>
  <c r="X141"/>
  <c r="V141"/>
  <c r="U141"/>
  <c r="S141"/>
  <c r="R141"/>
  <c r="P141"/>
  <c r="O141"/>
  <c r="M141"/>
  <c r="L141"/>
  <c r="AM140"/>
  <c r="AK140"/>
  <c r="AJ140"/>
  <c r="AH140"/>
  <c r="AG140"/>
  <c r="AE140"/>
  <c r="AD140"/>
  <c r="AB140"/>
  <c r="Y140"/>
  <c r="X140"/>
  <c r="V140"/>
  <c r="U140"/>
  <c r="S140"/>
  <c r="R140"/>
  <c r="P140"/>
  <c r="O140"/>
  <c r="M140"/>
  <c r="L140"/>
  <c r="AM139"/>
  <c r="AK139"/>
  <c r="AJ139"/>
  <c r="AH139"/>
  <c r="AG139"/>
  <c r="AE139"/>
  <c r="AD139"/>
  <c r="AB139"/>
  <c r="Y139"/>
  <c r="X139"/>
  <c r="V139"/>
  <c r="U139"/>
  <c r="S139"/>
  <c r="R139"/>
  <c r="P139"/>
  <c r="O139"/>
  <c r="M139"/>
  <c r="L139"/>
  <c r="AM138"/>
  <c r="AK138"/>
  <c r="AJ138"/>
  <c r="AH138"/>
  <c r="AG138"/>
  <c r="AE138"/>
  <c r="AD138"/>
  <c r="AB138"/>
  <c r="Y138"/>
  <c r="X138"/>
  <c r="V138"/>
  <c r="U138"/>
  <c r="S138"/>
  <c r="R138"/>
  <c r="P138"/>
  <c r="O138"/>
  <c r="M138"/>
  <c r="L138"/>
  <c r="AM137"/>
  <c r="AK137"/>
  <c r="AJ137"/>
  <c r="AH137"/>
  <c r="AG137"/>
  <c r="AE137"/>
  <c r="AD137"/>
  <c r="AB137"/>
  <c r="Y137"/>
  <c r="X137"/>
  <c r="V137"/>
  <c r="U137"/>
  <c r="S137"/>
  <c r="R137"/>
  <c r="P137"/>
  <c r="O137"/>
  <c r="M137"/>
  <c r="L137"/>
  <c r="AM136"/>
  <c r="AK136"/>
  <c r="AJ136"/>
  <c r="AH136"/>
  <c r="AG136"/>
  <c r="AE136"/>
  <c r="AD136"/>
  <c r="AB136"/>
  <c r="Y136"/>
  <c r="X136"/>
  <c r="V136"/>
  <c r="U136"/>
  <c r="S136"/>
  <c r="R136"/>
  <c r="P136"/>
  <c r="O136"/>
  <c r="M136"/>
  <c r="L136"/>
  <c r="AM135"/>
  <c r="AK135"/>
  <c r="AJ135"/>
  <c r="AH135"/>
  <c r="AG135"/>
  <c r="AE135"/>
  <c r="AD135"/>
  <c r="AB135"/>
  <c r="Y135"/>
  <c r="X135"/>
  <c r="V135"/>
  <c r="U135"/>
  <c r="S135"/>
  <c r="R135"/>
  <c r="P135"/>
  <c r="O135"/>
  <c r="M135"/>
  <c r="L135"/>
  <c r="AM134"/>
  <c r="AK134"/>
  <c r="AJ134"/>
  <c r="AH134"/>
  <c r="AG134"/>
  <c r="AE134"/>
  <c r="AD134"/>
  <c r="AB134"/>
  <c r="Y134"/>
  <c r="X134"/>
  <c r="V134"/>
  <c r="U134"/>
  <c r="S134"/>
  <c r="R134"/>
  <c r="P134"/>
  <c r="O134"/>
  <c r="M134"/>
  <c r="L134"/>
  <c r="AM133"/>
  <c r="AK133"/>
  <c r="AJ133"/>
  <c r="AH133"/>
  <c r="AG133"/>
  <c r="AE133"/>
  <c r="AD133"/>
  <c r="AB133"/>
  <c r="Y133"/>
  <c r="X133"/>
  <c r="V133"/>
  <c r="U133"/>
  <c r="S133"/>
  <c r="R133"/>
  <c r="P133"/>
  <c r="O133"/>
  <c r="M133"/>
  <c r="L133"/>
  <c r="AM132"/>
  <c r="AK132"/>
  <c r="AJ132"/>
  <c r="AH132"/>
  <c r="AG132"/>
  <c r="AE132"/>
  <c r="AD132"/>
  <c r="AB132"/>
  <c r="Y132"/>
  <c r="X132"/>
  <c r="V132"/>
  <c r="U132"/>
  <c r="S132"/>
  <c r="R132"/>
  <c r="P132"/>
  <c r="O132"/>
  <c r="M132"/>
  <c r="L132"/>
  <c r="AM131"/>
  <c r="AK131"/>
  <c r="AJ131"/>
  <c r="AH131"/>
  <c r="AG131"/>
  <c r="AE131"/>
  <c r="AD131"/>
  <c r="AB131"/>
  <c r="Y131"/>
  <c r="X131"/>
  <c r="V131"/>
  <c r="U131"/>
  <c r="S131"/>
  <c r="R131"/>
  <c r="P131"/>
  <c r="O131"/>
  <c r="M131"/>
  <c r="L131"/>
  <c r="AM130"/>
  <c r="AK130"/>
  <c r="AJ130"/>
  <c r="AH130"/>
  <c r="AG130"/>
  <c r="AE130"/>
  <c r="AD130"/>
  <c r="AB130"/>
  <c r="Y130"/>
  <c r="X130"/>
  <c r="V130"/>
  <c r="U130"/>
  <c r="S130"/>
  <c r="R130"/>
  <c r="P130"/>
  <c r="O130"/>
  <c r="M130"/>
  <c r="L130"/>
  <c r="AM129"/>
  <c r="AK129"/>
  <c r="AJ129"/>
  <c r="AH129"/>
  <c r="AG129"/>
  <c r="AE129"/>
  <c r="AD129"/>
  <c r="AB129"/>
  <c r="Y129"/>
  <c r="X129"/>
  <c r="V129"/>
  <c r="U129"/>
  <c r="S129"/>
  <c r="R129"/>
  <c r="P129"/>
  <c r="O129"/>
  <c r="M129"/>
  <c r="L129"/>
  <c r="AM128"/>
  <c r="AK128"/>
  <c r="AJ128"/>
  <c r="AH128"/>
  <c r="AG128"/>
  <c r="AE128"/>
  <c r="AD128"/>
  <c r="AB128"/>
  <c r="Y128"/>
  <c r="X128"/>
  <c r="V128"/>
  <c r="U128"/>
  <c r="S128"/>
  <c r="R128"/>
  <c r="P128"/>
  <c r="O128"/>
  <c r="M128"/>
  <c r="L128"/>
  <c r="AM127"/>
  <c r="AK127"/>
  <c r="AJ127"/>
  <c r="AH127"/>
  <c r="AG127"/>
  <c r="AE127"/>
  <c r="AD127"/>
  <c r="AB127"/>
  <c r="Y127"/>
  <c r="X127"/>
  <c r="V127"/>
  <c r="U127"/>
  <c r="S127"/>
  <c r="R127"/>
  <c r="P127"/>
  <c r="O127"/>
  <c r="M127"/>
  <c r="L127"/>
  <c r="AM126"/>
  <c r="AK126"/>
  <c r="AJ126"/>
  <c r="AH126"/>
  <c r="AG126"/>
  <c r="AE126"/>
  <c r="AD126"/>
  <c r="AB126"/>
  <c r="Y126"/>
  <c r="X126"/>
  <c r="V126"/>
  <c r="U126"/>
  <c r="S126"/>
  <c r="R126"/>
  <c r="P126"/>
  <c r="O126"/>
  <c r="M126"/>
  <c r="L126"/>
  <c r="AM125"/>
  <c r="AK125"/>
  <c r="AJ125"/>
  <c r="AH125"/>
  <c r="AG125"/>
  <c r="AE125"/>
  <c r="AD125"/>
  <c r="AB125"/>
  <c r="Y125"/>
  <c r="X125"/>
  <c r="V125"/>
  <c r="U125"/>
  <c r="S125"/>
  <c r="R125"/>
  <c r="P125"/>
  <c r="O125"/>
  <c r="M125"/>
  <c r="L125"/>
  <c r="AM124"/>
  <c r="AK124"/>
  <c r="AJ124"/>
  <c r="AH124"/>
  <c r="AG124"/>
  <c r="AE124"/>
  <c r="AD124"/>
  <c r="AB124"/>
  <c r="Y124"/>
  <c r="X124"/>
  <c r="V124"/>
  <c r="U124"/>
  <c r="S124"/>
  <c r="R124"/>
  <c r="P124"/>
  <c r="O124"/>
  <c r="M124"/>
  <c r="L124"/>
  <c r="AM123"/>
  <c r="AK123"/>
  <c r="AJ123"/>
  <c r="AH123"/>
  <c r="AG123"/>
  <c r="AE123"/>
  <c r="AD123"/>
  <c r="AB123"/>
  <c r="Y123"/>
  <c r="X123"/>
  <c r="V123"/>
  <c r="U123"/>
  <c r="S123"/>
  <c r="R123"/>
  <c r="P123"/>
  <c r="O123"/>
  <c r="M123"/>
  <c r="L123"/>
  <c r="BU122"/>
  <c r="AM122"/>
  <c r="AK122"/>
  <c r="AJ122"/>
  <c r="AH122"/>
  <c r="AG122"/>
  <c r="AE122"/>
  <c r="AD122"/>
  <c r="AB122"/>
  <c r="Y122"/>
  <c r="X122"/>
  <c r="V122"/>
  <c r="U122"/>
  <c r="S122"/>
  <c r="R122"/>
  <c r="P122"/>
  <c r="O122"/>
  <c r="M122"/>
  <c r="L122"/>
  <c r="AM121"/>
  <c r="AK121"/>
  <c r="AJ121"/>
  <c r="AH121"/>
  <c r="AG121"/>
  <c r="AE121"/>
  <c r="AD121"/>
  <c r="AB121"/>
  <c r="Y121"/>
  <c r="X121"/>
  <c r="V121"/>
  <c r="U121"/>
  <c r="S121"/>
  <c r="R121"/>
  <c r="P121"/>
  <c r="O121"/>
  <c r="M121"/>
  <c r="L121"/>
  <c r="AM120"/>
  <c r="AK120"/>
  <c r="AJ120"/>
  <c r="AH120"/>
  <c r="AG120"/>
  <c r="AE120"/>
  <c r="AD120"/>
  <c r="AB120"/>
  <c r="Y120"/>
  <c r="X120"/>
  <c r="V120"/>
  <c r="U120"/>
  <c r="S120"/>
  <c r="R120"/>
  <c r="P120"/>
  <c r="O120"/>
  <c r="M120"/>
  <c r="L120"/>
  <c r="BW119"/>
  <c r="AM119"/>
  <c r="AK119"/>
  <c r="AJ119"/>
  <c r="AH119"/>
  <c r="AG119"/>
  <c r="AE119"/>
  <c r="AD119"/>
  <c r="AB119"/>
  <c r="Y119"/>
  <c r="X119"/>
  <c r="V119"/>
  <c r="U119"/>
  <c r="S119"/>
  <c r="R119"/>
  <c r="P119"/>
  <c r="O119"/>
  <c r="M119"/>
  <c r="L119"/>
  <c r="AM118"/>
  <c r="AK118"/>
  <c r="AJ118"/>
  <c r="AH118"/>
  <c r="AG118"/>
  <c r="AE118"/>
  <c r="AD118"/>
  <c r="AB118"/>
  <c r="Y118"/>
  <c r="X118"/>
  <c r="V118"/>
  <c r="U118"/>
  <c r="S118"/>
  <c r="R118"/>
  <c r="P118"/>
  <c r="O118"/>
  <c r="M118"/>
  <c r="L118"/>
  <c r="AM117"/>
  <c r="AK117"/>
  <c r="AJ117"/>
  <c r="AH117"/>
  <c r="AG117"/>
  <c r="AE117"/>
  <c r="AD117"/>
  <c r="AB117"/>
  <c r="Y117"/>
  <c r="X117"/>
  <c r="V117"/>
  <c r="U117"/>
  <c r="S117"/>
  <c r="R117"/>
  <c r="P117"/>
  <c r="O117"/>
  <c r="M117"/>
  <c r="L117"/>
  <c r="AM116"/>
  <c r="AK116"/>
  <c r="AJ116"/>
  <c r="AH116"/>
  <c r="AG116"/>
  <c r="AE116"/>
  <c r="AD116"/>
  <c r="AB116"/>
  <c r="Y116"/>
  <c r="X116"/>
  <c r="V116"/>
  <c r="U116"/>
  <c r="S116"/>
  <c r="R116"/>
  <c r="P116"/>
  <c r="O116"/>
  <c r="M116"/>
  <c r="L116"/>
  <c r="AM115"/>
  <c r="AK115"/>
  <c r="AJ115"/>
  <c r="AH115"/>
  <c r="AG115"/>
  <c r="AE115"/>
  <c r="AD115"/>
  <c r="AB115"/>
  <c r="Y115"/>
  <c r="X115"/>
  <c r="V115"/>
  <c r="U115"/>
  <c r="S115"/>
  <c r="R115"/>
  <c r="P115"/>
  <c r="O115"/>
  <c r="M115"/>
  <c r="L115"/>
  <c r="BU114"/>
  <c r="AM114"/>
  <c r="AK114"/>
  <c r="AJ114"/>
  <c r="AH114"/>
  <c r="AG114"/>
  <c r="AE114"/>
  <c r="AD114"/>
  <c r="AB114"/>
  <c r="Y114"/>
  <c r="X114"/>
  <c r="V114"/>
  <c r="U114"/>
  <c r="S114"/>
  <c r="R114"/>
  <c r="P114"/>
  <c r="O114"/>
  <c r="M114"/>
  <c r="L114"/>
  <c r="AM113"/>
  <c r="AK113"/>
  <c r="AJ113"/>
  <c r="AH113"/>
  <c r="AG113"/>
  <c r="AE113"/>
  <c r="AD113"/>
  <c r="AB113"/>
  <c r="Y113"/>
  <c r="X113"/>
  <c r="V113"/>
  <c r="U113"/>
  <c r="S113"/>
  <c r="R113"/>
  <c r="P113"/>
  <c r="O113"/>
  <c r="M113"/>
  <c r="L113"/>
  <c r="BU112"/>
  <c r="AM112"/>
  <c r="AK112"/>
  <c r="AJ112"/>
  <c r="AH112"/>
  <c r="AG112"/>
  <c r="AE112"/>
  <c r="AD112"/>
  <c r="AB112"/>
  <c r="Y112"/>
  <c r="X112"/>
  <c r="V112"/>
  <c r="U112"/>
  <c r="S112"/>
  <c r="R112"/>
  <c r="P112"/>
  <c r="O112"/>
  <c r="M112"/>
  <c r="L112"/>
  <c r="AM111"/>
  <c r="AK111"/>
  <c r="AJ111"/>
  <c r="AH111"/>
  <c r="AG111"/>
  <c r="AE111"/>
  <c r="AD111"/>
  <c r="AB111"/>
  <c r="Y111"/>
  <c r="X111"/>
  <c r="V111"/>
  <c r="U111"/>
  <c r="S111"/>
  <c r="R111"/>
  <c r="P111"/>
  <c r="O111"/>
  <c r="M111"/>
  <c r="L111"/>
  <c r="AM110"/>
  <c r="AK110"/>
  <c r="AJ110"/>
  <c r="AH110"/>
  <c r="AG110"/>
  <c r="AE110"/>
  <c r="AD110"/>
  <c r="AB110"/>
  <c r="Y110"/>
  <c r="X110"/>
  <c r="V110"/>
  <c r="U110"/>
  <c r="S110"/>
  <c r="R110"/>
  <c r="P110"/>
  <c r="O110"/>
  <c r="M110"/>
  <c r="L110"/>
  <c r="AM109"/>
  <c r="AK109"/>
  <c r="AJ109"/>
  <c r="AH109"/>
  <c r="AG109"/>
  <c r="AE109"/>
  <c r="AD109"/>
  <c r="AB109"/>
  <c r="Y109"/>
  <c r="X109"/>
  <c r="V109"/>
  <c r="U109"/>
  <c r="S109"/>
  <c r="R109"/>
  <c r="P109"/>
  <c r="O109"/>
  <c r="M109"/>
  <c r="L109"/>
  <c r="AM108"/>
  <c r="AK108"/>
  <c r="AJ108"/>
  <c r="AH108"/>
  <c r="AG108"/>
  <c r="AE108"/>
  <c r="AD108"/>
  <c r="AB108"/>
  <c r="Y108"/>
  <c r="X108"/>
  <c r="V108"/>
  <c r="U108"/>
  <c r="S108"/>
  <c r="R108"/>
  <c r="P108"/>
  <c r="O108"/>
  <c r="M108"/>
  <c r="L108"/>
  <c r="AM107"/>
  <c r="AK107"/>
  <c r="AJ107"/>
  <c r="AH107"/>
  <c r="AG107"/>
  <c r="AE107"/>
  <c r="AD107"/>
  <c r="AB107"/>
  <c r="Y107"/>
  <c r="X107"/>
  <c r="V107"/>
  <c r="U107"/>
  <c r="S107"/>
  <c r="R107"/>
  <c r="P107"/>
  <c r="O107"/>
  <c r="M107"/>
  <c r="L107"/>
  <c r="AM106"/>
  <c r="AK106"/>
  <c r="AJ106"/>
  <c r="AH106"/>
  <c r="AG106"/>
  <c r="AE106"/>
  <c r="AD106"/>
  <c r="AB106"/>
  <c r="Y106"/>
  <c r="X106"/>
  <c r="V106"/>
  <c r="U106"/>
  <c r="S106"/>
  <c r="R106"/>
  <c r="P106"/>
  <c r="O106"/>
  <c r="M106"/>
  <c r="L106"/>
  <c r="AM105"/>
  <c r="AK105"/>
  <c r="AJ105"/>
  <c r="AH105"/>
  <c r="AG105"/>
  <c r="AE105"/>
  <c r="AD105"/>
  <c r="AB105"/>
  <c r="Y105"/>
  <c r="X105"/>
  <c r="V105"/>
  <c r="U105"/>
  <c r="S105"/>
  <c r="R105"/>
  <c r="P105"/>
  <c r="O105"/>
  <c r="M105"/>
  <c r="L105"/>
  <c r="AM104"/>
  <c r="AK104"/>
  <c r="AJ104"/>
  <c r="AH104"/>
  <c r="AG104"/>
  <c r="AE104"/>
  <c r="AD104"/>
  <c r="AB104"/>
  <c r="Y104"/>
  <c r="X104"/>
  <c r="V104"/>
  <c r="U104"/>
  <c r="S104"/>
  <c r="R104"/>
  <c r="P104"/>
  <c r="O104"/>
  <c r="M104"/>
  <c r="L104"/>
  <c r="BY103"/>
  <c r="CE103"/>
  <c r="AM103"/>
  <c r="AK103"/>
  <c r="AJ103"/>
  <c r="AH103"/>
  <c r="AG103"/>
  <c r="AE103"/>
  <c r="AD103"/>
  <c r="AB103"/>
  <c r="Y103"/>
  <c r="X103"/>
  <c r="V103"/>
  <c r="U103"/>
  <c r="S103"/>
  <c r="R103"/>
  <c r="P103"/>
  <c r="O103"/>
  <c r="M103"/>
  <c r="L103"/>
  <c r="AM102"/>
  <c r="AK102"/>
  <c r="AJ102"/>
  <c r="AH102"/>
  <c r="AG102"/>
  <c r="AE102"/>
  <c r="AD102"/>
  <c r="AB102"/>
  <c r="Y102"/>
  <c r="X102"/>
  <c r="V102"/>
  <c r="U102"/>
  <c r="S102"/>
  <c r="R102"/>
  <c r="P102"/>
  <c r="O102"/>
  <c r="M102"/>
  <c r="L102"/>
  <c r="AM101"/>
  <c r="AK101"/>
  <c r="AJ101"/>
  <c r="AH101"/>
  <c r="AG101"/>
  <c r="AE101"/>
  <c r="AD101"/>
  <c r="AB101"/>
  <c r="Y101"/>
  <c r="X101"/>
  <c r="V101"/>
  <c r="U101"/>
  <c r="S101"/>
  <c r="R101"/>
  <c r="P101"/>
  <c r="O101"/>
  <c r="M101"/>
  <c r="L101"/>
  <c r="AM100"/>
  <c r="AK100"/>
  <c r="AJ100"/>
  <c r="AH100"/>
  <c r="AG100"/>
  <c r="AE100"/>
  <c r="AD100"/>
  <c r="AB100"/>
  <c r="Y100"/>
  <c r="X100"/>
  <c r="V100"/>
  <c r="U100"/>
  <c r="S100"/>
  <c r="R100"/>
  <c r="P100"/>
  <c r="O100"/>
  <c r="M100"/>
  <c r="L100"/>
  <c r="AM99"/>
  <c r="AK99"/>
  <c r="AJ99"/>
  <c r="AH99"/>
  <c r="AG99"/>
  <c r="AE99"/>
  <c r="AD99"/>
  <c r="AB99"/>
  <c r="Y99"/>
  <c r="X99"/>
  <c r="V99"/>
  <c r="U99"/>
  <c r="S99"/>
  <c r="R99"/>
  <c r="P99"/>
  <c r="O99"/>
  <c r="M99"/>
  <c r="L99"/>
  <c r="AM98"/>
  <c r="AK98"/>
  <c r="AJ98"/>
  <c r="AH98"/>
  <c r="AG98"/>
  <c r="AE98"/>
  <c r="AD98"/>
  <c r="AB98"/>
  <c r="Y98"/>
  <c r="X98"/>
  <c r="V98"/>
  <c r="U98"/>
  <c r="S98"/>
  <c r="R98"/>
  <c r="P98"/>
  <c r="O98"/>
  <c r="M98"/>
  <c r="L98"/>
  <c r="BW97"/>
  <c r="AM97"/>
  <c r="AK97"/>
  <c r="AJ97"/>
  <c r="AH97"/>
  <c r="AG97"/>
  <c r="AE97"/>
  <c r="AD97"/>
  <c r="AB97"/>
  <c r="Y97"/>
  <c r="X97"/>
  <c r="V97"/>
  <c r="U97"/>
  <c r="S97"/>
  <c r="R97"/>
  <c r="P97"/>
  <c r="O97"/>
  <c r="M97"/>
  <c r="L97"/>
  <c r="AM96"/>
  <c r="AK96"/>
  <c r="AJ96"/>
  <c r="AH96"/>
  <c r="AG96"/>
  <c r="AE96"/>
  <c r="AD96"/>
  <c r="AB96"/>
  <c r="Y96"/>
  <c r="X96"/>
  <c r="V96"/>
  <c r="U96"/>
  <c r="S96"/>
  <c r="R96"/>
  <c r="P96"/>
  <c r="O96"/>
  <c r="M96"/>
  <c r="L96"/>
  <c r="AM95"/>
  <c r="AK95"/>
  <c r="AJ95"/>
  <c r="AH95"/>
  <c r="AG95"/>
  <c r="AE95"/>
  <c r="AD95"/>
  <c r="AB95"/>
  <c r="Y95"/>
  <c r="X95"/>
  <c r="V95"/>
  <c r="U95"/>
  <c r="S95"/>
  <c r="R95"/>
  <c r="P95"/>
  <c r="O95"/>
  <c r="M95"/>
  <c r="L95"/>
  <c r="AM94"/>
  <c r="AK94"/>
  <c r="AJ94"/>
  <c r="AH94"/>
  <c r="AG94"/>
  <c r="AE94"/>
  <c r="AD94"/>
  <c r="AB94"/>
  <c r="Y94"/>
  <c r="X94"/>
  <c r="V94"/>
  <c r="U94"/>
  <c r="S94"/>
  <c r="R94"/>
  <c r="P94"/>
  <c r="O94"/>
  <c r="M94"/>
  <c r="L94"/>
  <c r="AM93"/>
  <c r="AK93"/>
  <c r="AJ93"/>
  <c r="AH93"/>
  <c r="AG93"/>
  <c r="AE93"/>
  <c r="AD93"/>
  <c r="AB93"/>
  <c r="Y93"/>
  <c r="X93"/>
  <c r="V93"/>
  <c r="U93"/>
  <c r="S93"/>
  <c r="R93"/>
  <c r="P93"/>
  <c r="O93"/>
  <c r="M93"/>
  <c r="L93"/>
  <c r="AM92"/>
  <c r="AK92"/>
  <c r="AJ92"/>
  <c r="AH92"/>
  <c r="AG92"/>
  <c r="AE92"/>
  <c r="AD92"/>
  <c r="AB92"/>
  <c r="Y92"/>
  <c r="X92"/>
  <c r="V92"/>
  <c r="U92"/>
  <c r="S92"/>
  <c r="R92"/>
  <c r="P92"/>
  <c r="O92"/>
  <c r="M92"/>
  <c r="L92"/>
  <c r="AM91"/>
  <c r="AK91"/>
  <c r="AJ91"/>
  <c r="AH91"/>
  <c r="AG91"/>
  <c r="AE91"/>
  <c r="AD91"/>
  <c r="AB91"/>
  <c r="Y91"/>
  <c r="X91"/>
  <c r="V91"/>
  <c r="U91"/>
  <c r="S91"/>
  <c r="R91"/>
  <c r="P91"/>
  <c r="O91"/>
  <c r="M91"/>
  <c r="L91"/>
  <c r="R90"/>
  <c r="O90"/>
  <c r="L90"/>
  <c r="CC89"/>
  <c r="CA89"/>
  <c r="BV89"/>
  <c r="AM89"/>
  <c r="AJ89"/>
  <c r="AG89"/>
  <c r="AD89"/>
  <c r="X89"/>
  <c r="V89"/>
  <c r="U89"/>
  <c r="S89"/>
  <c r="R89"/>
  <c r="P89"/>
  <c r="O89"/>
  <c r="M89"/>
  <c r="L89"/>
  <c r="CB88"/>
  <c r="AM88"/>
  <c r="AI88"/>
  <c r="AJ88"/>
  <c r="AF88"/>
  <c r="AG88"/>
  <c r="AC88"/>
  <c r="AD88"/>
  <c r="Z88"/>
  <c r="T88"/>
  <c r="U88"/>
  <c r="Q88"/>
  <c r="R88"/>
  <c r="N88"/>
  <c r="K88"/>
  <c r="L88" s="1"/>
  <c r="H88"/>
  <c r="F88"/>
  <c r="CC87"/>
  <c r="CA87"/>
  <c r="BV87"/>
  <c r="BW87" s="1"/>
  <c r="AM87"/>
  <c r="AK87"/>
  <c r="AJ87"/>
  <c r="AH87"/>
  <c r="AG87"/>
  <c r="AE87"/>
  <c r="AD87"/>
  <c r="AB87"/>
  <c r="Y87"/>
  <c r="X87"/>
  <c r="V87"/>
  <c r="U87"/>
  <c r="S87"/>
  <c r="R87"/>
  <c r="P87"/>
  <c r="O87"/>
  <c r="M87"/>
  <c r="L87"/>
  <c r="G87"/>
  <c r="CC86"/>
  <c r="CA86"/>
  <c r="BV86"/>
  <c r="BU86" s="1"/>
  <c r="AM86"/>
  <c r="AK86"/>
  <c r="AJ86"/>
  <c r="AH86"/>
  <c r="AG86"/>
  <c r="AE86"/>
  <c r="AD86"/>
  <c r="AB86"/>
  <c r="Y86"/>
  <c r="X86"/>
  <c r="V86"/>
  <c r="U86"/>
  <c r="S86"/>
  <c r="R86"/>
  <c r="P86"/>
  <c r="O86"/>
  <c r="M86"/>
  <c r="L86"/>
  <c r="G86"/>
  <c r="CC85"/>
  <c r="CA85"/>
  <c r="AM85"/>
  <c r="AK85"/>
  <c r="AJ85"/>
  <c r="AH85"/>
  <c r="AG85"/>
  <c r="AE85"/>
  <c r="AD85"/>
  <c r="AB85"/>
  <c r="Y85"/>
  <c r="X85"/>
  <c r="V85"/>
  <c r="U85"/>
  <c r="S85"/>
  <c r="R85"/>
  <c r="P85"/>
  <c r="O85"/>
  <c r="M85"/>
  <c r="L85"/>
  <c r="G85"/>
  <c r="CC84"/>
  <c r="CA84"/>
  <c r="BV84"/>
  <c r="BU84" s="1"/>
  <c r="AM84"/>
  <c r="AK84"/>
  <c r="AJ84"/>
  <c r="AH84"/>
  <c r="AG84"/>
  <c r="AE84"/>
  <c r="AD84"/>
  <c r="AB84"/>
  <c r="Y84"/>
  <c r="X84"/>
  <c r="V84"/>
  <c r="U84"/>
  <c r="S84"/>
  <c r="R84"/>
  <c r="P84"/>
  <c r="O84"/>
  <c r="M84"/>
  <c r="L84"/>
  <c r="G84"/>
  <c r="CC83"/>
  <c r="CA83"/>
  <c r="BV83"/>
  <c r="BU83" s="1"/>
  <c r="AM83"/>
  <c r="AK83"/>
  <c r="AJ83"/>
  <c r="AH83"/>
  <c r="AG83"/>
  <c r="AE83"/>
  <c r="AD83"/>
  <c r="AB83"/>
  <c r="Y83"/>
  <c r="X83"/>
  <c r="V83"/>
  <c r="U83"/>
  <c r="S83"/>
  <c r="R83"/>
  <c r="P83"/>
  <c r="O83"/>
  <c r="M83"/>
  <c r="L83"/>
  <c r="G83"/>
  <c r="CC82"/>
  <c r="CA82"/>
  <c r="BV82"/>
  <c r="AM82"/>
  <c r="AK82"/>
  <c r="AJ82"/>
  <c r="AH82"/>
  <c r="AG82"/>
  <c r="AE82"/>
  <c r="AD82"/>
  <c r="AB82"/>
  <c r="Y82"/>
  <c r="X82"/>
  <c r="V82"/>
  <c r="U82"/>
  <c r="S82"/>
  <c r="R82"/>
  <c r="P82"/>
  <c r="O82"/>
  <c r="M82"/>
  <c r="L82"/>
  <c r="G82"/>
  <c r="CC81"/>
  <c r="CA81"/>
  <c r="AM81"/>
  <c r="AK81"/>
  <c r="AJ81"/>
  <c r="AH81"/>
  <c r="AG81"/>
  <c r="AE81"/>
  <c r="AD81"/>
  <c r="AB81"/>
  <c r="Y81"/>
  <c r="X81"/>
  <c r="V81"/>
  <c r="U81"/>
  <c r="S81"/>
  <c r="R81"/>
  <c r="P81"/>
  <c r="O81"/>
  <c r="M81"/>
  <c r="L81"/>
  <c r="G81"/>
  <c r="CC80"/>
  <c r="CA80"/>
  <c r="BV80"/>
  <c r="BU80"/>
  <c r="AM80"/>
  <c r="AK80"/>
  <c r="AJ80"/>
  <c r="AH80"/>
  <c r="AG80"/>
  <c r="AE80"/>
  <c r="AD80"/>
  <c r="AB80"/>
  <c r="Y80"/>
  <c r="X80"/>
  <c r="V80"/>
  <c r="U80"/>
  <c r="S80"/>
  <c r="R80"/>
  <c r="P80"/>
  <c r="O80"/>
  <c r="M80"/>
  <c r="L80"/>
  <c r="G80"/>
  <c r="CC79"/>
  <c r="CA79"/>
  <c r="BV79"/>
  <c r="BW79"/>
  <c r="AM79"/>
  <c r="AK79"/>
  <c r="AJ79"/>
  <c r="AH79"/>
  <c r="AG79"/>
  <c r="AE79"/>
  <c r="AD79"/>
  <c r="AB79"/>
  <c r="Y79"/>
  <c r="X79"/>
  <c r="V79"/>
  <c r="U79"/>
  <c r="S79"/>
  <c r="R79"/>
  <c r="P79"/>
  <c r="O79"/>
  <c r="M79"/>
  <c r="L79"/>
  <c r="G79"/>
  <c r="CC78"/>
  <c r="CA78"/>
  <c r="AM78"/>
  <c r="AK78"/>
  <c r="AJ78"/>
  <c r="AH78"/>
  <c r="AG78"/>
  <c r="AE78"/>
  <c r="AD78"/>
  <c r="AB78"/>
  <c r="Y78"/>
  <c r="X78"/>
  <c r="V78"/>
  <c r="U78"/>
  <c r="S78"/>
  <c r="R78"/>
  <c r="P78"/>
  <c r="O78"/>
  <c r="M78"/>
  <c r="L78"/>
  <c r="G78"/>
  <c r="CC77"/>
  <c r="CA77"/>
  <c r="AM77"/>
  <c r="AK77"/>
  <c r="AJ77"/>
  <c r="AH77"/>
  <c r="AG77"/>
  <c r="AE77"/>
  <c r="AD77"/>
  <c r="AB77"/>
  <c r="Y77"/>
  <c r="X77"/>
  <c r="V77"/>
  <c r="U77"/>
  <c r="S77"/>
  <c r="R77"/>
  <c r="P77"/>
  <c r="O77"/>
  <c r="M77"/>
  <c r="L77"/>
  <c r="G77"/>
  <c r="CC76"/>
  <c r="CA76"/>
  <c r="BV76"/>
  <c r="BU76"/>
  <c r="AM76"/>
  <c r="AK76"/>
  <c r="AJ76"/>
  <c r="AH76"/>
  <c r="AG76"/>
  <c r="AE76"/>
  <c r="AD76"/>
  <c r="AB76"/>
  <c r="Y76"/>
  <c r="X76"/>
  <c r="V76"/>
  <c r="U76"/>
  <c r="S76"/>
  <c r="R76"/>
  <c r="P76"/>
  <c r="O76"/>
  <c r="M76"/>
  <c r="L76"/>
  <c r="G76"/>
  <c r="CC75"/>
  <c r="CA75"/>
  <c r="BV75"/>
  <c r="BY75"/>
  <c r="CE75" s="1"/>
  <c r="AM75"/>
  <c r="AK75"/>
  <c r="AJ75"/>
  <c r="AH75"/>
  <c r="AG75"/>
  <c r="AE75"/>
  <c r="AD75"/>
  <c r="AB75"/>
  <c r="Y75"/>
  <c r="X75"/>
  <c r="V75"/>
  <c r="U75"/>
  <c r="S75"/>
  <c r="R75"/>
  <c r="P75"/>
  <c r="O75"/>
  <c r="M75"/>
  <c r="L75"/>
  <c r="CC74"/>
  <c r="CA74"/>
  <c r="AM74"/>
  <c r="AK74"/>
  <c r="AJ74"/>
  <c r="AH74"/>
  <c r="AG74"/>
  <c r="AE74"/>
  <c r="AD74"/>
  <c r="AB74"/>
  <c r="Y74"/>
  <c r="W74"/>
  <c r="W88"/>
  <c r="U74"/>
  <c r="S74"/>
  <c r="R74"/>
  <c r="P74"/>
  <c r="O74"/>
  <c r="M74"/>
  <c r="L74"/>
  <c r="CC73"/>
  <c r="CA73"/>
  <c r="AM73"/>
  <c r="AK73"/>
  <c r="AJ73"/>
  <c r="AH73"/>
  <c r="AG73"/>
  <c r="AE73"/>
  <c r="AD73"/>
  <c r="AB73"/>
  <c r="Y73"/>
  <c r="X73"/>
  <c r="V73"/>
  <c r="U73"/>
  <c r="S73"/>
  <c r="R73"/>
  <c r="P73"/>
  <c r="O73"/>
  <c r="M73"/>
  <c r="L73"/>
  <c r="AM72"/>
  <c r="AJ72"/>
  <c r="AG72"/>
  <c r="AD72"/>
  <c r="X72"/>
  <c r="U72"/>
  <c r="R72"/>
  <c r="O72"/>
  <c r="L72"/>
  <c r="AM71"/>
  <c r="AJ71"/>
  <c r="AG71"/>
  <c r="AD71"/>
  <c r="X71"/>
  <c r="U71"/>
  <c r="R71"/>
  <c r="O71"/>
  <c r="L71"/>
  <c r="AM70"/>
  <c r="AJ70"/>
  <c r="AG70"/>
  <c r="AD70"/>
  <c r="X70"/>
  <c r="U70"/>
  <c r="R70"/>
  <c r="O70"/>
  <c r="L70"/>
  <c r="AM69"/>
  <c r="AJ69"/>
  <c r="AG69"/>
  <c r="AD69"/>
  <c r="X69"/>
  <c r="U69"/>
  <c r="R69"/>
  <c r="O69"/>
  <c r="L69"/>
  <c r="AM68"/>
  <c r="AJ68"/>
  <c r="AG68"/>
  <c r="AD68"/>
  <c r="X68"/>
  <c r="U68"/>
  <c r="R68"/>
  <c r="L68"/>
  <c r="CC61"/>
  <c r="CA61"/>
  <c r="BV61"/>
  <c r="BU61"/>
  <c r="AM61"/>
  <c r="AK61"/>
  <c r="AJ61"/>
  <c r="AH61"/>
  <c r="AG61"/>
  <c r="AE61"/>
  <c r="AD61"/>
  <c r="AB61"/>
  <c r="Y61"/>
  <c r="X61"/>
  <c r="V61"/>
  <c r="U61"/>
  <c r="S61"/>
  <c r="R61"/>
  <c r="P61"/>
  <c r="O61"/>
  <c r="M61"/>
  <c r="L61"/>
  <c r="CC60"/>
  <c r="CA60"/>
  <c r="BV60"/>
  <c r="BU60" s="1"/>
  <c r="AM60"/>
  <c r="AK60"/>
  <c r="AJ60"/>
  <c r="AH60"/>
  <c r="AG60"/>
  <c r="AE60"/>
  <c r="AD60"/>
  <c r="AB60"/>
  <c r="Y60"/>
  <c r="X60"/>
  <c r="V60"/>
  <c r="U60"/>
  <c r="S60"/>
  <c r="R60"/>
  <c r="P60"/>
  <c r="O60"/>
  <c r="M60"/>
  <c r="L60"/>
  <c r="F60"/>
  <c r="CC59"/>
  <c r="CA59"/>
  <c r="BV59"/>
  <c r="BU59"/>
  <c r="AM59"/>
  <c r="AK59"/>
  <c r="AJ59"/>
  <c r="AH59"/>
  <c r="AG59"/>
  <c r="AE59"/>
  <c r="AD59"/>
  <c r="AB59"/>
  <c r="Y59"/>
  <c r="X59"/>
  <c r="V59"/>
  <c r="U59"/>
  <c r="S59"/>
  <c r="R59"/>
  <c r="P59"/>
  <c r="O59"/>
  <c r="M59"/>
  <c r="L59"/>
  <c r="BT59"/>
  <c r="CC58"/>
  <c r="CA58"/>
  <c r="AM58"/>
  <c r="AK58"/>
  <c r="AJ58"/>
  <c r="AH58"/>
  <c r="AG58"/>
  <c r="AE58"/>
  <c r="AD58"/>
  <c r="AB58"/>
  <c r="Y58"/>
  <c r="Y68"/>
  <c r="X58"/>
  <c r="V58"/>
  <c r="U58"/>
  <c r="S58"/>
  <c r="S68" s="1"/>
  <c r="R58"/>
  <c r="P58"/>
  <c r="P68" s="1"/>
  <c r="O58"/>
  <c r="M58"/>
  <c r="M68" s="1"/>
  <c r="L58"/>
  <c r="AM57"/>
  <c r="AJ57"/>
  <c r="AG57"/>
  <c r="AD57"/>
  <c r="X57"/>
  <c r="U57"/>
  <c r="R57"/>
  <c r="O57"/>
  <c r="L57"/>
  <c r="AM46"/>
  <c r="AJ46"/>
  <c r="AG46"/>
  <c r="AD46"/>
  <c r="X46"/>
  <c r="U46"/>
  <c r="R46"/>
  <c r="O46"/>
  <c r="L46"/>
  <c r="AL45"/>
  <c r="AM45" s="1"/>
  <c r="AI45"/>
  <c r="AJ45" s="1"/>
  <c r="AF45"/>
  <c r="AG45" s="1"/>
  <c r="AC45"/>
  <c r="AD45" s="1"/>
  <c r="Z45"/>
  <c r="AA45" s="1"/>
  <c r="T45"/>
  <c r="U45" s="1"/>
  <c r="Q45"/>
  <c r="R45" s="1"/>
  <c r="N45"/>
  <c r="K45"/>
  <c r="H45"/>
  <c r="CC44"/>
  <c r="CA44"/>
  <c r="AM44"/>
  <c r="AK44"/>
  <c r="AJ44"/>
  <c r="AH44"/>
  <c r="AG44"/>
  <c r="AE44"/>
  <c r="AD44"/>
  <c r="AB44"/>
  <c r="Y44"/>
  <c r="X44"/>
  <c r="V44"/>
  <c r="U44"/>
  <c r="S44"/>
  <c r="R44"/>
  <c r="P44"/>
  <c r="O44"/>
  <c r="M44"/>
  <c r="L44"/>
  <c r="CC42"/>
  <c r="CA42"/>
  <c r="AM42"/>
  <c r="AK42"/>
  <c r="AJ42"/>
  <c r="AH42"/>
  <c r="AG42"/>
  <c r="AE42"/>
  <c r="AD42"/>
  <c r="AB42"/>
  <c r="Y42"/>
  <c r="X42"/>
  <c r="V42"/>
  <c r="U42"/>
  <c r="S42"/>
  <c r="R42"/>
  <c r="P42"/>
  <c r="O42"/>
  <c r="M42"/>
  <c r="L42"/>
  <c r="CC41"/>
  <c r="CA41"/>
  <c r="AM41"/>
  <c r="AK41"/>
  <c r="AJ41"/>
  <c r="AH41"/>
  <c r="AG41"/>
  <c r="AE41"/>
  <c r="AD41"/>
  <c r="AB41"/>
  <c r="Y41"/>
  <c r="X41"/>
  <c r="V41"/>
  <c r="U41"/>
  <c r="S41"/>
  <c r="R41"/>
  <c r="P41"/>
  <c r="O41"/>
  <c r="M41"/>
  <c r="L41"/>
  <c r="CC40"/>
  <c r="CA40"/>
  <c r="AM40"/>
  <c r="AK40"/>
  <c r="AJ40"/>
  <c r="AH40"/>
  <c r="AG40"/>
  <c r="AE40"/>
  <c r="AD40"/>
  <c r="AB40"/>
  <c r="Y40"/>
  <c r="X40"/>
  <c r="V40"/>
  <c r="U40"/>
  <c r="S40"/>
  <c r="R40"/>
  <c r="P40"/>
  <c r="O40"/>
  <c r="M40"/>
  <c r="L40"/>
  <c r="CC39"/>
  <c r="CA39"/>
  <c r="AM39"/>
  <c r="AK39"/>
  <c r="AJ39"/>
  <c r="AH39"/>
  <c r="AG39"/>
  <c r="AE39"/>
  <c r="AD39"/>
  <c r="AB39"/>
  <c r="Y39"/>
  <c r="W39"/>
  <c r="U39"/>
  <c r="S39"/>
  <c r="R39"/>
  <c r="P39"/>
  <c r="O39"/>
  <c r="M39"/>
  <c r="L39"/>
  <c r="CC37"/>
  <c r="AM37"/>
  <c r="AK37"/>
  <c r="AJ37"/>
  <c r="AH37"/>
  <c r="AG37"/>
  <c r="AE37"/>
  <c r="AD37"/>
  <c r="AB37"/>
  <c r="Y37"/>
  <c r="X37"/>
  <c r="V37"/>
  <c r="U37"/>
  <c r="S37"/>
  <c r="R37"/>
  <c r="P37"/>
  <c r="O37"/>
  <c r="M37"/>
  <c r="L37"/>
  <c r="CC36"/>
  <c r="CA36"/>
  <c r="AM36"/>
  <c r="AK36"/>
  <c r="AJ36"/>
  <c r="AH36"/>
  <c r="AG36"/>
  <c r="AE36"/>
  <c r="AD36"/>
  <c r="AB36"/>
  <c r="Y36"/>
  <c r="X36"/>
  <c r="V36"/>
  <c r="U36"/>
  <c r="S36"/>
  <c r="R36"/>
  <c r="P36"/>
  <c r="O36"/>
  <c r="M36"/>
  <c r="L36"/>
  <c r="CC23"/>
  <c r="AM23"/>
  <c r="AK23"/>
  <c r="AJ23"/>
  <c r="AH23"/>
  <c r="AG23"/>
  <c r="AE23"/>
  <c r="AD23"/>
  <c r="AB23"/>
  <c r="Y23"/>
  <c r="X23"/>
  <c r="V23"/>
  <c r="U23"/>
  <c r="S23"/>
  <c r="R23"/>
  <c r="P23"/>
  <c r="O23"/>
  <c r="M23"/>
  <c r="L23"/>
  <c r="CC21"/>
  <c r="AM21"/>
  <c r="AK21"/>
  <c r="AJ21"/>
  <c r="AH21"/>
  <c r="AG21"/>
  <c r="AE21"/>
  <c r="AD21"/>
  <c r="AB21"/>
  <c r="Y21"/>
  <c r="X21"/>
  <c r="V21"/>
  <c r="U21"/>
  <c r="S21"/>
  <c r="R21"/>
  <c r="P21"/>
  <c r="O21"/>
  <c r="M21"/>
  <c r="L21"/>
  <c r="CC20"/>
  <c r="CA20"/>
  <c r="AM20"/>
  <c r="AK20"/>
  <c r="AJ20"/>
  <c r="AH20"/>
  <c r="AG20"/>
  <c r="AE20"/>
  <c r="AD20"/>
  <c r="AB20"/>
  <c r="Y20"/>
  <c r="X20"/>
  <c r="V20"/>
  <c r="U20"/>
  <c r="S20"/>
  <c r="R20"/>
  <c r="P20"/>
  <c r="O20"/>
  <c r="M20"/>
  <c r="L20"/>
  <c r="CC19"/>
  <c r="CA19"/>
  <c r="AM19"/>
  <c r="AK19"/>
  <c r="AJ19"/>
  <c r="AH19"/>
  <c r="AG19"/>
  <c r="AE19"/>
  <c r="AD19"/>
  <c r="AB19"/>
  <c r="Y19"/>
  <c r="X19"/>
  <c r="V19"/>
  <c r="U19"/>
  <c r="S19"/>
  <c r="R19"/>
  <c r="P19"/>
  <c r="O19"/>
  <c r="M19"/>
  <c r="L19"/>
  <c r="CC18"/>
  <c r="CA18"/>
  <c r="BV18"/>
  <c r="BW18" s="1"/>
  <c r="AM18"/>
  <c r="AK18"/>
  <c r="AJ18"/>
  <c r="AH18"/>
  <c r="AG18"/>
  <c r="AE18"/>
  <c r="AD18"/>
  <c r="AB18"/>
  <c r="Y18"/>
  <c r="X18"/>
  <c r="V18"/>
  <c r="U18"/>
  <c r="S18"/>
  <c r="R18"/>
  <c r="P18"/>
  <c r="O18"/>
  <c r="M18"/>
  <c r="L18"/>
  <c r="CC17"/>
  <c r="CA17"/>
  <c r="BV17"/>
  <c r="BW17"/>
  <c r="AM17"/>
  <c r="AK17"/>
  <c r="AJ17"/>
  <c r="AH17"/>
  <c r="AG17"/>
  <c r="AE17"/>
  <c r="AD17"/>
  <c r="AB17"/>
  <c r="Y17"/>
  <c r="X17"/>
  <c r="V17"/>
  <c r="U17"/>
  <c r="S17"/>
  <c r="R17"/>
  <c r="P17"/>
  <c r="O17"/>
  <c r="M17"/>
  <c r="L17"/>
  <c r="CC16"/>
  <c r="CA16"/>
  <c r="BV16"/>
  <c r="BU16" s="1"/>
  <c r="AM16"/>
  <c r="AK16"/>
  <c r="AJ16"/>
  <c r="AH16"/>
  <c r="AG16"/>
  <c r="AE16"/>
  <c r="AD16"/>
  <c r="AB16"/>
  <c r="Y16"/>
  <c r="X16"/>
  <c r="V16"/>
  <c r="U16"/>
  <c r="S16"/>
  <c r="R16"/>
  <c r="P16"/>
  <c r="O16"/>
  <c r="M16"/>
  <c r="L16"/>
  <c r="CC15"/>
  <c r="CA15"/>
  <c r="BV15"/>
  <c r="BU15" s="1"/>
  <c r="AM15"/>
  <c r="AK15"/>
  <c r="AJ15"/>
  <c r="AH15"/>
  <c r="AG15"/>
  <c r="AE15"/>
  <c r="AD15"/>
  <c r="AB15"/>
  <c r="Y15"/>
  <c r="X15"/>
  <c r="V15"/>
  <c r="U15"/>
  <c r="S15"/>
  <c r="R15"/>
  <c r="P15"/>
  <c r="O15"/>
  <c r="M15"/>
  <c r="L15"/>
  <c r="BV14"/>
  <c r="AM14"/>
  <c r="AK14"/>
  <c r="AJ14"/>
  <c r="AH14"/>
  <c r="AG14"/>
  <c r="AE14"/>
  <c r="AD14"/>
  <c r="AB14"/>
  <c r="Y14"/>
  <c r="X14"/>
  <c r="V14"/>
  <c r="U14"/>
  <c r="S14"/>
  <c r="R14"/>
  <c r="P14"/>
  <c r="O14"/>
  <c r="M14"/>
  <c r="L14"/>
  <c r="CC13"/>
  <c r="CA13"/>
  <c r="BV13"/>
  <c r="BY13" s="1"/>
  <c r="AM13"/>
  <c r="AK13"/>
  <c r="AJ13"/>
  <c r="AH13"/>
  <c r="AG13"/>
  <c r="AE13"/>
  <c r="AD13"/>
  <c r="AB13"/>
  <c r="Y13"/>
  <c r="X13"/>
  <c r="V13"/>
  <c r="U13"/>
  <c r="S13"/>
  <c r="R13"/>
  <c r="P13"/>
  <c r="O13"/>
  <c r="M13"/>
  <c r="L13"/>
  <c r="CC12"/>
  <c r="CA12"/>
  <c r="AM12"/>
  <c r="AK12"/>
  <c r="AJ12"/>
  <c r="AH12"/>
  <c r="AG12"/>
  <c r="AE12"/>
  <c r="AD12"/>
  <c r="AB12"/>
  <c r="Y12"/>
  <c r="X12"/>
  <c r="V12"/>
  <c r="U12"/>
  <c r="S12"/>
  <c r="R12"/>
  <c r="P12"/>
  <c r="O12"/>
  <c r="M12"/>
  <c r="L12"/>
  <c r="A10"/>
  <c r="A11" s="1"/>
  <c r="A12" s="1"/>
  <c r="A14"/>
  <c r="A15"/>
  <c r="A60"/>
  <c r="A61" s="1"/>
  <c r="A62" s="1"/>
  <c r="J3"/>
  <c r="F27" i="6"/>
  <c r="F66"/>
  <c r="F67"/>
  <c r="G67"/>
  <c r="M9"/>
  <c r="O9"/>
  <c r="Q9" s="1"/>
  <c r="S9" s="1"/>
  <c r="U9" s="1"/>
  <c r="W9" s="1"/>
  <c r="Y9" s="1"/>
  <c r="AA9" s="1"/>
  <c r="AE9"/>
  <c r="K78" i="8"/>
  <c r="M78" s="1"/>
  <c r="O78"/>
  <c r="L34" i="5"/>
  <c r="N34" s="1"/>
  <c r="P34" s="1"/>
  <c r="R34" s="1"/>
  <c r="T34" s="1"/>
  <c r="AJ34" s="1"/>
  <c r="AL34" s="1"/>
  <c r="AN34" s="1"/>
  <c r="AP34" s="1"/>
  <c r="AR34" s="1"/>
  <c r="AT34" s="1"/>
  <c r="K16" i="8"/>
  <c r="M16" s="1"/>
  <c r="K117"/>
  <c r="M117" s="1"/>
  <c r="O117" s="1"/>
  <c r="K52"/>
  <c r="M52"/>
  <c r="O52" s="1"/>
  <c r="K74"/>
  <c r="M74" s="1"/>
  <c r="O74" s="1"/>
  <c r="M32" i="6"/>
  <c r="O32" s="1"/>
  <c r="Q32" s="1"/>
  <c r="S32" s="1"/>
  <c r="U32" s="1"/>
  <c r="W32" s="1"/>
  <c r="Y32" s="1"/>
  <c r="AA32" s="1"/>
  <c r="AE32"/>
  <c r="M61"/>
  <c r="O61" s="1"/>
  <c r="Q61" s="1"/>
  <c r="L187" i="5"/>
  <c r="N187" s="1"/>
  <c r="P187" s="1"/>
  <c r="R187" s="1"/>
  <c r="T187" s="1"/>
  <c r="AJ187" s="1"/>
  <c r="AL187" s="1"/>
  <c r="AN187" s="1"/>
  <c r="AP187" s="1"/>
  <c r="AR187" s="1"/>
  <c r="AT187" s="1"/>
  <c r="L180"/>
  <c r="N180" s="1"/>
  <c r="P180" s="1"/>
  <c r="R180" s="1"/>
  <c r="T180" s="1"/>
  <c r="AJ180" s="1"/>
  <c r="AL180" s="1"/>
  <c r="AN180" s="1"/>
  <c r="AP180" s="1"/>
  <c r="AT180"/>
  <c r="L175"/>
  <c r="N175" s="1"/>
  <c r="P175" s="1"/>
  <c r="R175" s="1"/>
  <c r="T175" s="1"/>
  <c r="AJ175" s="1"/>
  <c r="AL175" s="1"/>
  <c r="AN175" s="1"/>
  <c r="AP175" s="1"/>
  <c r="L145"/>
  <c r="N145" s="1"/>
  <c r="P145" s="1"/>
  <c r="R145" s="1"/>
  <c r="AJ145" s="1"/>
  <c r="AL145" s="1"/>
  <c r="AN145" s="1"/>
  <c r="AP145" s="1"/>
  <c r="AR145" s="1"/>
  <c r="AT145" s="1"/>
  <c r="L20"/>
  <c r="N20" s="1"/>
  <c r="P20"/>
  <c r="R20" s="1"/>
  <c r="AJ20" s="1"/>
  <c r="AL20" s="1"/>
  <c r="AN20" s="1"/>
  <c r="AP20" s="1"/>
  <c r="AR20" s="1"/>
  <c r="D11" i="11"/>
  <c r="I24" i="7"/>
  <c r="I19"/>
  <c r="A8" i="12"/>
  <c r="F2"/>
  <c r="F480" i="1"/>
  <c r="M445"/>
  <c r="Q445"/>
  <c r="S445" s="1"/>
  <c r="U445" s="1"/>
  <c r="W445" s="1"/>
  <c r="Y445" s="1"/>
  <c r="AA445" s="1"/>
  <c r="AC445" s="1"/>
  <c r="AE445" s="1"/>
  <c r="M442"/>
  <c r="Q442" s="1"/>
  <c r="S442" s="1"/>
  <c r="U442" s="1"/>
  <c r="W442" s="1"/>
  <c r="Y442" s="1"/>
  <c r="AA442" s="1"/>
  <c r="AC442" s="1"/>
  <c r="AE442" s="1"/>
  <c r="M440"/>
  <c r="Q440" s="1"/>
  <c r="S440" s="1"/>
  <c r="U440" s="1"/>
  <c r="W440" s="1"/>
  <c r="Y440" s="1"/>
  <c r="AA440" s="1"/>
  <c r="AC440" s="1"/>
  <c r="AE440" s="1"/>
  <c r="M438"/>
  <c r="Q438" s="1"/>
  <c r="S438"/>
  <c r="U438" s="1"/>
  <c r="W438" s="1"/>
  <c r="Y438" s="1"/>
  <c r="AA438" s="1"/>
  <c r="AC438" s="1"/>
  <c r="AE438" s="1"/>
  <c r="M436"/>
  <c r="Q436"/>
  <c r="S436" s="1"/>
  <c r="U436" s="1"/>
  <c r="W436" s="1"/>
  <c r="Y436" s="1"/>
  <c r="AA436" s="1"/>
  <c r="AC436" s="1"/>
  <c r="AE436" s="1"/>
  <c r="M434"/>
  <c r="Q434" s="1"/>
  <c r="S434" s="1"/>
  <c r="U434" s="1"/>
  <c r="W434" s="1"/>
  <c r="Y434" s="1"/>
  <c r="AA434" s="1"/>
  <c r="AC434" s="1"/>
  <c r="AE434" s="1"/>
  <c r="M432"/>
  <c r="Q432" s="1"/>
  <c r="S432" s="1"/>
  <c r="U432" s="1"/>
  <c r="W432" s="1"/>
  <c r="Y432" s="1"/>
  <c r="AA432" s="1"/>
  <c r="AC432" s="1"/>
  <c r="AE432" s="1"/>
  <c r="M430"/>
  <c r="Q430" s="1"/>
  <c r="S430" s="1"/>
  <c r="U430" s="1"/>
  <c r="W430" s="1"/>
  <c r="Y430" s="1"/>
  <c r="AA430" s="1"/>
  <c r="AC430" s="1"/>
  <c r="AE430" s="1"/>
  <c r="M428"/>
  <c r="Q428" s="1"/>
  <c r="S428" s="1"/>
  <c r="U428" s="1"/>
  <c r="W428" s="1"/>
  <c r="Y428" s="1"/>
  <c r="AA428" s="1"/>
  <c r="AC428" s="1"/>
  <c r="AE428" s="1"/>
  <c r="M426"/>
  <c r="Q426" s="1"/>
  <c r="S426" s="1"/>
  <c r="U426" s="1"/>
  <c r="W426" s="1"/>
  <c r="Y426" s="1"/>
  <c r="AA426" s="1"/>
  <c r="AC426" s="1"/>
  <c r="AE426" s="1"/>
  <c r="M424"/>
  <c r="Q424" s="1"/>
  <c r="S424" s="1"/>
  <c r="U424" s="1"/>
  <c r="W424" s="1"/>
  <c r="Y424" s="1"/>
  <c r="AA424" s="1"/>
  <c r="AC424" s="1"/>
  <c r="AE424" s="1"/>
  <c r="M422"/>
  <c r="Q422" s="1"/>
  <c r="S422" s="1"/>
  <c r="U422" s="1"/>
  <c r="W422" s="1"/>
  <c r="Y422" s="1"/>
  <c r="AA422" s="1"/>
  <c r="AC422" s="1"/>
  <c r="AE422" s="1"/>
  <c r="M420"/>
  <c r="Q420" s="1"/>
  <c r="S420" s="1"/>
  <c r="U420" s="1"/>
  <c r="W420" s="1"/>
  <c r="Y420" s="1"/>
  <c r="AA420" s="1"/>
  <c r="AC420" s="1"/>
  <c r="AE420" s="1"/>
  <c r="M418"/>
  <c r="Q418" s="1"/>
  <c r="S418" s="1"/>
  <c r="U418" s="1"/>
  <c r="W418" s="1"/>
  <c r="Y418" s="1"/>
  <c r="AA418" s="1"/>
  <c r="AC418" s="1"/>
  <c r="AE418" s="1"/>
  <c r="M416"/>
  <c r="Q416" s="1"/>
  <c r="S416" s="1"/>
  <c r="U416" s="1"/>
  <c r="W416" s="1"/>
  <c r="Y416" s="1"/>
  <c r="AA416" s="1"/>
  <c r="AC416" s="1"/>
  <c r="AE416" s="1"/>
  <c r="M414"/>
  <c r="Q414" s="1"/>
  <c r="S414" s="1"/>
  <c r="U414" s="1"/>
  <c r="W414" s="1"/>
  <c r="Y414" s="1"/>
  <c r="AA414" s="1"/>
  <c r="AC414" s="1"/>
  <c r="AE414" s="1"/>
  <c r="M241"/>
  <c r="Q241" s="1"/>
  <c r="S241" s="1"/>
  <c r="U241" s="1"/>
  <c r="W241" s="1"/>
  <c r="Y241" s="1"/>
  <c r="AA241" s="1"/>
  <c r="AC241" s="1"/>
  <c r="AE241" s="1"/>
  <c r="M239"/>
  <c r="Q239" s="1"/>
  <c r="S239" s="1"/>
  <c r="U239" s="1"/>
  <c r="W239" s="1"/>
  <c r="Y239" s="1"/>
  <c r="AA239" s="1"/>
  <c r="AC239" s="1"/>
  <c r="AE239" s="1"/>
  <c r="M237"/>
  <c r="Q237" s="1"/>
  <c r="S237" s="1"/>
  <c r="U237" s="1"/>
  <c r="W237" s="1"/>
  <c r="Y237" s="1"/>
  <c r="AA237" s="1"/>
  <c r="AC237" s="1"/>
  <c r="AE237" s="1"/>
  <c r="M235"/>
  <c r="Q235" s="1"/>
  <c r="S235" s="1"/>
  <c r="U235" s="1"/>
  <c r="W235" s="1"/>
  <c r="Y235" s="1"/>
  <c r="AA235" s="1"/>
  <c r="AC235" s="1"/>
  <c r="AE235" s="1"/>
  <c r="M233"/>
  <c r="Q233" s="1"/>
  <c r="S233" s="1"/>
  <c r="U233" s="1"/>
  <c r="W233" s="1"/>
  <c r="Y233" s="1"/>
  <c r="AA233" s="1"/>
  <c r="AC233" s="1"/>
  <c r="AE233" s="1"/>
  <c r="M230"/>
  <c r="M228"/>
  <c r="Q228"/>
  <c r="S228" s="1"/>
  <c r="M226"/>
  <c r="Q226" s="1"/>
  <c r="S226" s="1"/>
  <c r="U226" s="1"/>
  <c r="W226" s="1"/>
  <c r="Y226" s="1"/>
  <c r="AA226" s="1"/>
  <c r="AC226" s="1"/>
  <c r="AE226" s="1"/>
  <c r="M224"/>
  <c r="Q224" s="1"/>
  <c r="S224" s="1"/>
  <c r="U224" s="1"/>
  <c r="W224" s="1"/>
  <c r="Y224" s="1"/>
  <c r="AA224" s="1"/>
  <c r="AC224" s="1"/>
  <c r="AE224" s="1"/>
  <c r="M222"/>
  <c r="Q222" s="1"/>
  <c r="S222" s="1"/>
  <c r="U222" s="1"/>
  <c r="W222" s="1"/>
  <c r="Y222" s="1"/>
  <c r="AA222" s="1"/>
  <c r="AC222" s="1"/>
  <c r="AE222" s="1"/>
  <c r="M220"/>
  <c r="Q220"/>
  <c r="S220" s="1"/>
  <c r="U220" s="1"/>
  <c r="W220" s="1"/>
  <c r="Y220" s="1"/>
  <c r="AA220" s="1"/>
  <c r="AC220" s="1"/>
  <c r="AE220" s="1"/>
  <c r="M218"/>
  <c r="Q218" s="1"/>
  <c r="M216"/>
  <c r="Q216" s="1"/>
  <c r="S216" s="1"/>
  <c r="U216" s="1"/>
  <c r="W216" s="1"/>
  <c r="Y216" s="1"/>
  <c r="AA216" s="1"/>
  <c r="AC216" s="1"/>
  <c r="AE216" s="1"/>
  <c r="M214"/>
  <c r="Q214"/>
  <c r="M212"/>
  <c r="Q212"/>
  <c r="S212" s="1"/>
  <c r="U212" s="1"/>
  <c r="W212" s="1"/>
  <c r="Y212" s="1"/>
  <c r="AA212" s="1"/>
  <c r="AC212" s="1"/>
  <c r="AE212" s="1"/>
  <c r="M210"/>
  <c r="Q210" s="1"/>
  <c r="S210" s="1"/>
  <c r="U210" s="1"/>
  <c r="W210" s="1"/>
  <c r="Y210" s="1"/>
  <c r="AA210" s="1"/>
  <c r="AC210" s="1"/>
  <c r="AE210" s="1"/>
  <c r="M208"/>
  <c r="Q208" s="1"/>
  <c r="S208" s="1"/>
  <c r="U208" s="1"/>
  <c r="W208" s="1"/>
  <c r="Y208" s="1"/>
  <c r="AA208" s="1"/>
  <c r="AC208" s="1"/>
  <c r="AE208" s="1"/>
  <c r="M206"/>
  <c r="Q206" s="1"/>
  <c r="S206" s="1"/>
  <c r="U206" s="1"/>
  <c r="W206" s="1"/>
  <c r="Y206" s="1"/>
  <c r="AA206" s="1"/>
  <c r="AC206" s="1"/>
  <c r="AE206" s="1"/>
  <c r="M204"/>
  <c r="Q204" s="1"/>
  <c r="S204" s="1"/>
  <c r="U204" s="1"/>
  <c r="W204" s="1"/>
  <c r="Y204" s="1"/>
  <c r="AA204" s="1"/>
  <c r="AC204" s="1"/>
  <c r="AE204" s="1"/>
  <c r="M202"/>
  <c r="Q202"/>
  <c r="S202" s="1"/>
  <c r="U202" s="1"/>
  <c r="W202" s="1"/>
  <c r="Y202" s="1"/>
  <c r="AA202" s="1"/>
  <c r="AC202" s="1"/>
  <c r="AE202" s="1"/>
  <c r="M200"/>
  <c r="Q200" s="1"/>
  <c r="S200" s="1"/>
  <c r="U200" s="1"/>
  <c r="W200" s="1"/>
  <c r="Y200" s="1"/>
  <c r="AA200" s="1"/>
  <c r="AC200" s="1"/>
  <c r="AE200" s="1"/>
  <c r="M198"/>
  <c r="M196"/>
  <c r="Q196" s="1"/>
  <c r="S196" s="1"/>
  <c r="U196" s="1"/>
  <c r="W196" s="1"/>
  <c r="Y196" s="1"/>
  <c r="AA196" s="1"/>
  <c r="AC196" s="1"/>
  <c r="AE196" s="1"/>
  <c r="M194"/>
  <c r="Q194" s="1"/>
  <c r="S194" s="1"/>
  <c r="U194" s="1"/>
  <c r="W194" s="1"/>
  <c r="Y194" s="1"/>
  <c r="AA194" s="1"/>
  <c r="AC194" s="1"/>
  <c r="AE194" s="1"/>
  <c r="M192"/>
  <c r="M190"/>
  <c r="Q190" s="1"/>
  <c r="S190" s="1"/>
  <c r="U190" s="1"/>
  <c r="W190" s="1"/>
  <c r="Y190" s="1"/>
  <c r="AA190" s="1"/>
  <c r="AC190" s="1"/>
  <c r="AE190" s="1"/>
  <c r="M188"/>
  <c r="Q188" s="1"/>
  <c r="S188" s="1"/>
  <c r="U188" s="1"/>
  <c r="W188" s="1"/>
  <c r="Y188" s="1"/>
  <c r="AA188" s="1"/>
  <c r="AC188" s="1"/>
  <c r="AE188" s="1"/>
  <c r="M186"/>
  <c r="Q186" s="1"/>
  <c r="S186" s="1"/>
  <c r="U186" s="1"/>
  <c r="W186" s="1"/>
  <c r="Y186" s="1"/>
  <c r="AA186" s="1"/>
  <c r="AC186" s="1"/>
  <c r="AE186" s="1"/>
  <c r="M184"/>
  <c r="M182"/>
  <c r="Q182" s="1"/>
  <c r="S182" s="1"/>
  <c r="U182" s="1"/>
  <c r="W182" s="1"/>
  <c r="Y182" s="1"/>
  <c r="AA182" s="1"/>
  <c r="AC182" s="1"/>
  <c r="AE182" s="1"/>
  <c r="M180"/>
  <c r="Q180" s="1"/>
  <c r="M178"/>
  <c r="M176"/>
  <c r="Q176" s="1"/>
  <c r="S176" s="1"/>
  <c r="U176" s="1"/>
  <c r="W176" s="1"/>
  <c r="Y176" s="1"/>
  <c r="AA176" s="1"/>
  <c r="AC176" s="1"/>
  <c r="AE176" s="1"/>
  <c r="M174"/>
  <c r="Q174" s="1"/>
  <c r="S174" s="1"/>
  <c r="U174" s="1"/>
  <c r="W174" s="1"/>
  <c r="Y174" s="1"/>
  <c r="AA174" s="1"/>
  <c r="AC174" s="1"/>
  <c r="AE174" s="1"/>
  <c r="M172"/>
  <c r="Q172" s="1"/>
  <c r="S172" s="1"/>
  <c r="U172" s="1"/>
  <c r="W172" s="1"/>
  <c r="Y172" s="1"/>
  <c r="AA172" s="1"/>
  <c r="AC172" s="1"/>
  <c r="AE172" s="1"/>
  <c r="M170"/>
  <c r="M168"/>
  <c r="Q168"/>
  <c r="S168" s="1"/>
  <c r="U168" s="1"/>
  <c r="W168" s="1"/>
  <c r="Y168" s="1"/>
  <c r="AA168" s="1"/>
  <c r="AC168" s="1"/>
  <c r="AE168" s="1"/>
  <c r="M166"/>
  <c r="M164"/>
  <c r="M162"/>
  <c r="Q162" s="1"/>
  <c r="S162" s="1"/>
  <c r="U162" s="1"/>
  <c r="W162" s="1"/>
  <c r="Y162" s="1"/>
  <c r="AA162" s="1"/>
  <c r="AC162" s="1"/>
  <c r="AE162" s="1"/>
  <c r="M160"/>
  <c r="Q160" s="1"/>
  <c r="S160" s="1"/>
  <c r="U160" s="1"/>
  <c r="W160" s="1"/>
  <c r="Y160" s="1"/>
  <c r="AA160" s="1"/>
  <c r="AC160" s="1"/>
  <c r="AE160" s="1"/>
  <c r="M158"/>
  <c r="Q158" s="1"/>
  <c r="S158" s="1"/>
  <c r="U158" s="1"/>
  <c r="W158" s="1"/>
  <c r="Y158" s="1"/>
  <c r="AA158" s="1"/>
  <c r="AC158" s="1"/>
  <c r="AE158" s="1"/>
  <c r="M156"/>
  <c r="M154"/>
  <c r="Q154" s="1"/>
  <c r="S154" s="1"/>
  <c r="U154" s="1"/>
  <c r="W154" s="1"/>
  <c r="Y154" s="1"/>
  <c r="AA154" s="1"/>
  <c r="AC154" s="1"/>
  <c r="AE154" s="1"/>
  <c r="M152"/>
  <c r="Q152"/>
  <c r="S152" s="1"/>
  <c r="U152" s="1"/>
  <c r="W152" s="1"/>
  <c r="Y152" s="1"/>
  <c r="AA152" s="1"/>
  <c r="AC152" s="1"/>
  <c r="AE152" s="1"/>
  <c r="M150"/>
  <c r="Q150" s="1"/>
  <c r="M148"/>
  <c r="Q148" s="1"/>
  <c r="S148" s="1"/>
  <c r="U148" s="1"/>
  <c r="W148" s="1"/>
  <c r="Y148" s="1"/>
  <c r="AA148" s="1"/>
  <c r="AC148" s="1"/>
  <c r="AE148" s="1"/>
  <c r="M146"/>
  <c r="M144"/>
  <c r="Q144" s="1"/>
  <c r="S144" s="1"/>
  <c r="U144" s="1"/>
  <c r="W144" s="1"/>
  <c r="Y144" s="1"/>
  <c r="AA144" s="1"/>
  <c r="AC144" s="1"/>
  <c r="AE144" s="1"/>
  <c r="M142"/>
  <c r="M140"/>
  <c r="Q140" s="1"/>
  <c r="S140" s="1"/>
  <c r="U140" s="1"/>
  <c r="W140" s="1"/>
  <c r="Y140" s="1"/>
  <c r="AA140" s="1"/>
  <c r="AC140" s="1"/>
  <c r="AE140" s="1"/>
  <c r="M138"/>
  <c r="Q138"/>
  <c r="M134"/>
  <c r="Q134"/>
  <c r="S134" s="1"/>
  <c r="U134" s="1"/>
  <c r="W134" s="1"/>
  <c r="Y134" s="1"/>
  <c r="AA134" s="1"/>
  <c r="AC134" s="1"/>
  <c r="AE134" s="1"/>
  <c r="M132"/>
  <c r="Q132" s="1"/>
  <c r="S132" s="1"/>
  <c r="U132" s="1"/>
  <c r="W132" s="1"/>
  <c r="Y132" s="1"/>
  <c r="AA132" s="1"/>
  <c r="AC132" s="1"/>
  <c r="AE132" s="1"/>
  <c r="M130"/>
  <c r="Q130" s="1"/>
  <c r="S130" s="1"/>
  <c r="U130" s="1"/>
  <c r="W130" s="1"/>
  <c r="Y130" s="1"/>
  <c r="AA130" s="1"/>
  <c r="AC130" s="1"/>
  <c r="AE130" s="1"/>
  <c r="M128"/>
  <c r="Q128" s="1"/>
  <c r="M126"/>
  <c r="M124"/>
  <c r="Q124" s="1"/>
  <c r="S124" s="1"/>
  <c r="U124" s="1"/>
  <c r="W124" s="1"/>
  <c r="Y124" s="1"/>
  <c r="AA124" s="1"/>
  <c r="AC124" s="1"/>
  <c r="AE124" s="1"/>
  <c r="M122"/>
  <c r="M120"/>
  <c r="Q120"/>
  <c r="S120" s="1"/>
  <c r="U120" s="1"/>
  <c r="W120" s="1"/>
  <c r="Y120" s="1"/>
  <c r="AA120" s="1"/>
  <c r="AC120" s="1"/>
  <c r="AE120" s="1"/>
  <c r="M118"/>
  <c r="Q118" s="1"/>
  <c r="S118" s="1"/>
  <c r="U118" s="1"/>
  <c r="W118" s="1"/>
  <c r="Y118" s="1"/>
  <c r="AA118" s="1"/>
  <c r="AC118" s="1"/>
  <c r="AE118" s="1"/>
  <c r="M116"/>
  <c r="M114"/>
  <c r="Q114" s="1"/>
  <c r="S114" s="1"/>
  <c r="U114" s="1"/>
  <c r="W114" s="1"/>
  <c r="Y114" s="1"/>
  <c r="AA114" s="1"/>
  <c r="AC114" s="1"/>
  <c r="AE114" s="1"/>
  <c r="M112"/>
  <c r="Q112" s="1"/>
  <c r="S112" s="1"/>
  <c r="U112" s="1"/>
  <c r="W112" s="1"/>
  <c r="Y112" s="1"/>
  <c r="AA112" s="1"/>
  <c r="AC112" s="1"/>
  <c r="AE112" s="1"/>
  <c r="M110"/>
  <c r="Q110" s="1"/>
  <c r="S110" s="1"/>
  <c r="U110" s="1"/>
  <c r="W110" s="1"/>
  <c r="Y110" s="1"/>
  <c r="AA110" s="1"/>
  <c r="AC110" s="1"/>
  <c r="AE110" s="1"/>
  <c r="M108"/>
  <c r="Q108" s="1"/>
  <c r="S108" s="1"/>
  <c r="U108" s="1"/>
  <c r="W108" s="1"/>
  <c r="Y108" s="1"/>
  <c r="AA108" s="1"/>
  <c r="AC108" s="1"/>
  <c r="AE108" s="1"/>
  <c r="M106"/>
  <c r="M104"/>
  <c r="Q104" s="1"/>
  <c r="S104" s="1"/>
  <c r="U104" s="1"/>
  <c r="W104" s="1"/>
  <c r="Y104" s="1"/>
  <c r="AA104" s="1"/>
  <c r="AC104" s="1"/>
  <c r="AE104" s="1"/>
  <c r="M102"/>
  <c r="Q102" s="1"/>
  <c r="S102" s="1"/>
  <c r="U102" s="1"/>
  <c r="W102" s="1"/>
  <c r="Y102" s="1"/>
  <c r="AA102" s="1"/>
  <c r="AC102" s="1"/>
  <c r="AE102" s="1"/>
  <c r="M100"/>
  <c r="Q100" s="1"/>
  <c r="S100" s="1"/>
  <c r="U100" s="1"/>
  <c r="W100" s="1"/>
  <c r="Y100" s="1"/>
  <c r="AA100" s="1"/>
  <c r="AC100" s="1"/>
  <c r="AE100" s="1"/>
  <c r="M98"/>
  <c r="Q98" s="1"/>
  <c r="S98" s="1"/>
  <c r="U98" s="1"/>
  <c r="W98" s="1"/>
  <c r="Y98" s="1"/>
  <c r="AA98" s="1"/>
  <c r="AC98" s="1"/>
  <c r="AE98" s="1"/>
  <c r="M96"/>
  <c r="Q96" s="1"/>
  <c r="S96" s="1"/>
  <c r="U96" s="1"/>
  <c r="W96" s="1"/>
  <c r="Y96" s="1"/>
  <c r="AA96" s="1"/>
  <c r="AC96" s="1"/>
  <c r="AE96" s="1"/>
  <c r="M94"/>
  <c r="Q94" s="1"/>
  <c r="S94" s="1"/>
  <c r="U94" s="1"/>
  <c r="W94" s="1"/>
  <c r="Y94" s="1"/>
  <c r="AA94" s="1"/>
  <c r="AC94" s="1"/>
  <c r="AE94" s="1"/>
  <c r="M92"/>
  <c r="Q92" s="1"/>
  <c r="S92" s="1"/>
  <c r="U92" s="1"/>
  <c r="W92" s="1"/>
  <c r="Y92" s="1"/>
  <c r="AA92" s="1"/>
  <c r="AC92" s="1"/>
  <c r="AE92" s="1"/>
  <c r="M90"/>
  <c r="Q90" s="1"/>
  <c r="S90" s="1"/>
  <c r="U90" s="1"/>
  <c r="W90" s="1"/>
  <c r="Y90" s="1"/>
  <c r="AA90" s="1"/>
  <c r="AC90" s="1"/>
  <c r="AE90" s="1"/>
  <c r="M88"/>
  <c r="M86"/>
  <c r="M84"/>
  <c r="Q84" s="1"/>
  <c r="S84" s="1"/>
  <c r="U84" s="1"/>
  <c r="W84" s="1"/>
  <c r="Y84" s="1"/>
  <c r="AA84" s="1"/>
  <c r="AC84" s="1"/>
  <c r="AE84" s="1"/>
  <c r="M82"/>
  <c r="Q82" s="1"/>
  <c r="S82" s="1"/>
  <c r="U82" s="1"/>
  <c r="W82" s="1"/>
  <c r="Y82" s="1"/>
  <c r="AA82" s="1"/>
  <c r="AC82" s="1"/>
  <c r="AE82" s="1"/>
  <c r="M80"/>
  <c r="M78"/>
  <c r="Q78" s="1"/>
  <c r="S78" s="1"/>
  <c r="U78" s="1"/>
  <c r="W78" s="1"/>
  <c r="Y78" s="1"/>
  <c r="AA78" s="1"/>
  <c r="AC78" s="1"/>
  <c r="AE78" s="1"/>
  <c r="M76"/>
  <c r="Q76" s="1"/>
  <c r="S76" s="1"/>
  <c r="U76" s="1"/>
  <c r="W76" s="1"/>
  <c r="Y76" s="1"/>
  <c r="AA76" s="1"/>
  <c r="AC76" s="1"/>
  <c r="AE76" s="1"/>
  <c r="M74"/>
  <c r="Q74" s="1"/>
  <c r="S74" s="1"/>
  <c r="U74" s="1"/>
  <c r="W74" s="1"/>
  <c r="Y74" s="1"/>
  <c r="AA74" s="1"/>
  <c r="AC74" s="1"/>
  <c r="AE74" s="1"/>
  <c r="M72"/>
  <c r="M70"/>
  <c r="Q70"/>
  <c r="S70" s="1"/>
  <c r="U70" s="1"/>
  <c r="W70" s="1"/>
  <c r="Y70" s="1"/>
  <c r="AA70" s="1"/>
  <c r="AC70" s="1"/>
  <c r="AE70" s="1"/>
  <c r="M68"/>
  <c r="M66"/>
  <c r="Q66" s="1"/>
  <c r="S66" s="1"/>
  <c r="U66" s="1"/>
  <c r="W66" s="1"/>
  <c r="Y66" s="1"/>
  <c r="AA66" s="1"/>
  <c r="AC66" s="1"/>
  <c r="AE66" s="1"/>
  <c r="M64"/>
  <c r="Q64" s="1"/>
  <c r="S64" s="1"/>
  <c r="U64" s="1"/>
  <c r="W64" s="1"/>
  <c r="Y64" s="1"/>
  <c r="AA64" s="1"/>
  <c r="AC64" s="1"/>
  <c r="AE64" s="1"/>
  <c r="M60"/>
  <c r="Q60" s="1"/>
  <c r="S60" s="1"/>
  <c r="U60" s="1"/>
  <c r="W60" s="1"/>
  <c r="Y60" s="1"/>
  <c r="AA60" s="1"/>
  <c r="AC60" s="1"/>
  <c r="AE60" s="1"/>
  <c r="M58"/>
  <c r="M56"/>
  <c r="Q56" s="1"/>
  <c r="S56" s="1"/>
  <c r="U56" s="1"/>
  <c r="W56" s="1"/>
  <c r="Y56" s="1"/>
  <c r="AA56" s="1"/>
  <c r="AC56" s="1"/>
  <c r="AE56" s="1"/>
  <c r="M54"/>
  <c r="Q54" s="1"/>
  <c r="S54" s="1"/>
  <c r="U54" s="1"/>
  <c r="W54" s="1"/>
  <c r="Y54" s="1"/>
  <c r="AA54" s="1"/>
  <c r="AC54" s="1"/>
  <c r="AE54" s="1"/>
  <c r="M52"/>
  <c r="Q52" s="1"/>
  <c r="S52" s="1"/>
  <c r="U52" s="1"/>
  <c r="W52" s="1"/>
  <c r="Y52" s="1"/>
  <c r="AA52" s="1"/>
  <c r="AC52" s="1"/>
  <c r="AE52" s="1"/>
  <c r="M50"/>
  <c r="M48"/>
  <c r="Q48" s="1"/>
  <c r="S48" s="1"/>
  <c r="U48" s="1"/>
  <c r="W48" s="1"/>
  <c r="Y48" s="1"/>
  <c r="AA48" s="1"/>
  <c r="AC48" s="1"/>
  <c r="AE48" s="1"/>
  <c r="M46"/>
  <c r="M44"/>
  <c r="Q44" s="1"/>
  <c r="S44" s="1"/>
  <c r="U44" s="1"/>
  <c r="W44" s="1"/>
  <c r="Y44" s="1"/>
  <c r="AA44" s="1"/>
  <c r="AC44" s="1"/>
  <c r="AE44" s="1"/>
  <c r="F42"/>
  <c r="H41"/>
  <c r="G41"/>
  <c r="F41"/>
  <c r="M39"/>
  <c r="Q39" s="1"/>
  <c r="S39" s="1"/>
  <c r="U39" s="1"/>
  <c r="W39" s="1"/>
  <c r="Y39" s="1"/>
  <c r="AA39" s="1"/>
  <c r="AC39" s="1"/>
  <c r="AE39" s="1"/>
  <c r="M37"/>
  <c r="Q37" s="1"/>
  <c r="S37" s="1"/>
  <c r="U37" s="1"/>
  <c r="W37" s="1"/>
  <c r="Y37" s="1"/>
  <c r="AA37" s="1"/>
  <c r="AC37" s="1"/>
  <c r="AE37" s="1"/>
  <c r="M35"/>
  <c r="Q35" s="1"/>
  <c r="S35" s="1"/>
  <c r="U35" s="1"/>
  <c r="W35" s="1"/>
  <c r="Y35" s="1"/>
  <c r="AA35" s="1"/>
  <c r="AC35" s="1"/>
  <c r="AE35" s="1"/>
  <c r="M33"/>
  <c r="M31"/>
  <c r="M29"/>
  <c r="Q29"/>
  <c r="S29" s="1"/>
  <c r="U29" s="1"/>
  <c r="W29" s="1"/>
  <c r="Y29" s="1"/>
  <c r="AA29" s="1"/>
  <c r="AC29" s="1"/>
  <c r="AE29" s="1"/>
  <c r="M27"/>
  <c r="M25"/>
  <c r="Q25" s="1"/>
  <c r="S25" s="1"/>
  <c r="U25" s="1"/>
  <c r="W25" s="1"/>
  <c r="Y25" s="1"/>
  <c r="AA25" s="1"/>
  <c r="AC25" s="1"/>
  <c r="AE25" s="1"/>
  <c r="M23"/>
  <c r="Q23" s="1"/>
  <c r="M21"/>
  <c r="Q21" s="1"/>
  <c r="S21" s="1"/>
  <c r="U21" s="1"/>
  <c r="W21" s="1"/>
  <c r="Y21" s="1"/>
  <c r="AA21" s="1"/>
  <c r="AC21" s="1"/>
  <c r="AE21" s="1"/>
  <c r="M19"/>
  <c r="M17"/>
  <c r="Q17" s="1"/>
  <c r="S17" s="1"/>
  <c r="U17" s="1"/>
  <c r="W17" s="1"/>
  <c r="Y17" s="1"/>
  <c r="AA17" s="1"/>
  <c r="AC17" s="1"/>
  <c r="AE17" s="1"/>
  <c r="M15"/>
  <c r="Q15" s="1"/>
  <c r="S15" s="1"/>
  <c r="U15" s="1"/>
  <c r="W15" s="1"/>
  <c r="Y15" s="1"/>
  <c r="AA15" s="1"/>
  <c r="AC15" s="1"/>
  <c r="AE15" s="1"/>
  <c r="M13"/>
  <c r="Q13" s="1"/>
  <c r="S13" s="1"/>
  <c r="U13" s="1"/>
  <c r="W13" s="1"/>
  <c r="Y13" s="1"/>
  <c r="AA13" s="1"/>
  <c r="AC13" s="1"/>
  <c r="AE13" s="1"/>
  <c r="M11"/>
  <c r="Q11"/>
  <c r="S11" s="1"/>
  <c r="U11" s="1"/>
  <c r="W11" s="1"/>
  <c r="Y11" s="1"/>
  <c r="AA11" s="1"/>
  <c r="AC11" s="1"/>
  <c r="AE11" s="1"/>
  <c r="A8"/>
  <c r="A9" s="1"/>
  <c r="A10" s="1"/>
  <c r="A11" s="1"/>
  <c r="A12" s="1"/>
  <c r="A61"/>
  <c r="A62" s="1"/>
  <c r="A63" s="1"/>
  <c r="G2"/>
  <c r="K119" i="8"/>
  <c r="M119" s="1"/>
  <c r="O119" s="1"/>
  <c r="K113"/>
  <c r="M113"/>
  <c r="O113" s="1"/>
  <c r="F107"/>
  <c r="K99"/>
  <c r="M99"/>
  <c r="O99" s="1"/>
  <c r="K97"/>
  <c r="M97" s="1"/>
  <c r="O97" s="1"/>
  <c r="K95"/>
  <c r="M95"/>
  <c r="O95" s="1"/>
  <c r="K93"/>
  <c r="K91"/>
  <c r="M91"/>
  <c r="O91" s="1"/>
  <c r="K80"/>
  <c r="M80" s="1"/>
  <c r="O80" s="1"/>
  <c r="K76"/>
  <c r="M76"/>
  <c r="O76" s="1"/>
  <c r="K72"/>
  <c r="M72" s="1"/>
  <c r="O72" s="1"/>
  <c r="K70"/>
  <c r="M70"/>
  <c r="O70" s="1"/>
  <c r="K50"/>
  <c r="M50" s="1"/>
  <c r="O50" s="1"/>
  <c r="K43"/>
  <c r="M43"/>
  <c r="O43" s="1"/>
  <c r="K41"/>
  <c r="M41" s="1"/>
  <c r="O41" s="1"/>
  <c r="A36"/>
  <c r="A37"/>
  <c r="A38" s="1"/>
  <c r="A44"/>
  <c r="K22"/>
  <c r="M22"/>
  <c r="O22" s="1"/>
  <c r="K20"/>
  <c r="M20" s="1"/>
  <c r="O20" s="1"/>
  <c r="K18"/>
  <c r="M18"/>
  <c r="O18" s="1"/>
  <c r="K14"/>
  <c r="M14" s="1"/>
  <c r="O14" s="1"/>
  <c r="K12"/>
  <c r="M12" s="1"/>
  <c r="O12" s="1"/>
  <c r="K10"/>
  <c r="M10" s="1"/>
  <c r="O10" s="1"/>
  <c r="A8"/>
  <c r="A9"/>
  <c r="A10" s="1"/>
  <c r="A11" s="1"/>
  <c r="F2"/>
  <c r="L262" i="5"/>
  <c r="N262" s="1"/>
  <c r="P262" s="1"/>
  <c r="R262" s="1"/>
  <c r="AJ262" s="1"/>
  <c r="AL262" s="1"/>
  <c r="AN262" s="1"/>
  <c r="AP262" s="1"/>
  <c r="AR262" s="1"/>
  <c r="AT262" s="1"/>
  <c r="L255"/>
  <c r="N255" s="1"/>
  <c r="P255" s="1"/>
  <c r="R255" s="1"/>
  <c r="AJ255" s="1"/>
  <c r="AL255" s="1"/>
  <c r="AN255" s="1"/>
  <c r="AP255" s="1"/>
  <c r="AR255" s="1"/>
  <c r="AT255" s="1"/>
  <c r="L253"/>
  <c r="N253" s="1"/>
  <c r="P253" s="1"/>
  <c r="R253" s="1"/>
  <c r="AJ253" s="1"/>
  <c r="AL253" s="1"/>
  <c r="AN253" s="1"/>
  <c r="AP253" s="1"/>
  <c r="AR253" s="1"/>
  <c r="L251"/>
  <c r="N251" s="1"/>
  <c r="P251" s="1"/>
  <c r="R251" s="1"/>
  <c r="AJ251" s="1"/>
  <c r="AL251" s="1"/>
  <c r="AN251" s="1"/>
  <c r="AP251" s="1"/>
  <c r="AT251"/>
  <c r="L249"/>
  <c r="N249" s="1"/>
  <c r="P249" s="1"/>
  <c r="R249" s="1"/>
  <c r="AJ249" s="1"/>
  <c r="AL249" s="1"/>
  <c r="AN249" s="1"/>
  <c r="AP249" s="1"/>
  <c r="AR249" s="1"/>
  <c r="L247"/>
  <c r="N247"/>
  <c r="P247" s="1"/>
  <c r="R247" s="1"/>
  <c r="AJ247" s="1"/>
  <c r="AL247" s="1"/>
  <c r="AN247" s="1"/>
  <c r="AP247" s="1"/>
  <c r="AR247" s="1"/>
  <c r="L242"/>
  <c r="L239"/>
  <c r="AJ239" s="1"/>
  <c r="AL239" s="1"/>
  <c r="AN239" s="1"/>
  <c r="AP239" s="1"/>
  <c r="AR239" s="1"/>
  <c r="AT239" s="1"/>
  <c r="L237"/>
  <c r="N237" s="1"/>
  <c r="P237" s="1"/>
  <c r="R237" s="1"/>
  <c r="Z237" s="1"/>
  <c r="AB237" s="1"/>
  <c r="AJ237" s="1"/>
  <c r="AL237" s="1"/>
  <c r="AN237" s="1"/>
  <c r="AP237" s="1"/>
  <c r="AR237" s="1"/>
  <c r="L233"/>
  <c r="AJ233" s="1"/>
  <c r="AL233" s="1"/>
  <c r="AN233" s="1"/>
  <c r="AP233" s="1"/>
  <c r="L230"/>
  <c r="N230" s="1"/>
  <c r="P230" s="1"/>
  <c r="R230" s="1"/>
  <c r="AJ230" s="1"/>
  <c r="AL230" s="1"/>
  <c r="AN230" s="1"/>
  <c r="AP230" s="1"/>
  <c r="AR230" s="1"/>
  <c r="AT230" s="1"/>
  <c r="L226"/>
  <c r="N226" s="1"/>
  <c r="P226" s="1"/>
  <c r="R226" s="1"/>
  <c r="Z226" s="1"/>
  <c r="AB226" s="1"/>
  <c r="AJ226" s="1"/>
  <c r="AL226" s="1"/>
  <c r="AN226" s="1"/>
  <c r="AP226" s="1"/>
  <c r="AR226" s="1"/>
  <c r="AT226" s="1"/>
  <c r="F226"/>
  <c r="L222"/>
  <c r="N222" s="1"/>
  <c r="P222" s="1"/>
  <c r="R222" s="1"/>
  <c r="Z222" s="1"/>
  <c r="AB222" s="1"/>
  <c r="AJ222" s="1"/>
  <c r="AL222" s="1"/>
  <c r="AN222" s="1"/>
  <c r="AP222" s="1"/>
  <c r="AR222" s="1"/>
  <c r="AT222" s="1"/>
  <c r="L204"/>
  <c r="N204" s="1"/>
  <c r="P204" s="1"/>
  <c r="R204" s="1"/>
  <c r="Z204" s="1"/>
  <c r="AB204" s="1"/>
  <c r="AJ204" s="1"/>
  <c r="AL204" s="1"/>
  <c r="AN204" s="1"/>
  <c r="AP204" s="1"/>
  <c r="AR204" s="1"/>
  <c r="AT204" s="1"/>
  <c r="L200"/>
  <c r="N200" s="1"/>
  <c r="P200" s="1"/>
  <c r="R200" s="1"/>
  <c r="T200" s="1"/>
  <c r="AJ200" s="1"/>
  <c r="AL200" s="1"/>
  <c r="AN200" s="1"/>
  <c r="AP200" s="1"/>
  <c r="AR200" s="1"/>
  <c r="AT200" s="1"/>
  <c r="L195"/>
  <c r="N195" s="1"/>
  <c r="P195" s="1"/>
  <c r="R195" s="1"/>
  <c r="AJ195" s="1"/>
  <c r="AL195" s="1"/>
  <c r="AN195" s="1"/>
  <c r="AP195" s="1"/>
  <c r="N189"/>
  <c r="P189" s="1"/>
  <c r="R189" s="1"/>
  <c r="T189" s="1"/>
  <c r="AJ189" s="1"/>
  <c r="AL189" s="1"/>
  <c r="AN189" s="1"/>
  <c r="AP189" s="1"/>
  <c r="L169"/>
  <c r="N169"/>
  <c r="P169" s="1"/>
  <c r="R169" s="1"/>
  <c r="T169" s="1"/>
  <c r="AJ169" s="1"/>
  <c r="AL169" s="1"/>
  <c r="AN169" s="1"/>
  <c r="AP169" s="1"/>
  <c r="AR169" s="1"/>
  <c r="AT169" s="1"/>
  <c r="L166"/>
  <c r="AJ166" s="1"/>
  <c r="AL166" s="1"/>
  <c r="AN166" s="1"/>
  <c r="AP166" s="1"/>
  <c r="AT166"/>
  <c r="L158"/>
  <c r="N158" s="1"/>
  <c r="P158" s="1"/>
  <c r="R158" s="1"/>
  <c r="AJ158" s="1"/>
  <c r="AL158" s="1"/>
  <c r="AN158" s="1"/>
  <c r="AP158" s="1"/>
  <c r="AR158" s="1"/>
  <c r="AT158" s="1"/>
  <c r="L143"/>
  <c r="N143" s="1"/>
  <c r="L141"/>
  <c r="N141" s="1"/>
  <c r="P141" s="1"/>
  <c r="R141" s="1"/>
  <c r="Z141" s="1"/>
  <c r="AB141" s="1"/>
  <c r="AH141" s="1"/>
  <c r="L102"/>
  <c r="N102" s="1"/>
  <c r="P102" s="1"/>
  <c r="R102" s="1"/>
  <c r="Z102" s="1"/>
  <c r="AB102" s="1"/>
  <c r="AJ102" s="1"/>
  <c r="AL102" s="1"/>
  <c r="AN102" s="1"/>
  <c r="AP102" s="1"/>
  <c r="AR102" s="1"/>
  <c r="AT102" s="1"/>
  <c r="L100"/>
  <c r="N100" s="1"/>
  <c r="P100" s="1"/>
  <c r="R100" s="1"/>
  <c r="T100" s="1"/>
  <c r="AJ100" s="1"/>
  <c r="AL100" s="1"/>
  <c r="AN100" s="1"/>
  <c r="AP100" s="1"/>
  <c r="L91"/>
  <c r="N91" s="1"/>
  <c r="P91" s="1"/>
  <c r="R91" s="1"/>
  <c r="AJ91" s="1"/>
  <c r="AL91" s="1"/>
  <c r="AN91" s="1"/>
  <c r="AP91" s="1"/>
  <c r="AR91" s="1"/>
  <c r="AT91" s="1"/>
  <c r="L84"/>
  <c r="N84" s="1"/>
  <c r="P84" s="1"/>
  <c r="R84" s="1"/>
  <c r="T84" s="1"/>
  <c r="AJ84" s="1"/>
  <c r="AL84" s="1"/>
  <c r="AN84" s="1"/>
  <c r="AP84" s="1"/>
  <c r="L41"/>
  <c r="N41" s="1"/>
  <c r="P41" s="1"/>
  <c r="R41" s="1"/>
  <c r="T41" s="1"/>
  <c r="AJ41" s="1"/>
  <c r="AL41" s="1"/>
  <c r="AN41" s="1"/>
  <c r="AP41" s="1"/>
  <c r="AR41" s="1"/>
  <c r="L36"/>
  <c r="N36" s="1"/>
  <c r="P36" s="1"/>
  <c r="R36" s="1"/>
  <c r="T36" s="1"/>
  <c r="AJ36" s="1"/>
  <c r="AL36" s="1"/>
  <c r="AN36" s="1"/>
  <c r="AP36" s="1"/>
  <c r="AR36" s="1"/>
  <c r="L28"/>
  <c r="N28" s="1"/>
  <c r="P28" s="1"/>
  <c r="R28" s="1"/>
  <c r="AJ28" s="1"/>
  <c r="AL28" s="1"/>
  <c r="AN28" s="1"/>
  <c r="AP28" s="1"/>
  <c r="AR28" s="1"/>
  <c r="AT28" s="1"/>
  <c r="L24"/>
  <c r="N24" s="1"/>
  <c r="P24" s="1"/>
  <c r="R24" s="1"/>
  <c r="Z24" s="1"/>
  <c r="AB24" s="1"/>
  <c r="AJ24" s="1"/>
  <c r="AL24" s="1"/>
  <c r="AN24" s="1"/>
  <c r="AP24" s="1"/>
  <c r="AR24" s="1"/>
  <c r="AT24" s="1"/>
  <c r="AT16"/>
  <c r="L13"/>
  <c r="N13" s="1"/>
  <c r="P13" s="1"/>
  <c r="R13" s="1"/>
  <c r="AJ13" s="1"/>
  <c r="AL13" s="1"/>
  <c r="AN13" s="1"/>
  <c r="AP13" s="1"/>
  <c r="AR13" s="1"/>
  <c r="L10"/>
  <c r="N10" s="1"/>
  <c r="P10" s="1"/>
  <c r="R10" s="1"/>
  <c r="AJ10" s="1"/>
  <c r="AL10" s="1"/>
  <c r="AN10" s="1"/>
  <c r="AP10" s="1"/>
  <c r="AR10" s="1"/>
  <c r="AS10" s="1"/>
  <c r="A8"/>
  <c r="A9" s="1"/>
  <c r="A10" s="1"/>
  <c r="A11" s="1"/>
  <c r="F2"/>
  <c r="H104" i="6"/>
  <c r="G104"/>
  <c r="F104"/>
  <c r="H103"/>
  <c r="G103"/>
  <c r="F103"/>
  <c r="F126"/>
  <c r="M100"/>
  <c r="Q100"/>
  <c r="S100" s="1"/>
  <c r="U100" s="1"/>
  <c r="W100" s="1"/>
  <c r="Y100" s="1"/>
  <c r="AA100" s="1"/>
  <c r="AC100" s="1"/>
  <c r="AE100" s="1"/>
  <c r="M93"/>
  <c r="O93" s="1"/>
  <c r="Q93" s="1"/>
  <c r="S93" s="1"/>
  <c r="U93" s="1"/>
  <c r="AA93" s="1"/>
  <c r="AC93" s="1"/>
  <c r="M90"/>
  <c r="M88"/>
  <c r="O88" s="1"/>
  <c r="Q88" s="1"/>
  <c r="S88" s="1"/>
  <c r="U88" s="1"/>
  <c r="W88" s="1"/>
  <c r="Y88" s="1"/>
  <c r="AA88" s="1"/>
  <c r="AC88" s="1"/>
  <c r="AE88" s="1"/>
  <c r="M86"/>
  <c r="O86"/>
  <c r="Q86" s="1"/>
  <c r="S86" s="1"/>
  <c r="U86" s="1"/>
  <c r="W86" s="1"/>
  <c r="Y86" s="1"/>
  <c r="AA86" s="1"/>
  <c r="AC86" s="1"/>
  <c r="AE86" s="1"/>
  <c r="M84"/>
  <c r="O84"/>
  <c r="Q84" s="1"/>
  <c r="S84" s="1"/>
  <c r="U84" s="1"/>
  <c r="W84" s="1"/>
  <c r="Y84" s="1"/>
  <c r="AA84" s="1"/>
  <c r="AC84" s="1"/>
  <c r="AE84" s="1"/>
  <c r="M74"/>
  <c r="Q74"/>
  <c r="G74"/>
  <c r="G96"/>
  <c r="M72"/>
  <c r="Q72"/>
  <c r="S72" s="1"/>
  <c r="U72" s="1"/>
  <c r="W72" s="1"/>
  <c r="Y72" s="1"/>
  <c r="AA72" s="1"/>
  <c r="AC72" s="1"/>
  <c r="AE72" s="1"/>
  <c r="M63"/>
  <c r="O63" s="1"/>
  <c r="Q63" s="1"/>
  <c r="S63" s="1"/>
  <c r="U63" s="1"/>
  <c r="W63" s="1"/>
  <c r="Y63" s="1"/>
  <c r="AA63" s="1"/>
  <c r="AC63" s="1"/>
  <c r="AE63" s="1"/>
  <c r="S61"/>
  <c r="U61" s="1"/>
  <c r="W61" s="1"/>
  <c r="Y61" s="1"/>
  <c r="AA61" s="1"/>
  <c r="AC61" s="1"/>
  <c r="AE61" s="1"/>
  <c r="M59"/>
  <c r="O59" s="1"/>
  <c r="Q59" s="1"/>
  <c r="S59" s="1"/>
  <c r="U59" s="1"/>
  <c r="W59" s="1"/>
  <c r="Y59" s="1"/>
  <c r="AA59" s="1"/>
  <c r="AC59" s="1"/>
  <c r="AE59" s="1"/>
  <c r="M52"/>
  <c r="O52" s="1"/>
  <c r="Q52" s="1"/>
  <c r="S52" s="1"/>
  <c r="U52" s="1"/>
  <c r="W52" s="1"/>
  <c r="Y52" s="1"/>
  <c r="AA52" s="1"/>
  <c r="M50"/>
  <c r="O50" s="1"/>
  <c r="Q50" s="1"/>
  <c r="S50" s="1"/>
  <c r="U50" s="1"/>
  <c r="W50" s="1"/>
  <c r="Y50" s="1"/>
  <c r="AA50" s="1"/>
  <c r="AC50" s="1"/>
  <c r="AE50" s="1"/>
  <c r="M44"/>
  <c r="O44" s="1"/>
  <c r="Q44" s="1"/>
  <c r="S44" s="1"/>
  <c r="U44" s="1"/>
  <c r="W44" s="1"/>
  <c r="Y44" s="1"/>
  <c r="AA44" s="1"/>
  <c r="AC44" s="1"/>
  <c r="AE44" s="1"/>
  <c r="G44"/>
  <c r="M42"/>
  <c r="O42" s="1"/>
  <c r="G42"/>
  <c r="F319" i="9" s="1"/>
  <c r="M40" i="6"/>
  <c r="O40" s="1"/>
  <c r="Q40" s="1"/>
  <c r="S40" s="1"/>
  <c r="U40" s="1"/>
  <c r="W40" s="1"/>
  <c r="Y40" s="1"/>
  <c r="AA40" s="1"/>
  <c r="AC40" s="1"/>
  <c r="AE40" s="1"/>
  <c r="S74"/>
  <c r="U74" s="1"/>
  <c r="W74" s="1"/>
  <c r="Y74" s="1"/>
  <c r="AA74" s="1"/>
  <c r="AC74" s="1"/>
  <c r="AE74" s="1"/>
  <c r="A15" i="8"/>
  <c r="M93"/>
  <c r="O93" s="1"/>
  <c r="N242" i="5"/>
  <c r="P242" s="1"/>
  <c r="R242" s="1"/>
  <c r="T242" s="1"/>
  <c r="V242" s="1"/>
  <c r="X242" s="1"/>
  <c r="Z242" s="1"/>
  <c r="AB242" s="1"/>
  <c r="AD242" s="1"/>
  <c r="AF242" s="1"/>
  <c r="AH242" s="1"/>
  <c r="AJ242" s="1"/>
  <c r="AL242" s="1"/>
  <c r="AN242" s="1"/>
  <c r="AP242" s="1"/>
  <c r="P143"/>
  <c r="R143" s="1"/>
  <c r="AJ143" s="1"/>
  <c r="AL143" s="1"/>
  <c r="AN143" s="1"/>
  <c r="AP143" s="1"/>
  <c r="AR143" s="1"/>
  <c r="A11" i="12"/>
  <c r="A14"/>
  <c r="A15" s="1"/>
  <c r="A16" s="1"/>
  <c r="A17" s="1"/>
  <c r="A18" s="1"/>
  <c r="A19" s="1"/>
  <c r="A20" s="1"/>
  <c r="A21" s="1"/>
  <c r="A22" s="1"/>
  <c r="A23" s="1"/>
  <c r="A24" s="1"/>
  <c r="A25" s="1"/>
  <c r="A26" s="1"/>
  <c r="A27" s="1"/>
  <c r="A28" s="1"/>
  <c r="G25"/>
  <c r="F25"/>
  <c r="A9"/>
  <c r="G23"/>
  <c r="Q126" i="1"/>
  <c r="S126" s="1"/>
  <c r="U126" s="1"/>
  <c r="W126" s="1"/>
  <c r="Y126" s="1"/>
  <c r="AA126" s="1"/>
  <c r="AC126" s="1"/>
  <c r="AE126" s="1"/>
  <c r="Q170"/>
  <c r="S170" s="1"/>
  <c r="U170" s="1"/>
  <c r="W170" s="1"/>
  <c r="Y170" s="1"/>
  <c r="AA170" s="1"/>
  <c r="AC170" s="1"/>
  <c r="AE170" s="1"/>
  <c r="Q178"/>
  <c r="S178" s="1"/>
  <c r="U178" s="1"/>
  <c r="W178" s="1"/>
  <c r="Y178" s="1"/>
  <c r="AA178" s="1"/>
  <c r="AC178" s="1"/>
  <c r="AE178" s="1"/>
  <c r="F108" i="8"/>
  <c r="Q68" i="1"/>
  <c r="S68" s="1"/>
  <c r="U68" s="1"/>
  <c r="W68" s="1"/>
  <c r="Y68" s="1"/>
  <c r="AA68" s="1"/>
  <c r="AC68" s="1"/>
  <c r="AE68" s="1"/>
  <c r="S218"/>
  <c r="U218" s="1"/>
  <c r="W218" s="1"/>
  <c r="Y218" s="1"/>
  <c r="AA218" s="1"/>
  <c r="AC218" s="1"/>
  <c r="AE218" s="1"/>
  <c r="Q72"/>
  <c r="S72" s="1"/>
  <c r="U72" s="1"/>
  <c r="W72" s="1"/>
  <c r="Y72" s="1"/>
  <c r="AA72" s="1"/>
  <c r="AC72" s="1"/>
  <c r="AE72" s="1"/>
  <c r="F23" i="12"/>
  <c r="F28" s="1"/>
  <c r="F50" s="1"/>
  <c r="Q198" i="1"/>
  <c r="S198" s="1"/>
  <c r="U198" s="1"/>
  <c r="W198" s="1"/>
  <c r="Y198" s="1"/>
  <c r="AA198" s="1"/>
  <c r="AC198" s="1"/>
  <c r="AE198" s="1"/>
  <c r="G40"/>
  <c r="F120" i="8"/>
  <c r="F122" s="1"/>
  <c r="H40" i="1"/>
  <c r="Q230"/>
  <c r="S230" s="1"/>
  <c r="U230" s="1"/>
  <c r="W230" s="1"/>
  <c r="Y230" s="1"/>
  <c r="AA230" s="1"/>
  <c r="AC230" s="1"/>
  <c r="AE230" s="1"/>
  <c r="S180"/>
  <c r="U180" s="1"/>
  <c r="W180" s="1"/>
  <c r="Y180" s="1"/>
  <c r="AA180" s="1"/>
  <c r="AC180" s="1"/>
  <c r="AE180" s="1"/>
  <c r="S138"/>
  <c r="U138" s="1"/>
  <c r="W138" s="1"/>
  <c r="Y138" s="1"/>
  <c r="AA138" s="1"/>
  <c r="AC138" s="1"/>
  <c r="AE138" s="1"/>
  <c r="Q86"/>
  <c r="S86" s="1"/>
  <c r="U86" s="1"/>
  <c r="W86" s="1"/>
  <c r="Y86" s="1"/>
  <c r="AA86" s="1"/>
  <c r="AC86" s="1"/>
  <c r="AE86" s="1"/>
  <c r="Q46"/>
  <c r="S46" s="1"/>
  <c r="U46" s="1"/>
  <c r="W46" s="1"/>
  <c r="Y46" s="1"/>
  <c r="AA46" s="1"/>
  <c r="AC46" s="1"/>
  <c r="AE46" s="1"/>
  <c r="S23"/>
  <c r="U23" s="1"/>
  <c r="W23" s="1"/>
  <c r="Y23" s="1"/>
  <c r="AA23" s="1"/>
  <c r="AC23" s="1"/>
  <c r="AE23" s="1"/>
  <c r="U228"/>
  <c r="W228" s="1"/>
  <c r="Y228" s="1"/>
  <c r="AA228" s="1"/>
  <c r="AC228" s="1"/>
  <c r="AE228" s="1"/>
  <c r="S214"/>
  <c r="U214" s="1"/>
  <c r="W214" s="1"/>
  <c r="Y214" s="1"/>
  <c r="AA214" s="1"/>
  <c r="AC214" s="1"/>
  <c r="AE214" s="1"/>
  <c r="Q164"/>
  <c r="S164" s="1"/>
  <c r="U164" s="1"/>
  <c r="W164" s="1"/>
  <c r="Y164" s="1"/>
  <c r="AA164" s="1"/>
  <c r="AC164" s="1"/>
  <c r="AE164" s="1"/>
  <c r="S150"/>
  <c r="U150" s="1"/>
  <c r="W150" s="1"/>
  <c r="Y150" s="1"/>
  <c r="AA150" s="1"/>
  <c r="AC150" s="1"/>
  <c r="AE150" s="1"/>
  <c r="S128"/>
  <c r="U128" s="1"/>
  <c r="W128" s="1"/>
  <c r="Y128" s="1"/>
  <c r="AA128" s="1"/>
  <c r="AC128" s="1"/>
  <c r="AE128" s="1"/>
  <c r="Q33"/>
  <c r="S33" s="1"/>
  <c r="U33" s="1"/>
  <c r="W33" s="1"/>
  <c r="Y33" s="1"/>
  <c r="AA33" s="1"/>
  <c r="AC33" s="1"/>
  <c r="AE33" s="1"/>
  <c r="Q192"/>
  <c r="S192" s="1"/>
  <c r="U192" s="1"/>
  <c r="W192" s="1"/>
  <c r="Y192" s="1"/>
  <c r="AA192" s="1"/>
  <c r="AC192" s="1"/>
  <c r="AE192" s="1"/>
  <c r="Q166"/>
  <c r="S166" s="1"/>
  <c r="U166" s="1"/>
  <c r="W166" s="1"/>
  <c r="Y166" s="1"/>
  <c r="AA166" s="1"/>
  <c r="AC166" s="1"/>
  <c r="AE166" s="1"/>
  <c r="Q156"/>
  <c r="S156" s="1"/>
  <c r="U156" s="1"/>
  <c r="W156" s="1"/>
  <c r="Y156" s="1"/>
  <c r="AA156" s="1"/>
  <c r="AC156" s="1"/>
  <c r="AE156" s="1"/>
  <c r="Q142"/>
  <c r="S142" s="1"/>
  <c r="U142" s="1"/>
  <c r="W142" s="1"/>
  <c r="Y142" s="1"/>
  <c r="AA142" s="1"/>
  <c r="AC142" s="1"/>
  <c r="AE142" s="1"/>
  <c r="Q122"/>
  <c r="S122" s="1"/>
  <c r="U122" s="1"/>
  <c r="W122" s="1"/>
  <c r="Y122" s="1"/>
  <c r="AA122" s="1"/>
  <c r="AC122" s="1"/>
  <c r="AE122" s="1"/>
  <c r="Q106"/>
  <c r="S106" s="1"/>
  <c r="U106" s="1"/>
  <c r="W106" s="1"/>
  <c r="Y106" s="1"/>
  <c r="AA106" s="1"/>
  <c r="AC106" s="1"/>
  <c r="AE106" s="1"/>
  <c r="Q50"/>
  <c r="S50" s="1"/>
  <c r="U50" s="1"/>
  <c r="W50" s="1"/>
  <c r="Y50" s="1"/>
  <c r="AA50" s="1"/>
  <c r="AC50" s="1"/>
  <c r="AE50" s="1"/>
  <c r="Q27"/>
  <c r="S27" s="1"/>
  <c r="U27" s="1"/>
  <c r="W27" s="1"/>
  <c r="Y27" s="1"/>
  <c r="AA27" s="1"/>
  <c r="AC27" s="1"/>
  <c r="AE27" s="1"/>
  <c r="Q19"/>
  <c r="S19" s="1"/>
  <c r="U19" s="1"/>
  <c r="W19" s="1"/>
  <c r="Y19" s="1"/>
  <c r="AA19" s="1"/>
  <c r="AC19" s="1"/>
  <c r="AE19" s="1"/>
  <c r="Q184"/>
  <c r="S184" s="1"/>
  <c r="U184" s="1"/>
  <c r="W184" s="1"/>
  <c r="Y184" s="1"/>
  <c r="AA184" s="1"/>
  <c r="AC184" s="1"/>
  <c r="AE184" s="1"/>
  <c r="Q146"/>
  <c r="S146" s="1"/>
  <c r="U146" s="1"/>
  <c r="W146" s="1"/>
  <c r="Y146" s="1"/>
  <c r="AA146" s="1"/>
  <c r="AC146" s="1"/>
  <c r="AE146" s="1"/>
  <c r="Q116"/>
  <c r="S116" s="1"/>
  <c r="U116" s="1"/>
  <c r="W116" s="1"/>
  <c r="Y116" s="1"/>
  <c r="AA116" s="1"/>
  <c r="AC116" s="1"/>
  <c r="AE116" s="1"/>
  <c r="Q88"/>
  <c r="S88" s="1"/>
  <c r="U88" s="1"/>
  <c r="W88" s="1"/>
  <c r="Y88" s="1"/>
  <c r="AA88" s="1"/>
  <c r="AC88" s="1"/>
  <c r="AE88" s="1"/>
  <c r="Q58"/>
  <c r="S58" s="1"/>
  <c r="U58" s="1"/>
  <c r="W58" s="1"/>
  <c r="Y58" s="1"/>
  <c r="AA58" s="1"/>
  <c r="AC58" s="1"/>
  <c r="AE58" s="1"/>
  <c r="Q31"/>
  <c r="S31" s="1"/>
  <c r="U31" s="1"/>
  <c r="W31" s="1"/>
  <c r="Y31" s="1"/>
  <c r="AA31" s="1"/>
  <c r="AC31" s="1"/>
  <c r="AE31" s="1"/>
  <c r="Q80"/>
  <c r="S80" s="1"/>
  <c r="U80" s="1"/>
  <c r="W80" s="1"/>
  <c r="Y80" s="1"/>
  <c r="AA80" s="1"/>
  <c r="AC80" s="1"/>
  <c r="AE80" s="1"/>
  <c r="J146" i="9"/>
  <c r="BV252"/>
  <c r="BU252" s="1"/>
  <c r="BV254"/>
  <c r="BU254" s="1"/>
  <c r="BV256"/>
  <c r="BW256" s="1"/>
  <c r="BV258"/>
  <c r="BU258" s="1"/>
  <c r="BV261"/>
  <c r="BY261" s="1"/>
  <c r="CE261" s="1"/>
  <c r="BW310"/>
  <c r="X352"/>
  <c r="BV382"/>
  <c r="BY382"/>
  <c r="CE382" s="1"/>
  <c r="U394"/>
  <c r="BV395"/>
  <c r="BW395"/>
  <c r="J192"/>
  <c r="BW323"/>
  <c r="BV189"/>
  <c r="BU189" s="1"/>
  <c r="BU233" s="1"/>
  <c r="BV249"/>
  <c r="BW249"/>
  <c r="BW298"/>
  <c r="CC307"/>
  <c r="CA307"/>
  <c r="P352"/>
  <c r="V352"/>
  <c r="BV92"/>
  <c r="BU92" s="1"/>
  <c r="BY116"/>
  <c r="CE116" s="1"/>
  <c r="O269"/>
  <c r="M269"/>
  <c r="V402"/>
  <c r="CA295"/>
  <c r="BV78"/>
  <c r="BW78" s="1"/>
  <c r="BZ78" s="1"/>
  <c r="CF78" s="1"/>
  <c r="BV85"/>
  <c r="BU85" s="1"/>
  <c r="BV12"/>
  <c r="CA356"/>
  <c r="BV211"/>
  <c r="BU211" s="1"/>
  <c r="CA37"/>
  <c r="X39"/>
  <c r="BV197"/>
  <c r="BU197" s="1"/>
  <c r="BV199"/>
  <c r="BU199" s="1"/>
  <c r="BV201"/>
  <c r="BU201" s="1"/>
  <c r="BV203"/>
  <c r="BW203" s="1"/>
  <c r="BV205"/>
  <c r="BW205" s="1"/>
  <c r="BV207"/>
  <c r="BW207" s="1"/>
  <c r="BV209"/>
  <c r="BW209" s="1"/>
  <c r="BV245"/>
  <c r="BW245" s="1"/>
  <c r="CA298"/>
  <c r="CA300"/>
  <c r="BY304"/>
  <c r="CE304" s="1"/>
  <c r="BY418"/>
  <c r="CE418" s="1"/>
  <c r="BU12"/>
  <c r="BW418"/>
  <c r="BU418"/>
  <c r="BY411"/>
  <c r="CE411"/>
  <c r="BU411"/>
  <c r="BW411"/>
  <c r="BW284"/>
  <c r="BU284"/>
  <c r="BW319"/>
  <c r="BY319"/>
  <c r="CE319" s="1"/>
  <c r="BU315"/>
  <c r="BY315"/>
  <c r="CE315"/>
  <c r="BW293"/>
  <c r="BY215"/>
  <c r="CE215" s="1"/>
  <c r="T402"/>
  <c r="S394"/>
  <c r="BV394"/>
  <c r="J258"/>
  <c r="J354"/>
  <c r="BY120"/>
  <c r="CE120"/>
  <c r="CA358"/>
  <c r="BY372"/>
  <c r="CE372" s="1"/>
  <c r="J374"/>
  <c r="J247"/>
  <c r="J178"/>
  <c r="J144"/>
  <c r="J112"/>
  <c r="J44"/>
  <c r="BU93"/>
  <c r="BY101"/>
  <c r="CE101"/>
  <c r="BY115"/>
  <c r="CE115"/>
  <c r="H85" i="1" s="1"/>
  <c r="BV190" i="9"/>
  <c r="BY190" s="1"/>
  <c r="CE190" s="1"/>
  <c r="BW283"/>
  <c r="BU283"/>
  <c r="BY283"/>
  <c r="CE283"/>
  <c r="BW257"/>
  <c r="BW397"/>
  <c r="BW125"/>
  <c r="BW195"/>
  <c r="BU361"/>
  <c r="BX361" s="1"/>
  <c r="CD361" s="1"/>
  <c r="BY389"/>
  <c r="CE389" s="1"/>
  <c r="J315"/>
  <c r="BW83"/>
  <c r="BY292"/>
  <c r="CE292" s="1"/>
  <c r="BU311"/>
  <c r="BY311"/>
  <c r="CE311"/>
  <c r="BW311"/>
  <c r="BZ311" s="1"/>
  <c r="CF311" s="1"/>
  <c r="BY59"/>
  <c r="CE59" s="1"/>
  <c r="BW59"/>
  <c r="BY86"/>
  <c r="CE86"/>
  <c r="BY414"/>
  <c r="CE414"/>
  <c r="BY96"/>
  <c r="CE96"/>
  <c r="BY98"/>
  <c r="BY102"/>
  <c r="CE102" s="1"/>
  <c r="BY106"/>
  <c r="CE106" s="1"/>
  <c r="H71" i="1" s="1"/>
  <c r="BY111" i="9"/>
  <c r="CE111"/>
  <c r="BY124"/>
  <c r="CE124"/>
  <c r="BY126"/>
  <c r="CE126"/>
  <c r="BY144"/>
  <c r="CE144"/>
  <c r="BY155"/>
  <c r="CE155"/>
  <c r="H157" i="1" s="1"/>
  <c r="BY167" i="9"/>
  <c r="CE167" s="1"/>
  <c r="BY188"/>
  <c r="CE188" s="1"/>
  <c r="BV193"/>
  <c r="BY193" s="1"/>
  <c r="CE193" s="1"/>
  <c r="BY131"/>
  <c r="CE131"/>
  <c r="J19"/>
  <c r="BR19"/>
  <c r="J237"/>
  <c r="J98"/>
  <c r="J327"/>
  <c r="J160"/>
  <c r="J231"/>
  <c r="J196"/>
  <c r="J139"/>
  <c r="J99"/>
  <c r="J58"/>
  <c r="J182"/>
  <c r="BR182" s="1"/>
  <c r="J73"/>
  <c r="J414"/>
  <c r="BR414"/>
  <c r="J304"/>
  <c r="J169"/>
  <c r="BR169" s="1"/>
  <c r="J117"/>
  <c r="J320"/>
  <c r="BY23"/>
  <c r="CE23" s="1"/>
  <c r="BU296"/>
  <c r="BY330"/>
  <c r="CE330"/>
  <c r="CC14"/>
  <c r="CC45"/>
  <c r="BY48"/>
  <c r="AG367"/>
  <c r="AJ367"/>
  <c r="AM367"/>
  <c r="P402"/>
  <c r="G66" i="6"/>
  <c r="BW382" i="9"/>
  <c r="A12" i="12"/>
  <c r="A13" s="1"/>
  <c r="A67" i="1"/>
  <c r="A68" s="1"/>
  <c r="A69" s="1"/>
  <c r="A70" s="1"/>
  <c r="A71" s="1"/>
  <c r="A72" s="1"/>
  <c r="A73" s="1"/>
  <c r="A74" s="1"/>
  <c r="A75" s="1"/>
  <c r="A76" s="1"/>
  <c r="A77" s="1"/>
  <c r="A79"/>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9"/>
  <c r="A111"/>
  <c r="A112" s="1"/>
  <c r="A113" s="1"/>
  <c r="A114" s="1"/>
  <c r="A115" s="1"/>
  <c r="A116" s="1"/>
  <c r="A117" s="1"/>
  <c r="A118" s="1"/>
  <c r="A119" s="1"/>
  <c r="A12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5"/>
  <c r="A156" s="1"/>
  <c r="A157" s="1"/>
  <c r="A158" s="1"/>
  <c r="A159" s="1"/>
  <c r="A160" s="1"/>
  <c r="A161" s="1"/>
  <c r="A162" s="1"/>
  <c r="A163" s="1"/>
  <c r="A165"/>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5"/>
  <c r="A196"/>
  <c r="A197" s="1"/>
  <c r="A198" s="1"/>
  <c r="A199" s="1"/>
  <c r="A201"/>
  <c r="A202" s="1"/>
  <c r="A203" s="1"/>
  <c r="A204" s="1"/>
  <c r="A205" s="1"/>
  <c r="A206" s="1"/>
  <c r="A207" s="1"/>
  <c r="A208" s="1"/>
  <c r="A209" s="1"/>
  <c r="A211"/>
  <c r="A213"/>
  <c r="A214" s="1"/>
  <c r="A215" s="1"/>
  <c r="A216" s="1"/>
  <c r="A217" s="1"/>
  <c r="A218" s="1"/>
  <c r="A219" s="1"/>
  <c r="A220" s="1"/>
  <c r="A221" s="1"/>
  <c r="A223"/>
  <c r="A224" s="1"/>
  <c r="A225" s="1"/>
  <c r="A226" s="1"/>
  <c r="A227" s="1"/>
  <c r="A228" s="1"/>
  <c r="A229" s="1"/>
  <c r="A230" s="1"/>
  <c r="A231" s="1"/>
  <c r="A234"/>
  <c r="A235" s="1"/>
  <c r="A236" s="1"/>
  <c r="A237" s="1"/>
  <c r="A238" s="1"/>
  <c r="A239" s="1"/>
  <c r="A240" s="1"/>
  <c r="A243"/>
  <c r="A244" s="1"/>
  <c r="A245" s="1"/>
  <c r="A246" s="1"/>
  <c r="A247" s="1"/>
  <c r="A248" s="1"/>
  <c r="A249" s="1"/>
  <c r="A250" s="1"/>
  <c r="A251" s="1"/>
  <c r="A252" s="1"/>
  <c r="A253" s="1"/>
  <c r="A254" s="1"/>
  <c r="A255" s="1"/>
  <c r="A256" s="1"/>
  <c r="A257" s="1"/>
  <c r="A258" s="1"/>
  <c r="A259" s="1"/>
  <c r="A260" s="1"/>
  <c r="A261" s="1"/>
  <c r="A262" s="1"/>
  <c r="A263" s="1"/>
  <c r="A264" s="1"/>
  <c r="A265" s="1"/>
  <c r="A266" s="1"/>
  <c r="A267" s="1"/>
  <c r="A268" s="1"/>
  <c r="J312" i="9"/>
  <c r="BR312"/>
  <c r="BX312" s="1"/>
  <c r="CD312" s="1"/>
  <c r="J290"/>
  <c r="BR290"/>
  <c r="J289"/>
  <c r="BR289"/>
  <c r="J282"/>
  <c r="BR282"/>
  <c r="J281"/>
  <c r="BR281"/>
  <c r="J280"/>
  <c r="BR280"/>
  <c r="J279"/>
  <c r="BR279"/>
  <c r="J278"/>
  <c r="BR278"/>
  <c r="J277"/>
  <c r="BR277"/>
  <c r="J276"/>
  <c r="BR276"/>
  <c r="J342"/>
  <c r="BR342"/>
  <c r="J387"/>
  <c r="BR387"/>
  <c r="J412"/>
  <c r="J141"/>
  <c r="J198"/>
  <c r="J358"/>
  <c r="J393"/>
  <c r="BR393"/>
  <c r="J132"/>
  <c r="J311"/>
  <c r="J36"/>
  <c r="BR36"/>
  <c r="BX36" s="1"/>
  <c r="CD36" s="1"/>
  <c r="J115"/>
  <c r="J167"/>
  <c r="BR167" s="1"/>
  <c r="J213"/>
  <c r="J375"/>
  <c r="BR375"/>
  <c r="J246"/>
  <c r="J383"/>
  <c r="J152"/>
  <c r="J337"/>
  <c r="BU207"/>
  <c r="BY60"/>
  <c r="CE60" s="1"/>
  <c r="BW211"/>
  <c r="J84"/>
  <c r="J96"/>
  <c r="BR96" s="1"/>
  <c r="J128"/>
  <c r="J162"/>
  <c r="BR162"/>
  <c r="J193"/>
  <c r="J307"/>
  <c r="BR307" s="1"/>
  <c r="J385"/>
  <c r="J194"/>
  <c r="BR194"/>
  <c r="J156"/>
  <c r="BY200"/>
  <c r="CE200" s="1"/>
  <c r="J89"/>
  <c r="BR89" s="1"/>
  <c r="J109"/>
  <c r="CC420"/>
  <c r="AN367"/>
  <c r="U402"/>
  <c r="BW246"/>
  <c r="BU372"/>
  <c r="BY296"/>
  <c r="CE296" s="1"/>
  <c r="BW103"/>
  <c r="BU414"/>
  <c r="BW175"/>
  <c r="BW214"/>
  <c r="BU119"/>
  <c r="BW231"/>
  <c r="BW171"/>
  <c r="BY390"/>
  <c r="CE390" s="1"/>
  <c r="BY187"/>
  <c r="CE187" s="1"/>
  <c r="H211" i="1" s="1"/>
  <c r="BU385" i="9"/>
  <c r="BC262"/>
  <c r="CE48"/>
  <c r="BU407"/>
  <c r="BW48"/>
  <c r="BY12"/>
  <c r="CE12" s="1"/>
  <c r="CC367"/>
  <c r="BI402"/>
  <c r="BU75"/>
  <c r="BY78"/>
  <c r="CE78"/>
  <c r="BU138"/>
  <c r="BU204"/>
  <c r="BU87"/>
  <c r="BU79"/>
  <c r="BY407"/>
  <c r="CE407"/>
  <c r="BU209"/>
  <c r="BY195"/>
  <c r="CE195" s="1"/>
  <c r="BY153"/>
  <c r="CE153" s="1"/>
  <c r="BW212"/>
  <c r="BW327"/>
  <c r="BY231"/>
  <c r="CE231" s="1"/>
  <c r="BZ284"/>
  <c r="CF284" s="1"/>
  <c r="BY177"/>
  <c r="CE177" s="1"/>
  <c r="BW140"/>
  <c r="BW84"/>
  <c r="BW122"/>
  <c r="BY323"/>
  <c r="CE323"/>
  <c r="BV269"/>
  <c r="BU269" s="1"/>
  <c r="BY385"/>
  <c r="CE385"/>
  <c r="BY163"/>
  <c r="CE163"/>
  <c r="S45"/>
  <c r="BT23"/>
  <c r="CC68"/>
  <c r="BT75"/>
  <c r="BT77"/>
  <c r="BT78"/>
  <c r="BT79"/>
  <c r="BT81"/>
  <c r="BT82"/>
  <c r="BT84"/>
  <c r="BT87"/>
  <c r="BZ87" s="1"/>
  <c r="CF87" s="1"/>
  <c r="BT95"/>
  <c r="AJ233"/>
  <c r="BT98"/>
  <c r="BT101"/>
  <c r="BT102"/>
  <c r="BT103"/>
  <c r="BZ103" s="1"/>
  <c r="CF103" s="1"/>
  <c r="BT105"/>
  <c r="BT108"/>
  <c r="BT110"/>
  <c r="BT113"/>
  <c r="BT115"/>
  <c r="BT116"/>
  <c r="BT117"/>
  <c r="BT119"/>
  <c r="BZ119" s="1"/>
  <c r="CF119" s="1"/>
  <c r="BT122"/>
  <c r="BT124"/>
  <c r="BT125"/>
  <c r="BT129"/>
  <c r="BT131"/>
  <c r="BT132"/>
  <c r="BT134"/>
  <c r="BT136"/>
  <c r="BT138"/>
  <c r="BT140"/>
  <c r="BZ140"/>
  <c r="CF140" s="1"/>
  <c r="BT142"/>
  <c r="BT144"/>
  <c r="BT145"/>
  <c r="BT146"/>
  <c r="BT149"/>
  <c r="BT151"/>
  <c r="BZ151" s="1"/>
  <c r="CF151" s="1"/>
  <c r="BT153"/>
  <c r="BT157"/>
  <c r="BZ157" s="1"/>
  <c r="CF157" s="1"/>
  <c r="BT159"/>
  <c r="BT163"/>
  <c r="BZ163" s="1"/>
  <c r="CF163" s="1"/>
  <c r="BT166"/>
  <c r="BT169"/>
  <c r="BT170"/>
  <c r="BT171"/>
  <c r="BZ171" s="1"/>
  <c r="CF171" s="1"/>
  <c r="BT173"/>
  <c r="BT174"/>
  <c r="BT175"/>
  <c r="BT177"/>
  <c r="BZ177" s="1"/>
  <c r="CF177" s="1"/>
  <c r="BT179"/>
  <c r="BT187"/>
  <c r="BZ187" s="1"/>
  <c r="CF187" s="1"/>
  <c r="BT192"/>
  <c r="BT195"/>
  <c r="BZ195"/>
  <c r="BT199"/>
  <c r="BT200"/>
  <c r="BT204"/>
  <c r="BT207"/>
  <c r="BZ207" s="1"/>
  <c r="CF207" s="1"/>
  <c r="BT208"/>
  <c r="BT211"/>
  <c r="BT212"/>
  <c r="BT230"/>
  <c r="P262"/>
  <c r="S262"/>
  <c r="AE262"/>
  <c r="AH262"/>
  <c r="BT238"/>
  <c r="AD262"/>
  <c r="BT241"/>
  <c r="BT242"/>
  <c r="BT243"/>
  <c r="BT244"/>
  <c r="BT245"/>
  <c r="BT246"/>
  <c r="BT248"/>
  <c r="BT252"/>
  <c r="BT253"/>
  <c r="BT256"/>
  <c r="BT257"/>
  <c r="BT261"/>
  <c r="AE367"/>
  <c r="AH367"/>
  <c r="AK367"/>
  <c r="BT270"/>
  <c r="BT287"/>
  <c r="BT295"/>
  <c r="BT296"/>
  <c r="BZ296" s="1"/>
  <c r="CF296" s="1"/>
  <c r="BT300"/>
  <c r="BT303"/>
  <c r="BT323"/>
  <c r="BT328"/>
  <c r="BT330"/>
  <c r="BT345"/>
  <c r="AJ402"/>
  <c r="Y402"/>
  <c r="BT375"/>
  <c r="BT384"/>
  <c r="BT385"/>
  <c r="BZ385" s="1"/>
  <c r="CF385" s="1"/>
  <c r="CA420"/>
  <c r="BS420"/>
  <c r="AP367"/>
  <c r="AU264"/>
  <c r="Q42" i="6"/>
  <c r="S42" s="1"/>
  <c r="U42" s="1"/>
  <c r="W42" s="1"/>
  <c r="Y42" s="1"/>
  <c r="AA42" s="1"/>
  <c r="AC42" s="1"/>
  <c r="AE42" s="1"/>
  <c r="BT203" i="9"/>
  <c r="BT231"/>
  <c r="BU193"/>
  <c r="J333"/>
  <c r="BR333" s="1"/>
  <c r="J356"/>
  <c r="BR356" s="1"/>
  <c r="J23"/>
  <c r="BR23"/>
  <c r="J133"/>
  <c r="J161"/>
  <c r="J181"/>
  <c r="J244"/>
  <c r="J314"/>
  <c r="J372"/>
  <c r="BR372" s="1"/>
  <c r="J377"/>
  <c r="J85"/>
  <c r="BR85"/>
  <c r="BX85" s="1"/>
  <c r="CD85" s="1"/>
  <c r="J110"/>
  <c r="J164"/>
  <c r="J323"/>
  <c r="J390"/>
  <c r="BR390" s="1"/>
  <c r="J17"/>
  <c r="J91"/>
  <c r="BR91"/>
  <c r="J111"/>
  <c r="J123"/>
  <c r="BR123" s="1"/>
  <c r="J159"/>
  <c r="J179"/>
  <c r="BR179"/>
  <c r="J208"/>
  <c r="J215"/>
  <c r="J298"/>
  <c r="J16"/>
  <c r="BR16" s="1"/>
  <c r="BX16" s="1"/>
  <c r="CD16" s="1"/>
  <c r="J245"/>
  <c r="J285"/>
  <c r="BR285"/>
  <c r="J394"/>
  <c r="J86"/>
  <c r="J130"/>
  <c r="J199"/>
  <c r="BR199" s="1"/>
  <c r="BX199" s="1"/>
  <c r="CD199" s="1"/>
  <c r="J330"/>
  <c r="BR330" s="1"/>
  <c r="J416"/>
  <c r="BY194"/>
  <c r="CE194" s="1"/>
  <c r="BU191"/>
  <c r="BW114"/>
  <c r="J318"/>
  <c r="BW93"/>
  <c r="J76"/>
  <c r="J12"/>
  <c r="BR12"/>
  <c r="BX12" s="1"/>
  <c r="CD12" s="1"/>
  <c r="J104"/>
  <c r="J120"/>
  <c r="BR120" s="1"/>
  <c r="J138"/>
  <c r="BR138" s="1"/>
  <c r="BX138" s="1"/>
  <c r="J154"/>
  <c r="J170"/>
  <c r="BR170" s="1"/>
  <c r="J185"/>
  <c r="J239"/>
  <c r="BR239"/>
  <c r="J256"/>
  <c r="J328"/>
  <c r="BR328" s="1"/>
  <c r="J373"/>
  <c r="J87"/>
  <c r="BR87"/>
  <c r="J149"/>
  <c r="BR149"/>
  <c r="J240"/>
  <c r="J39"/>
  <c r="J205"/>
  <c r="J351"/>
  <c r="J75"/>
  <c r="J97"/>
  <c r="BR97" s="1"/>
  <c r="J151"/>
  <c r="J363"/>
  <c r="BR363"/>
  <c r="BT393"/>
  <c r="AN233"/>
  <c r="BZ246"/>
  <c r="CF246" s="1"/>
  <c r="BY197"/>
  <c r="CE197"/>
  <c r="BR244"/>
  <c r="BR110"/>
  <c r="BR159"/>
  <c r="BR208"/>
  <c r="BR245"/>
  <c r="BW197"/>
  <c r="BU185"/>
  <c r="BW201"/>
  <c r="BY249"/>
  <c r="CE249"/>
  <c r="BZ257"/>
  <c r="CF257" s="1"/>
  <c r="BY293"/>
  <c r="CE293" s="1"/>
  <c r="BU318"/>
  <c r="BW80"/>
  <c r="BY162"/>
  <c r="CE162"/>
  <c r="BW202"/>
  <c r="BR75"/>
  <c r="BW383"/>
  <c r="BR151"/>
  <c r="BW155"/>
  <c r="BW173"/>
  <c r="BZ173" s="1"/>
  <c r="CF173" s="1"/>
  <c r="BT99"/>
  <c r="BZ99" s="1"/>
  <c r="CF99" s="1"/>
  <c r="BT214"/>
  <c r="BZ214" s="1"/>
  <c r="CF214" s="1"/>
  <c r="BU102"/>
  <c r="BU213"/>
  <c r="BU148"/>
  <c r="BY180"/>
  <c r="CE180" s="1"/>
  <c r="BU261"/>
  <c r="BU249"/>
  <c r="BU310"/>
  <c r="BU256"/>
  <c r="BU178"/>
  <c r="J340"/>
  <c r="BR340" s="1"/>
  <c r="BX340" s="1"/>
  <c r="CD340" s="1"/>
  <c r="J33"/>
  <c r="BR33" s="1"/>
  <c r="BX33" s="1"/>
  <c r="CD33" s="1"/>
  <c r="J31"/>
  <c r="BR31" s="1"/>
  <c r="BX31" s="1"/>
  <c r="CD31" s="1"/>
  <c r="J29"/>
  <c r="BR29" s="1"/>
  <c r="BX29" s="1"/>
  <c r="CD29" s="1"/>
  <c r="J27"/>
  <c r="BR27" s="1"/>
  <c r="BX27" s="1"/>
  <c r="CD27" s="1"/>
  <c r="J25"/>
  <c r="BR25" s="1"/>
  <c r="BX25" s="1"/>
  <c r="CD25" s="1"/>
  <c r="J34"/>
  <c r="BR34" s="1"/>
  <c r="J32"/>
  <c r="BR32" s="1"/>
  <c r="J30"/>
  <c r="BR30" s="1"/>
  <c r="J28"/>
  <c r="BR28" s="1"/>
  <c r="BX28" s="1"/>
  <c r="CD28" s="1"/>
  <c r="J26"/>
  <c r="BR26" s="1"/>
  <c r="BX26" s="1"/>
  <c r="CD26" s="1"/>
  <c r="AI264"/>
  <c r="AI424" s="1"/>
  <c r="AH402"/>
  <c r="BU126"/>
  <c r="BW182"/>
  <c r="BU96"/>
  <c r="BU152"/>
  <c r="BR320"/>
  <c r="BR117"/>
  <c r="BR141"/>
  <c r="BR198"/>
  <c r="BR304"/>
  <c r="BR358"/>
  <c r="BX358" s="1"/>
  <c r="CD358" s="1"/>
  <c r="BR73"/>
  <c r="BR132"/>
  <c r="BR58"/>
  <c r="BR99"/>
  <c r="BR115"/>
  <c r="BR139"/>
  <c r="BR196"/>
  <c r="BR213"/>
  <c r="BR160"/>
  <c r="BR246"/>
  <c r="BR98"/>
  <c r="BR152"/>
  <c r="BR337"/>
  <c r="BU247"/>
  <c r="BW206"/>
  <c r="BW148"/>
  <c r="BW161"/>
  <c r="BW407"/>
  <c r="BW92"/>
  <c r="BY176"/>
  <c r="CE176" s="1"/>
  <c r="BZ125"/>
  <c r="CF125" s="1"/>
  <c r="BY345"/>
  <c r="CE345" s="1"/>
  <c r="BU97"/>
  <c r="BR84"/>
  <c r="BR44"/>
  <c r="BR112"/>
  <c r="BX112"/>
  <c r="CD112" s="1"/>
  <c r="BR128"/>
  <c r="BR144"/>
  <c r="BR193"/>
  <c r="BR247"/>
  <c r="BU329"/>
  <c r="BR354"/>
  <c r="BX354"/>
  <c r="CD354" s="1"/>
  <c r="BR156"/>
  <c r="BR258"/>
  <c r="BY318"/>
  <c r="CE318" s="1"/>
  <c r="BY76"/>
  <c r="CE76" s="1"/>
  <c r="BW416"/>
  <c r="BU162"/>
  <c r="V74"/>
  <c r="BR192"/>
  <c r="BZ310"/>
  <c r="CF310" s="1"/>
  <c r="BR146"/>
  <c r="BT13"/>
  <c r="BT14"/>
  <c r="BT15"/>
  <c r="BT16"/>
  <c r="BT17"/>
  <c r="BT18"/>
  <c r="BZ18" s="1"/>
  <c r="CF18" s="1"/>
  <c r="BT19"/>
  <c r="BT20"/>
  <c r="BT36"/>
  <c r="BT37"/>
  <c r="BT40"/>
  <c r="BT41"/>
  <c r="BT44"/>
  <c r="BZ44" s="1"/>
  <c r="CF44" s="1"/>
  <c r="BT58"/>
  <c r="BT68" s="1"/>
  <c r="BT60"/>
  <c r="BT61"/>
  <c r="BZ61" s="1"/>
  <c r="CF61" s="1"/>
  <c r="BT73"/>
  <c r="BT76"/>
  <c r="BT80"/>
  <c r="BZ80" s="1"/>
  <c r="CF80" s="1"/>
  <c r="BT83"/>
  <c r="BZ83" s="1"/>
  <c r="CF83" s="1"/>
  <c r="BT85"/>
  <c r="BT86"/>
  <c r="BT91"/>
  <c r="BT92"/>
  <c r="BT93"/>
  <c r="BZ93" s="1"/>
  <c r="CF93" s="1"/>
  <c r="BT94"/>
  <c r="BT96"/>
  <c r="BT97"/>
  <c r="BT100"/>
  <c r="BT104"/>
  <c r="BT106"/>
  <c r="BT107"/>
  <c r="BT109"/>
  <c r="BT111"/>
  <c r="BT112"/>
  <c r="BT114"/>
  <c r="BT118"/>
  <c r="BT120"/>
  <c r="BT121"/>
  <c r="BT123"/>
  <c r="BT126"/>
  <c r="BT127"/>
  <c r="BT128"/>
  <c r="BT130"/>
  <c r="BZ130" s="1"/>
  <c r="CF130" s="1"/>
  <c r="BT133"/>
  <c r="BZ133"/>
  <c r="CF133" s="1"/>
  <c r="BT135"/>
  <c r="BT137"/>
  <c r="BT139"/>
  <c r="BT141"/>
  <c r="BT143"/>
  <c r="BT147"/>
  <c r="BT148"/>
  <c r="BZ148" s="1"/>
  <c r="BT150"/>
  <c r="BZ150" s="1"/>
  <c r="CF150" s="1"/>
  <c r="BT152"/>
  <c r="BT154"/>
  <c r="BT155"/>
  <c r="BT156"/>
  <c r="BZ156" s="1"/>
  <c r="CF156" s="1"/>
  <c r="BT158"/>
  <c r="BT160"/>
  <c r="BZ160" s="1"/>
  <c r="CF160" s="1"/>
  <c r="BT161"/>
  <c r="BT162"/>
  <c r="BZ162" s="1"/>
  <c r="CF162" s="1"/>
  <c r="BT164"/>
  <c r="BT165"/>
  <c r="BZ165" s="1"/>
  <c r="CF165" s="1"/>
  <c r="BT167"/>
  <c r="BT168"/>
  <c r="BZ168" s="1"/>
  <c r="CF168" s="1"/>
  <c r="BT172"/>
  <c r="BT176"/>
  <c r="BZ176" s="1"/>
  <c r="CF176" s="1"/>
  <c r="BT178"/>
  <c r="BT180"/>
  <c r="BT181"/>
  <c r="BT182"/>
  <c r="BZ182" s="1"/>
  <c r="CF182" s="1"/>
  <c r="BT183"/>
  <c r="BT185"/>
  <c r="BT186"/>
  <c r="BT188"/>
  <c r="BT189"/>
  <c r="BT190"/>
  <c r="BT191"/>
  <c r="BT193"/>
  <c r="BT194"/>
  <c r="BT196"/>
  <c r="BT197"/>
  <c r="BT198"/>
  <c r="BT201"/>
  <c r="BZ201" s="1"/>
  <c r="CF201" s="1"/>
  <c r="BT202"/>
  <c r="BZ202" s="1"/>
  <c r="CF202" s="1"/>
  <c r="BT205"/>
  <c r="BT206"/>
  <c r="BT209"/>
  <c r="BT210"/>
  <c r="BT213"/>
  <c r="BT215"/>
  <c r="BT235"/>
  <c r="BT236"/>
  <c r="BT237"/>
  <c r="BT239"/>
  <c r="BT240"/>
  <c r="BT247"/>
  <c r="BZ247" s="1"/>
  <c r="CF247" s="1"/>
  <c r="BT249"/>
  <c r="BZ249"/>
  <c r="CF249" s="1"/>
  <c r="BT250"/>
  <c r="BT254"/>
  <c r="BT255"/>
  <c r="BT258"/>
  <c r="BT259"/>
  <c r="BT271"/>
  <c r="BT285"/>
  <c r="BT292"/>
  <c r="BT297"/>
  <c r="BT298"/>
  <c r="BT304"/>
  <c r="BT327"/>
  <c r="BZ327" s="1"/>
  <c r="CF327" s="1"/>
  <c r="BT329"/>
  <c r="BZ329" s="1"/>
  <c r="CF329" s="1"/>
  <c r="BT339"/>
  <c r="BT344"/>
  <c r="BT354"/>
  <c r="BT363"/>
  <c r="BT376"/>
  <c r="BT382"/>
  <c r="BZ382" s="1"/>
  <c r="CF382" s="1"/>
  <c r="BT386"/>
  <c r="BT412"/>
  <c r="BT414"/>
  <c r="BT416"/>
  <c r="BZ416" s="1"/>
  <c r="CF416" s="1"/>
  <c r="BT293"/>
  <c r="BZ293" s="1"/>
  <c r="CF293" s="1"/>
  <c r="BQ233"/>
  <c r="BZ398"/>
  <c r="CF398" s="1"/>
  <c r="S88"/>
  <c r="AE88"/>
  <c r="P233"/>
  <c r="X402"/>
  <c r="AA402"/>
  <c r="AG402"/>
  <c r="M402"/>
  <c r="S402"/>
  <c r="AE402"/>
  <c r="H264"/>
  <c r="H424"/>
  <c r="T264"/>
  <c r="BW124"/>
  <c r="BZ144"/>
  <c r="CF144" s="1"/>
  <c r="BY16"/>
  <c r="CE16" s="1"/>
  <c r="L262"/>
  <c r="L402"/>
  <c r="BX75"/>
  <c r="CD75" s="1"/>
  <c r="BR133"/>
  <c r="BR161"/>
  <c r="BR181"/>
  <c r="BR164"/>
  <c r="BX164"/>
  <c r="CD164" s="1"/>
  <c r="BR17"/>
  <c r="BR111"/>
  <c r="BR298"/>
  <c r="BR86"/>
  <c r="BR130"/>
  <c r="BW189"/>
  <c r="BZ189" s="1"/>
  <c r="CF189" s="1"/>
  <c r="BY247"/>
  <c r="CE247" s="1"/>
  <c r="BY213"/>
  <c r="CE213" s="1"/>
  <c r="BU194"/>
  <c r="BW191"/>
  <c r="BZ191"/>
  <c r="BY114"/>
  <c r="CE114"/>
  <c r="BU44"/>
  <c r="BW86"/>
  <c r="BW292"/>
  <c r="BZ292"/>
  <c r="CF292" s="1"/>
  <c r="BY83"/>
  <c r="CE83" s="1"/>
  <c r="H26" i="1" s="1"/>
  <c r="BW61" i="9"/>
  <c r="BW60"/>
  <c r="BZ60" s="1"/>
  <c r="CF60" s="1"/>
  <c r="BY17"/>
  <c r="CE17"/>
  <c r="BW115"/>
  <c r="BZ115"/>
  <c r="CF115" s="1"/>
  <c r="BU173"/>
  <c r="BW190"/>
  <c r="BW120"/>
  <c r="BW252"/>
  <c r="BZ252" s="1"/>
  <c r="CF252" s="1"/>
  <c r="BY211"/>
  <c r="CE211"/>
  <c r="CF195"/>
  <c r="BW112"/>
  <c r="BY329"/>
  <c r="CE329"/>
  <c r="BY310"/>
  <c r="CE310"/>
  <c r="BY41"/>
  <c r="CE41"/>
  <c r="BW261"/>
  <c r="BZ261"/>
  <c r="CF261" s="1"/>
  <c r="BW141"/>
  <c r="BU205"/>
  <c r="BW345"/>
  <c r="BZ345" s="1"/>
  <c r="CF345" s="1"/>
  <c r="BZ212"/>
  <c r="CF212" s="1"/>
  <c r="BU327"/>
  <c r="BW15"/>
  <c r="BW20"/>
  <c r="BR104"/>
  <c r="BR154"/>
  <c r="BX154"/>
  <c r="CD154" s="1"/>
  <c r="BR185"/>
  <c r="BX185" s="1"/>
  <c r="CD185" s="1"/>
  <c r="BR240"/>
  <c r="BR205"/>
  <c r="BW215"/>
  <c r="BZ215" s="1"/>
  <c r="CF215" s="1"/>
  <c r="BY252"/>
  <c r="CE252" s="1"/>
  <c r="BW285"/>
  <c r="BW41"/>
  <c r="BZ41"/>
  <c r="CF41" s="1"/>
  <c r="BY416"/>
  <c r="CE416" s="1"/>
  <c r="BY178"/>
  <c r="CE178" s="1"/>
  <c r="BY256"/>
  <c r="CE256" s="1"/>
  <c r="BR109"/>
  <c r="BT389"/>
  <c r="J379"/>
  <c r="BR379" s="1"/>
  <c r="BX379" s="1"/>
  <c r="CD379" s="1"/>
  <c r="J325"/>
  <c r="BR325" s="1"/>
  <c r="J67"/>
  <c r="BR67"/>
  <c r="J316"/>
  <c r="BR316"/>
  <c r="J294"/>
  <c r="BR294"/>
  <c r="A16"/>
  <c r="A17" s="1"/>
  <c r="A18" s="1"/>
  <c r="A19" s="1"/>
  <c r="A20" s="1"/>
  <c r="A21" s="1"/>
  <c r="BW98"/>
  <c r="BZ98"/>
  <c r="CF98" s="1"/>
  <c r="BW111"/>
  <c r="BZ97"/>
  <c r="CF97" s="1"/>
  <c r="H126" i="6"/>
  <c r="BU188" i="9"/>
  <c r="BW167"/>
  <c r="BU127"/>
  <c r="J419"/>
  <c r="BR419"/>
  <c r="BX419" s="1"/>
  <c r="CD419" s="1"/>
  <c r="J410"/>
  <c r="BR410"/>
  <c r="J392"/>
  <c r="BR392"/>
  <c r="J366"/>
  <c r="BR366"/>
  <c r="J364"/>
  <c r="BR364"/>
  <c r="J357"/>
  <c r="BR357"/>
  <c r="J355"/>
  <c r="BR355"/>
  <c r="J305"/>
  <c r="BR305"/>
  <c r="J273"/>
  <c r="BR273"/>
  <c r="J336"/>
  <c r="BR336"/>
  <c r="J334"/>
  <c r="BR334"/>
  <c r="BX334" s="1"/>
  <c r="CD334" s="1"/>
  <c r="J417"/>
  <c r="BR417"/>
  <c r="J359"/>
  <c r="BR359"/>
  <c r="J313"/>
  <c r="BR313"/>
  <c r="BX313" s="1"/>
  <c r="CD313" s="1"/>
  <c r="J288"/>
  <c r="BR288"/>
  <c r="J286"/>
  <c r="BR286"/>
  <c r="J38"/>
  <c r="BR38"/>
  <c r="J62"/>
  <c r="BR62"/>
  <c r="BX62" s="1"/>
  <c r="CD62" s="1"/>
  <c r="J24"/>
  <c r="BR24"/>
  <c r="J353"/>
  <c r="BR353"/>
  <c r="BX353" s="1"/>
  <c r="CD353" s="1"/>
  <c r="AK45"/>
  <c r="BT89"/>
  <c r="BT411"/>
  <c r="BZ411" s="1"/>
  <c r="CF411" s="1"/>
  <c r="BT413"/>
  <c r="BT418"/>
  <c r="BZ418"/>
  <c r="CF418" s="1"/>
  <c r="BT283"/>
  <c r="BZ283" s="1"/>
  <c r="CF283" s="1"/>
  <c r="BT315"/>
  <c r="BZ315"/>
  <c r="CF315" s="1"/>
  <c r="BT319"/>
  <c r="BZ319" s="1"/>
  <c r="CF319" s="1"/>
  <c r="BT272"/>
  <c r="BT388"/>
  <c r="BT275"/>
  <c r="BT274"/>
  <c r="BT378"/>
  <c r="F402"/>
  <c r="A38"/>
  <c r="BR311"/>
  <c r="BX311" s="1"/>
  <c r="CD311" s="1"/>
  <c r="BR231"/>
  <c r="BX231"/>
  <c r="CD231" s="1"/>
  <c r="BR327"/>
  <c r="BR237"/>
  <c r="BR315"/>
  <c r="BX315" s="1"/>
  <c r="CD315" s="1"/>
  <c r="BR178"/>
  <c r="BX178"/>
  <c r="CD178" s="1"/>
  <c r="J22"/>
  <c r="BR22" s="1"/>
  <c r="J66"/>
  <c r="BR66" s="1"/>
  <c r="V39"/>
  <c r="V45" s="1"/>
  <c r="BS39"/>
  <c r="BV39" s="1"/>
  <c r="BY39" s="1"/>
  <c r="CE39" s="1"/>
  <c r="M309"/>
  <c r="BS309"/>
  <c r="BV309" s="1"/>
  <c r="BR385"/>
  <c r="BX385"/>
  <c r="CD385" s="1"/>
  <c r="BT391"/>
  <c r="BT394"/>
  <c r="BT395"/>
  <c r="BZ395" s="1"/>
  <c r="CF395" s="1"/>
  <c r="BT396"/>
  <c r="BT318"/>
  <c r="BZ318" s="1"/>
  <c r="CF318" s="1"/>
  <c r="BR323"/>
  <c r="BX323"/>
  <c r="CD323" s="1"/>
  <c r="BR215"/>
  <c r="BX215" s="1"/>
  <c r="CD215" s="1"/>
  <c r="BX285"/>
  <c r="CD285"/>
  <c r="BR256"/>
  <c r="BX256"/>
  <c r="X74"/>
  <c r="BT74"/>
  <c r="BT88" s="1"/>
  <c r="BS74"/>
  <c r="L352"/>
  <c r="BS352"/>
  <c r="BT39"/>
  <c r="BT90"/>
  <c r="O233"/>
  <c r="CA402"/>
  <c r="AB402"/>
  <c r="BR377"/>
  <c r="BR394"/>
  <c r="BT397"/>
  <c r="BZ397" s="1"/>
  <c r="CF397" s="1"/>
  <c r="BR412"/>
  <c r="BR416"/>
  <c r="BX416"/>
  <c r="CD416" s="1"/>
  <c r="BT390"/>
  <c r="BR318"/>
  <c r="BX318"/>
  <c r="CD318" s="1"/>
  <c r="BT365"/>
  <c r="L45"/>
  <c r="K264"/>
  <c r="K424" s="1"/>
  <c r="BT42"/>
  <c r="BR383"/>
  <c r="BX383"/>
  <c r="CD383" s="1"/>
  <c r="BT383"/>
  <c r="BZ383" s="1"/>
  <c r="CF383" s="1"/>
  <c r="AD402"/>
  <c r="BT409"/>
  <c r="BY253"/>
  <c r="CE253"/>
  <c r="CE98"/>
  <c r="H59" i="1"/>
  <c r="BU18" i="9"/>
  <c r="BW16"/>
  <c r="BZ16" s="1"/>
  <c r="CF16" s="1"/>
  <c r="BU19"/>
  <c r="BU17"/>
  <c r="BY15"/>
  <c r="CE15" s="1"/>
  <c r="F475" i="1"/>
  <c r="F476"/>
  <c r="G262" i="9"/>
  <c r="BX213"/>
  <c r="CD213" s="1"/>
  <c r="S233"/>
  <c r="AB233"/>
  <c r="BY92"/>
  <c r="CE92" s="1"/>
  <c r="H47" i="1" s="1"/>
  <c r="O45" i="9"/>
  <c r="BZ23"/>
  <c r="CF23" s="1"/>
  <c r="BY104"/>
  <c r="CE104" s="1"/>
  <c r="BU104"/>
  <c r="CE156"/>
  <c r="BU156"/>
  <c r="BX156" s="1"/>
  <c r="CD156" s="1"/>
  <c r="BW172"/>
  <c r="BZ172"/>
  <c r="CF172" s="1"/>
  <c r="BW82"/>
  <c r="BU82"/>
  <c r="BY82"/>
  <c r="CE82" s="1"/>
  <c r="H24" i="1" s="1"/>
  <c r="BW100" i="9"/>
  <c r="BY100"/>
  <c r="CE100" s="1"/>
  <c r="BU100"/>
  <c r="J335"/>
  <c r="BR335"/>
  <c r="BX335" s="1"/>
  <c r="J398"/>
  <c r="BX84"/>
  <c r="CD84"/>
  <c r="G28" i="1" s="1"/>
  <c r="BW102" i="9"/>
  <c r="BZ102" s="1"/>
  <c r="CF102" s="1"/>
  <c r="BW106"/>
  <c r="BW126"/>
  <c r="BZ126" s="1"/>
  <c r="CF126" s="1"/>
  <c r="BW193"/>
  <c r="BZ193"/>
  <c r="CF193" s="1"/>
  <c r="BY203"/>
  <c r="CE203" s="1"/>
  <c r="BU23"/>
  <c r="BX23" s="1"/>
  <c r="BX86"/>
  <c r="CD86" s="1"/>
  <c r="BY147"/>
  <c r="CE147" s="1"/>
  <c r="BY85"/>
  <c r="CE85" s="1"/>
  <c r="BY44"/>
  <c r="CE44" s="1"/>
  <c r="BY207"/>
  <c r="CE207" s="1"/>
  <c r="BZ59"/>
  <c r="CF59" s="1"/>
  <c r="BY61"/>
  <c r="CE61" s="1"/>
  <c r="BW101"/>
  <c r="BU183"/>
  <c r="BU120"/>
  <c r="BY209"/>
  <c r="CE209"/>
  <c r="BY358"/>
  <c r="CE358"/>
  <c r="BW12"/>
  <c r="BY112"/>
  <c r="CE112" s="1"/>
  <c r="BU116"/>
  <c r="BW258"/>
  <c r="BZ258"/>
  <c r="CF258" s="1"/>
  <c r="BY201"/>
  <c r="CE201" s="1"/>
  <c r="BY84"/>
  <c r="CE84" s="1"/>
  <c r="H28" i="1" s="1"/>
  <c r="BY80" i="9"/>
  <c r="CE80"/>
  <c r="H20" i="1" s="1"/>
  <c r="BW76" i="9"/>
  <c r="BY134"/>
  <c r="CE134"/>
  <c r="BY122"/>
  <c r="CE122"/>
  <c r="BU203"/>
  <c r="BW116"/>
  <c r="CA21"/>
  <c r="BU142"/>
  <c r="BU382"/>
  <c r="AC264"/>
  <c r="BY14"/>
  <c r="CE14"/>
  <c r="BZ17"/>
  <c r="CF17" s="1"/>
  <c r="BZ19"/>
  <c r="CF19" s="1"/>
  <c r="O68"/>
  <c r="G88"/>
  <c r="M88"/>
  <c r="P88"/>
  <c r="Y88"/>
  <c r="AB88"/>
  <c r="AH88"/>
  <c r="CC88"/>
  <c r="O88"/>
  <c r="CA88"/>
  <c r="M233"/>
  <c r="V233"/>
  <c r="Y233"/>
  <c r="AE233"/>
  <c r="AH233"/>
  <c r="AK233"/>
  <c r="O262"/>
  <c r="R262"/>
  <c r="U262"/>
  <c r="AG262"/>
  <c r="AM262"/>
  <c r="CA262"/>
  <c r="M262"/>
  <c r="V262"/>
  <c r="Y262"/>
  <c r="AB262"/>
  <c r="AK262"/>
  <c r="BS262"/>
  <c r="CC262"/>
  <c r="BY397"/>
  <c r="CE397"/>
  <c r="BW199"/>
  <c r="BZ199"/>
  <c r="CF199" s="1"/>
  <c r="M45"/>
  <c r="P45"/>
  <c r="Y45"/>
  <c r="AB45"/>
  <c r="AE45"/>
  <c r="BW269"/>
  <c r="BU303"/>
  <c r="BW303"/>
  <c r="BZ303"/>
  <c r="CF303" s="1"/>
  <c r="BW358"/>
  <c r="BY269"/>
  <c r="CE269" s="1"/>
  <c r="BY285"/>
  <c r="CE285"/>
  <c r="AH45"/>
  <c r="N264"/>
  <c r="U233"/>
  <c r="AA264"/>
  <c r="AD233"/>
  <c r="BY93"/>
  <c r="CE93" s="1"/>
  <c r="BZ128"/>
  <c r="CF128" s="1"/>
  <c r="BZ194"/>
  <c r="CF194" s="1"/>
  <c r="BZ204"/>
  <c r="CF204" s="1"/>
  <c r="Q264"/>
  <c r="O402"/>
  <c r="AM402"/>
  <c r="BY99"/>
  <c r="CE99" s="1"/>
  <c r="H61" i="1" s="1"/>
  <c r="BU99" i="9"/>
  <c r="BW99"/>
  <c r="BY107"/>
  <c r="CE107"/>
  <c r="BU107"/>
  <c r="BW107"/>
  <c r="BZ107" s="1"/>
  <c r="CF107" s="1"/>
  <c r="BY109"/>
  <c r="CE109"/>
  <c r="BU109"/>
  <c r="BW109"/>
  <c r="BW123"/>
  <c r="BZ123"/>
  <c r="CF123" s="1"/>
  <c r="BU123"/>
  <c r="BU139"/>
  <c r="BX139"/>
  <c r="CD139" s="1"/>
  <c r="BW139"/>
  <c r="BZ139" s="1"/>
  <c r="CF139" s="1"/>
  <c r="BY139"/>
  <c r="CE139"/>
  <c r="BY151"/>
  <c r="CE151"/>
  <c r="BU151"/>
  <c r="BW151"/>
  <c r="BY157"/>
  <c r="CE157"/>
  <c r="H161" i="1" s="1"/>
  <c r="BU157" i="9"/>
  <c r="BW157"/>
  <c r="BY165"/>
  <c r="CE165" s="1"/>
  <c r="BU165"/>
  <c r="BW165"/>
  <c r="BY186"/>
  <c r="CE186" s="1"/>
  <c r="BW186"/>
  <c r="BZ186" s="1"/>
  <c r="CF186" s="1"/>
  <c r="BU186"/>
  <c r="BY192"/>
  <c r="CE192" s="1"/>
  <c r="BW192"/>
  <c r="BZ192" s="1"/>
  <c r="CF192" s="1"/>
  <c r="BY210"/>
  <c r="CE210"/>
  <c r="BU210"/>
  <c r="BW210"/>
  <c r="BZ210" s="1"/>
  <c r="CF210" s="1"/>
  <c r="J378"/>
  <c r="BR378"/>
  <c r="J300"/>
  <c r="J207"/>
  <c r="BR207" s="1"/>
  <c r="J168"/>
  <c r="BR168" s="1"/>
  <c r="BX168" s="1"/>
  <c r="CD168" s="1"/>
  <c r="J122"/>
  <c r="BR122" s="1"/>
  <c r="BX122" s="1"/>
  <c r="CD122" s="1"/>
  <c r="J78"/>
  <c r="BR78" s="1"/>
  <c r="J409"/>
  <c r="BR409" s="1"/>
  <c r="J242"/>
  <c r="BR242" s="1"/>
  <c r="J204"/>
  <c r="BR204" s="1"/>
  <c r="BX204" s="1"/>
  <c r="CD204" s="1"/>
  <c r="J183"/>
  <c r="BR183" s="1"/>
  <c r="J155"/>
  <c r="BR155" s="1"/>
  <c r="J143"/>
  <c r="BR143" s="1"/>
  <c r="J127"/>
  <c r="BR127" s="1"/>
  <c r="BX127" s="1"/>
  <c r="J105"/>
  <c r="BR105"/>
  <c r="J101"/>
  <c r="BR101"/>
  <c r="J93"/>
  <c r="J37"/>
  <c r="BR37" s="1"/>
  <c r="J59"/>
  <c r="J77"/>
  <c r="BR77"/>
  <c r="J83"/>
  <c r="BR83"/>
  <c r="BX83" s="1"/>
  <c r="CD83" s="1"/>
  <c r="G26" i="1" s="1"/>
  <c r="J408" i="9"/>
  <c r="BR408" s="1"/>
  <c r="J270"/>
  <c r="J249"/>
  <c r="BR249"/>
  <c r="BX249" s="1"/>
  <c r="CD249" s="1"/>
  <c r="J209"/>
  <c r="BR209"/>
  <c r="J201"/>
  <c r="BR201"/>
  <c r="BX201" s="1"/>
  <c r="CD201" s="1"/>
  <c r="J191"/>
  <c r="BR191"/>
  <c r="J140"/>
  <c r="J94"/>
  <c r="BR94" s="1"/>
  <c r="J82"/>
  <c r="BR82" s="1"/>
  <c r="BX82" s="1"/>
  <c r="CD82" s="1"/>
  <c r="J382"/>
  <c r="J331"/>
  <c r="J248"/>
  <c r="BR248"/>
  <c r="J202"/>
  <c r="J186"/>
  <c r="BR186" s="1"/>
  <c r="BX186" s="1"/>
  <c r="CD186" s="1"/>
  <c r="J157"/>
  <c r="BR157" s="1"/>
  <c r="BX157" s="1"/>
  <c r="CD157" s="1"/>
  <c r="J145"/>
  <c r="BR145" s="1"/>
  <c r="J125"/>
  <c r="BR125" s="1"/>
  <c r="BY133"/>
  <c r="CE133" s="1"/>
  <c r="BU133"/>
  <c r="BX133" s="1"/>
  <c r="CD133" s="1"/>
  <c r="BY149"/>
  <c r="CE149"/>
  <c r="BW149"/>
  <c r="BZ149"/>
  <c r="BY181"/>
  <c r="CE181"/>
  <c r="CE170"/>
  <c r="CE174"/>
  <c r="BU98"/>
  <c r="BX98"/>
  <c r="BU106"/>
  <c r="BU111"/>
  <c r="BX111" s="1"/>
  <c r="CD111" s="1"/>
  <c r="BU124"/>
  <c r="BU155"/>
  <c r="BU167"/>
  <c r="BW188"/>
  <c r="BW96"/>
  <c r="BY18"/>
  <c r="CE18" s="1"/>
  <c r="BZ152"/>
  <c r="CF152" s="1"/>
  <c r="BW75"/>
  <c r="J309"/>
  <c r="J352"/>
  <c r="J344"/>
  <c r="BR344"/>
  <c r="J384"/>
  <c r="BR384"/>
  <c r="J415"/>
  <c r="J324"/>
  <c r="BR324" s="1"/>
  <c r="J121"/>
  <c r="BR121" s="1"/>
  <c r="J137"/>
  <c r="BR137" s="1"/>
  <c r="J153"/>
  <c r="BR153" s="1"/>
  <c r="BX153" s="1"/>
  <c r="CD153" s="1"/>
  <c r="J165"/>
  <c r="BR165" s="1"/>
  <c r="BX165" s="1"/>
  <c r="CD165" s="1"/>
  <c r="J173"/>
  <c r="J190"/>
  <c r="BR190"/>
  <c r="J206"/>
  <c r="J236"/>
  <c r="J253"/>
  <c r="BR253"/>
  <c r="J271"/>
  <c r="BR271"/>
  <c r="BU271" s="1"/>
  <c r="J295"/>
  <c r="J329"/>
  <c r="J348"/>
  <c r="J347"/>
  <c r="J386"/>
  <c r="BR386" s="1"/>
  <c r="J418"/>
  <c r="J389"/>
  <c r="J413"/>
  <c r="BR413" s="1"/>
  <c r="J13"/>
  <c r="BR13" s="1"/>
  <c r="J102"/>
  <c r="BR102" s="1"/>
  <c r="BX102" s="1"/>
  <c r="J126"/>
  <c r="BR126" s="1"/>
  <c r="BX126" s="1"/>
  <c r="CD126" s="1"/>
  <c r="J150"/>
  <c r="BR150" s="1"/>
  <c r="BX150" s="1"/>
  <c r="CD150" s="1"/>
  <c r="J172"/>
  <c r="BR172" s="1"/>
  <c r="BX172" s="1"/>
  <c r="CD172" s="1"/>
  <c r="J284"/>
  <c r="BR284" s="1"/>
  <c r="BX284" s="1"/>
  <c r="CD284" s="1"/>
  <c r="J339"/>
  <c r="BR339" s="1"/>
  <c r="J381"/>
  <c r="J81"/>
  <c r="BR81"/>
  <c r="J40"/>
  <c r="BR40"/>
  <c r="J41"/>
  <c r="BR41"/>
  <c r="J18"/>
  <c r="BR18"/>
  <c r="J95"/>
  <c r="BR95"/>
  <c r="J107"/>
  <c r="BR107"/>
  <c r="BX107" s="1"/>
  <c r="CD107" s="1"/>
  <c r="J113"/>
  <c r="BR113"/>
  <c r="J119"/>
  <c r="J131"/>
  <c r="J147"/>
  <c r="J163"/>
  <c r="J171"/>
  <c r="J188"/>
  <c r="BR188" s="1"/>
  <c r="BX188" s="1"/>
  <c r="CD188" s="1"/>
  <c r="J200"/>
  <c r="BR200" s="1"/>
  <c r="BX200" s="1"/>
  <c r="CD200" s="1"/>
  <c r="J212"/>
  <c r="J214"/>
  <c r="BR214"/>
  <c r="J230"/>
  <c r="BR230"/>
  <c r="J250"/>
  <c r="BR250"/>
  <c r="J292"/>
  <c r="J21"/>
  <c r="J106"/>
  <c r="BR106"/>
  <c r="J176"/>
  <c r="BR176"/>
  <c r="J238"/>
  <c r="BR238"/>
  <c r="J255"/>
  <c r="BR255"/>
  <c r="J269"/>
  <c r="J310"/>
  <c r="BR310" s="1"/>
  <c r="J332"/>
  <c r="BR332" s="1"/>
  <c r="J60"/>
  <c r="BR60" s="1"/>
  <c r="BX60" s="1"/>
  <c r="CD60" s="1"/>
  <c r="J114"/>
  <c r="BR114" s="1"/>
  <c r="BX114" s="1"/>
  <c r="CD114" s="1"/>
  <c r="J136"/>
  <c r="J187"/>
  <c r="J203"/>
  <c r="J254"/>
  <c r="BR254"/>
  <c r="J297"/>
  <c r="BR297"/>
  <c r="J349"/>
  <c r="BR349"/>
  <c r="J365"/>
  <c r="BR365"/>
  <c r="J422"/>
  <c r="J272"/>
  <c r="BR272" s="1"/>
  <c r="BU272" s="1"/>
  <c r="BY189"/>
  <c r="CE189" s="1"/>
  <c r="BY123"/>
  <c r="CE123"/>
  <c r="BW131"/>
  <c r="BZ131"/>
  <c r="CF131" s="1"/>
  <c r="BW147"/>
  <c r="BU78"/>
  <c r="BW85"/>
  <c r="BY206"/>
  <c r="CE206"/>
  <c r="CF191"/>
  <c r="BU103"/>
  <c r="L233"/>
  <c r="Z264"/>
  <c r="Z424" s="1"/>
  <c r="BZ197"/>
  <c r="CF197" s="1"/>
  <c r="J388"/>
  <c r="BR388" s="1"/>
  <c r="BY246"/>
  <c r="CE246" s="1"/>
  <c r="BY204"/>
  <c r="CE204" s="1"/>
  <c r="BY135"/>
  <c r="CE135" s="1"/>
  <c r="BY87"/>
  <c r="CE87" s="1"/>
  <c r="H34" i="1" s="1"/>
  <c r="BY79" i="9"/>
  <c r="CE79"/>
  <c r="H18" i="1" s="1"/>
  <c r="BY19" i="9"/>
  <c r="CE19" s="1"/>
  <c r="J293"/>
  <c r="BR293" s="1"/>
  <c r="J319"/>
  <c r="BW104"/>
  <c r="BZ104"/>
  <c r="CF104" s="1"/>
  <c r="BU101"/>
  <c r="BU115"/>
  <c r="BX115"/>
  <c r="CD115" s="1"/>
  <c r="BW127"/>
  <c r="BZ127" s="1"/>
  <c r="CF127" s="1"/>
  <c r="BU161"/>
  <c r="BW183"/>
  <c r="BZ183" s="1"/>
  <c r="CF183" s="1"/>
  <c r="BU190"/>
  <c r="BW413"/>
  <c r="BW153"/>
  <c r="BZ153"/>
  <c r="CF153" s="1"/>
  <c r="BY175"/>
  <c r="CE175" s="1"/>
  <c r="BY258"/>
  <c r="CE258" s="1"/>
  <c r="BY141"/>
  <c r="CE141" s="1"/>
  <c r="BY205"/>
  <c r="CE205" s="1"/>
  <c r="BY303"/>
  <c r="CE303" s="1"/>
  <c r="BY212"/>
  <c r="CE212" s="1"/>
  <c r="BY214"/>
  <c r="CE214" s="1"/>
  <c r="BU253"/>
  <c r="BY257"/>
  <c r="CE257"/>
  <c r="BY20"/>
  <c r="CE20"/>
  <c r="BY119"/>
  <c r="CE119"/>
  <c r="BZ231"/>
  <c r="CF231" s="1"/>
  <c r="J283"/>
  <c r="BR283"/>
  <c r="J80"/>
  <c r="J61"/>
  <c r="BR61" s="1"/>
  <c r="BX61" s="1"/>
  <c r="J20"/>
  <c r="BR20"/>
  <c r="BX20" s="1"/>
  <c r="CD20" s="1"/>
  <c r="J92"/>
  <c r="BR92"/>
  <c r="BX92" s="1"/>
  <c r="CD92" s="1"/>
  <c r="J100"/>
  <c r="BR100"/>
  <c r="BX100" s="1"/>
  <c r="CD100" s="1"/>
  <c r="J108"/>
  <c r="BR108"/>
  <c r="J116"/>
  <c r="BR116"/>
  <c r="BX116" s="1"/>
  <c r="J124"/>
  <c r="BR124" s="1"/>
  <c r="BX124" s="1"/>
  <c r="CD124" s="1"/>
  <c r="J134"/>
  <c r="BR134" s="1"/>
  <c r="J142"/>
  <c r="J148"/>
  <c r="BR148"/>
  <c r="BX148" s="1"/>
  <c r="CD148" s="1"/>
  <c r="J158"/>
  <c r="J166"/>
  <c r="BR166" s="1"/>
  <c r="J174"/>
  <c r="BR174" s="1"/>
  <c r="J180"/>
  <c r="J189"/>
  <c r="BR189"/>
  <c r="J235"/>
  <c r="J243"/>
  <c r="BR243" s="1"/>
  <c r="J252"/>
  <c r="BR252" s="1"/>
  <c r="J261"/>
  <c r="BR261" s="1"/>
  <c r="BX261" s="1"/>
  <c r="CD261" s="1"/>
  <c r="J287"/>
  <c r="BR287" s="1"/>
  <c r="J296"/>
  <c r="BR296" s="1"/>
  <c r="BX296" s="1"/>
  <c r="CD296" s="1"/>
  <c r="J345"/>
  <c r="BR345" s="1"/>
  <c r="BX345" s="1"/>
  <c r="CD345" s="1"/>
  <c r="J395"/>
  <c r="BR395" s="1"/>
  <c r="J376"/>
  <c r="BR376" s="1"/>
  <c r="J396"/>
  <c r="BR396" s="1"/>
  <c r="J15"/>
  <c r="BR15" s="1"/>
  <c r="J129"/>
  <c r="BR129" s="1"/>
  <c r="J177"/>
  <c r="J210"/>
  <c r="BR210"/>
  <c r="J257"/>
  <c r="BR257"/>
  <c r="BX257" s="1"/>
  <c r="CD257" s="1"/>
  <c r="J303"/>
  <c r="J397"/>
  <c r="BR397" s="1"/>
  <c r="J118"/>
  <c r="BR118" s="1"/>
  <c r="BX118" s="1"/>
  <c r="J197"/>
  <c r="BR197" s="1"/>
  <c r="BX197" s="1"/>
  <c r="CD197" s="1"/>
  <c r="J241"/>
  <c r="J411"/>
  <c r="BZ84"/>
  <c r="CF84" s="1"/>
  <c r="BW200"/>
  <c r="BY199"/>
  <c r="CE199"/>
  <c r="BU149"/>
  <c r="BY36"/>
  <c r="CE36" s="1"/>
  <c r="BW14"/>
  <c r="CA23"/>
  <c r="J79"/>
  <c r="J42"/>
  <c r="BR42"/>
  <c r="BU395"/>
  <c r="CA304"/>
  <c r="CA367" s="1"/>
  <c r="BU255"/>
  <c r="J14"/>
  <c r="BR14"/>
  <c r="CA14" s="1"/>
  <c r="J103"/>
  <c r="J135"/>
  <c r="BR135"/>
  <c r="J175"/>
  <c r="BR175"/>
  <c r="BX175" s="1"/>
  <c r="CD175" s="1"/>
  <c r="J211"/>
  <c r="BR211"/>
  <c r="BX211" s="1"/>
  <c r="CD211" s="1"/>
  <c r="J259"/>
  <c r="BR259"/>
  <c r="BX259" s="1"/>
  <c r="CD259" s="1"/>
  <c r="J407"/>
  <c r="J420" s="1"/>
  <c r="BR407"/>
  <c r="BX407" s="1"/>
  <c r="CD407" s="1"/>
  <c r="BY97"/>
  <c r="CE97"/>
  <c r="H57" i="1" s="1"/>
  <c r="J74" i="9"/>
  <c r="BR74" s="1"/>
  <c r="J195"/>
  <c r="BR195" s="1"/>
  <c r="J391"/>
  <c r="BR391" s="1"/>
  <c r="BX391" s="1"/>
  <c r="CD391" s="1"/>
  <c r="BY37"/>
  <c r="W45"/>
  <c r="BV58"/>
  <c r="BV68" s="1"/>
  <c r="BV73"/>
  <c r="BV77"/>
  <c r="BV81"/>
  <c r="BY81" s="1"/>
  <c r="CE81" s="1"/>
  <c r="H22" i="1" s="1"/>
  <c r="BY125" i="9"/>
  <c r="CE125" s="1"/>
  <c r="BU125"/>
  <c r="BW129"/>
  <c r="BZ129"/>
  <c r="CF129" s="1"/>
  <c r="BU129"/>
  <c r="BY145"/>
  <c r="CE145"/>
  <c r="BY159"/>
  <c r="CE159"/>
  <c r="BY169"/>
  <c r="CE169"/>
  <c r="BU179"/>
  <c r="BW179"/>
  <c r="BZ179" s="1"/>
  <c r="CF179" s="1"/>
  <c r="BV196"/>
  <c r="BV230"/>
  <c r="BY230" s="1"/>
  <c r="CE230" s="1"/>
  <c r="BV244"/>
  <c r="BY244"/>
  <c r="CE244" s="1"/>
  <c r="BY259"/>
  <c r="CE259" s="1"/>
  <c r="BU259"/>
  <c r="BY297"/>
  <c r="CE297"/>
  <c r="O309"/>
  <c r="BY320"/>
  <c r="CE320" s="1"/>
  <c r="BY337"/>
  <c r="CE337" s="1"/>
  <c r="U352"/>
  <c r="S352"/>
  <c r="T424"/>
  <c r="BW360"/>
  <c r="BV375"/>
  <c r="CE384"/>
  <c r="CE386"/>
  <c r="BV49"/>
  <c r="BY49" s="1"/>
  <c r="CE49" s="1"/>
  <c r="BX141"/>
  <c r="CD141"/>
  <c r="BZ211"/>
  <c r="CF211" s="1"/>
  <c r="AF264"/>
  <c r="AF424" s="1"/>
  <c r="BZ134"/>
  <c r="CF134"/>
  <c r="V88"/>
  <c r="BZ213"/>
  <c r="CF213" s="1"/>
  <c r="AG233"/>
  <c r="AG264" s="1"/>
  <c r="R402"/>
  <c r="BU168"/>
  <c r="BY168"/>
  <c r="CE168" s="1"/>
  <c r="BU376"/>
  <c r="BW376"/>
  <c r="BZ376"/>
  <c r="CF376" s="1"/>
  <c r="BY376"/>
  <c r="CE376" s="1"/>
  <c r="BU349"/>
  <c r="BW349"/>
  <c r="BZ349"/>
  <c r="CF349" s="1"/>
  <c r="BU192"/>
  <c r="BX192" s="1"/>
  <c r="CD192" s="1"/>
  <c r="BY245"/>
  <c r="CE245"/>
  <c r="BU245"/>
  <c r="BX245"/>
  <c r="CD245" s="1"/>
  <c r="BY395"/>
  <c r="CE395" s="1"/>
  <c r="BU250"/>
  <c r="BW255"/>
  <c r="BZ255"/>
  <c r="CF255" s="1"/>
  <c r="BY254"/>
  <c r="CE254" s="1"/>
  <c r="BW254"/>
  <c r="BU94"/>
  <c r="BW94"/>
  <c r="BZ94" s="1"/>
  <c r="CF94" s="1"/>
  <c r="BY94"/>
  <c r="CE94"/>
  <c r="BW118"/>
  <c r="BZ118"/>
  <c r="CF118" s="1"/>
  <c r="BU118"/>
  <c r="BY118"/>
  <c r="CE118"/>
  <c r="BW132"/>
  <c r="BY132"/>
  <c r="CE132" s="1"/>
  <c r="BW287"/>
  <c r="BY287"/>
  <c r="CE287"/>
  <c r="BU287"/>
  <c r="A73"/>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BW95"/>
  <c r="BZ95"/>
  <c r="CF95" s="1"/>
  <c r="BU95"/>
  <c r="BY95"/>
  <c r="CE95"/>
  <c r="BY113"/>
  <c r="CE113"/>
  <c r="BU113"/>
  <c r="BW113"/>
  <c r="BZ113" s="1"/>
  <c r="CF113" s="1"/>
  <c r="BW117"/>
  <c r="BZ117"/>
  <c r="CF117" s="1"/>
  <c r="BY117"/>
  <c r="CE117" s="1"/>
  <c r="BU117"/>
  <c r="BX117" s="1"/>
  <c r="CD117" s="1"/>
  <c r="BW208"/>
  <c r="BZ208"/>
  <c r="CF208" s="1"/>
  <c r="BY208"/>
  <c r="CE208" s="1"/>
  <c r="BU208"/>
  <c r="BX208" s="1"/>
  <c r="CD208" s="1"/>
  <c r="BX193"/>
  <c r="CD193"/>
  <c r="BW137"/>
  <c r="AK88"/>
  <c r="J65"/>
  <c r="BR65"/>
  <c r="BX65" s="1"/>
  <c r="CD65" s="1"/>
  <c r="R233"/>
  <c r="X233"/>
  <c r="AK402"/>
  <c r="BU391"/>
  <c r="BY394"/>
  <c r="CE394"/>
  <c r="BU394"/>
  <c r="BW394"/>
  <c r="BZ394" s="1"/>
  <c r="CF394" s="1"/>
  <c r="BS402"/>
  <c r="BY383"/>
  <c r="CE383" s="1"/>
  <c r="BU304"/>
  <c r="AL264"/>
  <c r="AL424" s="1"/>
  <c r="BW65"/>
  <c r="BU65"/>
  <c r="BZ65"/>
  <c r="CF65"/>
  <c r="BY65"/>
  <c r="CE65"/>
  <c r="BW295"/>
  <c r="BZ295" s="1"/>
  <c r="CF295" s="1"/>
  <c r="BU295"/>
  <c r="BY295"/>
  <c r="CE295" s="1"/>
  <c r="BY105"/>
  <c r="CE105"/>
  <c r="BU105"/>
  <c r="BW105"/>
  <c r="BZ105" s="1"/>
  <c r="CF105" s="1"/>
  <c r="BW150"/>
  <c r="BY150"/>
  <c r="CE150" s="1"/>
  <c r="BW108"/>
  <c r="BY108"/>
  <c r="CE108"/>
  <c r="BU108"/>
  <c r="BU143"/>
  <c r="BW143"/>
  <c r="BZ143"/>
  <c r="CF143" s="1"/>
  <c r="BY143"/>
  <c r="CE143" s="1"/>
  <c r="BY198"/>
  <c r="CE198" s="1"/>
  <c r="BW198"/>
  <c r="BU198"/>
  <c r="BW409"/>
  <c r="BU409"/>
  <c r="BY409"/>
  <c r="CE409" s="1"/>
  <c r="BY412"/>
  <c r="CE412" s="1"/>
  <c r="BW412"/>
  <c r="BU412"/>
  <c r="BZ358"/>
  <c r="CF358" s="1"/>
  <c r="CF149"/>
  <c r="BZ323"/>
  <c r="CF323" s="1"/>
  <c r="BZ48"/>
  <c r="AR264"/>
  <c r="AR424" s="1"/>
  <c r="BW330"/>
  <c r="AO424"/>
  <c r="BG264"/>
  <c r="BG424"/>
  <c r="BJ264"/>
  <c r="BJ424"/>
  <c r="BM264"/>
  <c r="BM424"/>
  <c r="BP264"/>
  <c r="BP424"/>
  <c r="BL264"/>
  <c r="AQ264"/>
  <c r="AS264"/>
  <c r="AS424" s="1"/>
  <c r="BY377"/>
  <c r="CE377" s="1"/>
  <c r="BW377"/>
  <c r="BU377"/>
  <c r="BW304"/>
  <c r="BU40"/>
  <c r="BY40"/>
  <c r="CE40" s="1"/>
  <c r="BY42"/>
  <c r="CE42" s="1"/>
  <c r="BW42"/>
  <c r="BZ42" s="1"/>
  <c r="CF42" s="1"/>
  <c r="BW110"/>
  <c r="BZ110"/>
  <c r="CF110" s="1"/>
  <c r="BY110"/>
  <c r="CE110" s="1"/>
  <c r="BU110"/>
  <c r="BX110" s="1"/>
  <c r="CD110"/>
  <c r="BW166"/>
  <c r="BZ166"/>
  <c r="CF166" s="1"/>
  <c r="BY166"/>
  <c r="CE166" s="1"/>
  <c r="BY248"/>
  <c r="CE248" s="1"/>
  <c r="H439" i="1" s="1"/>
  <c r="H473" s="1"/>
  <c r="BW248" i="9"/>
  <c r="BZ248" s="1"/>
  <c r="CF248" s="1"/>
  <c r="BU248"/>
  <c r="BU328"/>
  <c r="BW328"/>
  <c r="BW354"/>
  <c r="BY354"/>
  <c r="CE354"/>
  <c r="BX363"/>
  <c r="CD363" s="1"/>
  <c r="BW363"/>
  <c r="BZ363"/>
  <c r="CF363" s="1"/>
  <c r="BW396"/>
  <c r="BU396"/>
  <c r="BX396"/>
  <c r="CD396" s="1"/>
  <c r="BU137"/>
  <c r="CD138"/>
  <c r="BU89"/>
  <c r="BW89"/>
  <c r="BY89"/>
  <c r="CE89"/>
  <c r="H38" i="1" s="1"/>
  <c r="BW121" i="9"/>
  <c r="BZ121" s="1"/>
  <c r="CF121" s="1"/>
  <c r="BU121"/>
  <c r="BY121"/>
  <c r="CE121" s="1"/>
  <c r="BU146"/>
  <c r="BW146"/>
  <c r="BZ146"/>
  <c r="CF146" s="1"/>
  <c r="BU339"/>
  <c r="BW339"/>
  <c r="BZ339"/>
  <c r="CF339" s="1"/>
  <c r="BY339"/>
  <c r="CE339" s="1"/>
  <c r="BW344"/>
  <c r="BZ344" s="1"/>
  <c r="CF344" s="1"/>
  <c r="CE344"/>
  <c r="BX152"/>
  <c r="CD152" s="1"/>
  <c r="BX283"/>
  <c r="CD283" s="1"/>
  <c r="CC402"/>
  <c r="CB45"/>
  <c r="BW250"/>
  <c r="BZ250" s="1"/>
  <c r="CF250" s="1"/>
  <c r="BW259"/>
  <c r="BZ259" s="1"/>
  <c r="CF259"/>
  <c r="AM233"/>
  <c r="X262"/>
  <c r="AJ262"/>
  <c r="AJ264"/>
  <c r="BW378"/>
  <c r="BZ378"/>
  <c r="CF378" s="1"/>
  <c r="BU378"/>
  <c r="BY378"/>
  <c r="CE378"/>
  <c r="G126" i="6"/>
  <c r="BU48" i="9"/>
  <c r="BX48" s="1"/>
  <c r="CD48" s="1"/>
  <c r="AJ141" i="5"/>
  <c r="AL141" s="1"/>
  <c r="AN141" s="1"/>
  <c r="AP141" s="1"/>
  <c r="AR141" s="1"/>
  <c r="AT141" s="1"/>
  <c r="CE13" i="9"/>
  <c r="BU13"/>
  <c r="BW13"/>
  <c r="BU330"/>
  <c r="BX247"/>
  <c r="CD247"/>
  <c r="J274"/>
  <c r="BR274"/>
  <c r="J275"/>
  <c r="BR275"/>
  <c r="BY202"/>
  <c r="CE202"/>
  <c r="G45"/>
  <c r="A324"/>
  <c r="A325" s="1"/>
  <c r="A327" s="1"/>
  <c r="A328" s="1"/>
  <c r="A329" s="1"/>
  <c r="A330" s="1"/>
  <c r="A331" s="1"/>
  <c r="A332" s="1"/>
  <c r="A333" s="1"/>
  <c r="A334" s="1"/>
  <c r="A335" s="1"/>
  <c r="A336" s="1"/>
  <c r="A337" s="1"/>
  <c r="BV352"/>
  <c r="BW352" s="1"/>
  <c r="BU277"/>
  <c r="BW277"/>
  <c r="BZ277"/>
  <c r="CF277" s="1"/>
  <c r="BW279"/>
  <c r="BZ279" s="1"/>
  <c r="CF279" s="1"/>
  <c r="BU281"/>
  <c r="BW281"/>
  <c r="BU276"/>
  <c r="BU278"/>
  <c r="BX278" s="1"/>
  <c r="CD278" s="1"/>
  <c r="BU280"/>
  <c r="BU282"/>
  <c r="BX282" s="1"/>
  <c r="BZ114"/>
  <c r="CF114" s="1"/>
  <c r="CD102"/>
  <c r="BS367"/>
  <c r="CF48"/>
  <c r="A348"/>
  <c r="A349"/>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BX248"/>
  <c r="CD248"/>
  <c r="CD118"/>
  <c r="BS88"/>
  <c r="BZ112"/>
  <c r="CF112" s="1"/>
  <c r="BZ92"/>
  <c r="CF92" s="1"/>
  <c r="AM264"/>
  <c r="BX146"/>
  <c r="CD146" s="1"/>
  <c r="BX40"/>
  <c r="CD40" s="1"/>
  <c r="BZ304"/>
  <c r="CF304" s="1"/>
  <c r="BZ377"/>
  <c r="CF377" s="1"/>
  <c r="BZ412"/>
  <c r="CF412" s="1"/>
  <c r="BX304"/>
  <c r="CD304" s="1"/>
  <c r="BZ137"/>
  <c r="CF137" s="1"/>
  <c r="BZ147"/>
  <c r="CF147" s="1"/>
  <c r="CD256"/>
  <c r="BZ285"/>
  <c r="CF285" s="1"/>
  <c r="BX394"/>
  <c r="CD394" s="1"/>
  <c r="BX143"/>
  <c r="CD143" s="1"/>
  <c r="BZ14"/>
  <c r="CF14" s="1"/>
  <c r="BX18"/>
  <c r="CD18" s="1"/>
  <c r="BZ96"/>
  <c r="CF96" s="1"/>
  <c r="BX19"/>
  <c r="CD19" s="1"/>
  <c r="BZ20"/>
  <c r="CF20" s="1"/>
  <c r="BZ396"/>
  <c r="CF396" s="1"/>
  <c r="BZ413"/>
  <c r="CF413" s="1"/>
  <c r="U264"/>
  <c r="G24" i="1"/>
  <c r="BX137" i="9"/>
  <c r="CD137" s="1"/>
  <c r="BX166"/>
  <c r="CD166" s="1"/>
  <c r="BW58"/>
  <c r="BX106"/>
  <c r="CD106"/>
  <c r="BZ206"/>
  <c r="CF206"/>
  <c r="CF148"/>
  <c r="BZ409"/>
  <c r="CF409" s="1"/>
  <c r="BU58"/>
  <c r="N424"/>
  <c r="CD116"/>
  <c r="BR309"/>
  <c r="BU309" s="1"/>
  <c r="BX309" s="1"/>
  <c r="CD309" s="1"/>
  <c r="BX183"/>
  <c r="CD183" s="1"/>
  <c r="O264"/>
  <c r="BX95"/>
  <c r="CD95" s="1"/>
  <c r="J233"/>
  <c r="CD23"/>
  <c r="CD127"/>
  <c r="A474" i="1"/>
  <c r="A475" s="1"/>
  <c r="A476" s="1"/>
  <c r="F126" i="8"/>
  <c r="BX78" i="9"/>
  <c r="CD78"/>
  <c r="G16" i="1" s="1"/>
  <c r="BU273" i="9"/>
  <c r="BX273" s="1"/>
  <c r="CD273" s="1"/>
  <c r="BX195"/>
  <c r="CD195"/>
  <c r="BR103"/>
  <c r="BX103"/>
  <c r="CD103" s="1"/>
  <c r="BR241"/>
  <c r="BR303"/>
  <c r="BX303"/>
  <c r="CD303" s="1"/>
  <c r="BR158"/>
  <c r="BX158" s="1"/>
  <c r="CD158" s="1"/>
  <c r="BR142"/>
  <c r="BX142"/>
  <c r="CD142" s="1"/>
  <c r="BX293"/>
  <c r="CD293" s="1"/>
  <c r="BR203"/>
  <c r="BR136"/>
  <c r="BX136"/>
  <c r="CD136" s="1"/>
  <c r="BR269"/>
  <c r="BR292"/>
  <c r="BX292"/>
  <c r="CD292" s="1"/>
  <c r="BR212"/>
  <c r="BX212" s="1"/>
  <c r="CD212" s="1"/>
  <c r="BR163"/>
  <c r="BR131"/>
  <c r="BX131" s="1"/>
  <c r="CD131" s="1"/>
  <c r="BX41"/>
  <c r="CD41"/>
  <c r="BR348"/>
  <c r="BR206"/>
  <c r="BX206" s="1"/>
  <c r="CD206" s="1"/>
  <c r="BR173"/>
  <c r="BX173"/>
  <c r="CD173" s="1"/>
  <c r="BR202"/>
  <c r="BX202" s="1"/>
  <c r="CD202" s="1"/>
  <c r="BR270"/>
  <c r="BU270"/>
  <c r="BR59"/>
  <c r="BX59"/>
  <c r="CD59" s="1"/>
  <c r="BR93"/>
  <c r="BX93" s="1"/>
  <c r="CD93" s="1"/>
  <c r="BR300"/>
  <c r="BX409"/>
  <c r="BR389"/>
  <c r="BR382"/>
  <c r="BX382" s="1"/>
  <c r="CD382" s="1"/>
  <c r="BR79"/>
  <c r="BX79"/>
  <c r="CD79" s="1"/>
  <c r="G18" i="1" s="1"/>
  <c r="BR177" i="9"/>
  <c r="BR235"/>
  <c r="BR180"/>
  <c r="BX180"/>
  <c r="CD180" s="1"/>
  <c r="BR80"/>
  <c r="BR319"/>
  <c r="BX319"/>
  <c r="CD319" s="1"/>
  <c r="BR187"/>
  <c r="BX310"/>
  <c r="CD310"/>
  <c r="BR21"/>
  <c r="BX214"/>
  <c r="CD214" s="1"/>
  <c r="BR171"/>
  <c r="BR147"/>
  <c r="BX147"/>
  <c r="CD147" s="1"/>
  <c r="BR119"/>
  <c r="BX119" s="1"/>
  <c r="CD119" s="1"/>
  <c r="BR347"/>
  <c r="BR329"/>
  <c r="BX329" s="1"/>
  <c r="CD329" s="1"/>
  <c r="BR140"/>
  <c r="BX140"/>
  <c r="CD140" s="1"/>
  <c r="BX207"/>
  <c r="CD207" s="1"/>
  <c r="BR398"/>
  <c r="BX398" s="1"/>
  <c r="CD398" s="1"/>
  <c r="BX42"/>
  <c r="CD42"/>
  <c r="BX397"/>
  <c r="CD397"/>
  <c r="BR352"/>
  <c r="BR418"/>
  <c r="BX418" s="1"/>
  <c r="CD418" s="1"/>
  <c r="BR411"/>
  <c r="G475" i="1"/>
  <c r="CD98" i="9"/>
  <c r="BZ89"/>
  <c r="CF89" s="1"/>
  <c r="CE37"/>
  <c r="CD409"/>
  <c r="BW337"/>
  <c r="BZ337" s="1"/>
  <c r="CF337" s="1"/>
  <c r="BU337"/>
  <c r="BW320"/>
  <c r="BU320"/>
  <c r="BX320" s="1"/>
  <c r="CD320" s="1"/>
  <c r="BW230"/>
  <c r="BU230"/>
  <c r="BX230" s="1"/>
  <c r="CD230" s="1"/>
  <c r="BW169"/>
  <c r="BU169"/>
  <c r="BX169" s="1"/>
  <c r="CD169" s="1"/>
  <c r="BU159"/>
  <c r="BX159"/>
  <c r="CD159" s="1"/>
  <c r="BW159"/>
  <c r="BZ159" s="1"/>
  <c r="CF159" s="1"/>
  <c r="BW145"/>
  <c r="BZ145" s="1"/>
  <c r="CF145" s="1"/>
  <c r="BU145"/>
  <c r="BU81"/>
  <c r="BW81"/>
  <c r="BZ81"/>
  <c r="CF81" s="1"/>
  <c r="BU77"/>
  <c r="BX77" s="1"/>
  <c r="BW73"/>
  <c r="BZ73" s="1"/>
  <c r="BU73"/>
  <c r="BW39"/>
  <c r="BZ39" s="1"/>
  <c r="CF39" s="1"/>
  <c r="BU39"/>
  <c r="BW37"/>
  <c r="BZ37" s="1"/>
  <c r="CF37" s="1"/>
  <c r="BU37"/>
  <c r="BX37"/>
  <c r="CD37" s="1"/>
  <c r="BX190"/>
  <c r="CD190" s="1"/>
  <c r="BY73"/>
  <c r="CE73" s="1"/>
  <c r="BU324"/>
  <c r="BX324" s="1"/>
  <c r="CD324" s="1"/>
  <c r="BW324"/>
  <c r="BU49"/>
  <c r="BX49" s="1"/>
  <c r="BW49"/>
  <c r="BZ49"/>
  <c r="BU386"/>
  <c r="BW386"/>
  <c r="BZ386" s="1"/>
  <c r="CF386" s="1"/>
  <c r="BU384"/>
  <c r="BX384" s="1"/>
  <c r="CD384" s="1"/>
  <c r="BW384"/>
  <c r="BZ384" s="1"/>
  <c r="CF384" s="1"/>
  <c r="BW375"/>
  <c r="BU297"/>
  <c r="BX297" s="1"/>
  <c r="CD297" s="1"/>
  <c r="BW297"/>
  <c r="BZ297"/>
  <c r="CF297" s="1"/>
  <c r="BU244"/>
  <c r="BW244"/>
  <c r="BZ244"/>
  <c r="CF244" s="1"/>
  <c r="X45"/>
  <c r="BZ75"/>
  <c r="CF75"/>
  <c r="BU174"/>
  <c r="BX174"/>
  <c r="CD174" s="1"/>
  <c r="BW174"/>
  <c r="BU170"/>
  <c r="BW170"/>
  <c r="BZ170" s="1"/>
  <c r="CF170" s="1"/>
  <c r="BU181"/>
  <c r="BX181"/>
  <c r="CD181" s="1"/>
  <c r="BW181"/>
  <c r="BZ181" s="1"/>
  <c r="CF181" s="1"/>
  <c r="BX395"/>
  <c r="CD395"/>
  <c r="BX210"/>
  <c r="CD210"/>
  <c r="BX14"/>
  <c r="CA45"/>
  <c r="BX272"/>
  <c r="CD272" s="1"/>
  <c r="CD61"/>
  <c r="BU275"/>
  <c r="BY272"/>
  <c r="CE272" s="1"/>
  <c r="BW272"/>
  <c r="BZ272" s="1"/>
  <c r="CF272" s="1"/>
  <c r="BY309"/>
  <c r="CE309"/>
  <c r="BW309"/>
  <c r="BX271"/>
  <c r="CD271" s="1"/>
  <c r="BU352"/>
  <c r="CD282"/>
  <c r="BX280"/>
  <c r="CD280" s="1"/>
  <c r="BX276"/>
  <c r="CD276" s="1"/>
  <c r="BW273"/>
  <c r="BZ273" s="1"/>
  <c r="CF273" s="1"/>
  <c r="BY273"/>
  <c r="CE273" s="1"/>
  <c r="BY270"/>
  <c r="CE270"/>
  <c r="BW270"/>
  <c r="BX73"/>
  <c r="CD73" s="1"/>
  <c r="CD14"/>
  <c r="BU274"/>
  <c r="BX274"/>
  <c r="CD274" s="1"/>
  <c r="BW271"/>
  <c r="BY271"/>
  <c r="BW275"/>
  <c r="BZ275" s="1"/>
  <c r="CF275" s="1"/>
  <c r="BY275"/>
  <c r="CE275" s="1"/>
  <c r="CE271"/>
  <c r="BZ271"/>
  <c r="CF271" s="1"/>
  <c r="BW274"/>
  <c r="BZ274" s="1"/>
  <c r="CF274" s="1"/>
  <c r="BY274"/>
  <c r="CE274"/>
  <c r="CB233"/>
  <c r="CA233"/>
  <c r="CC233"/>
  <c r="BV91"/>
  <c r="BY91" s="1"/>
  <c r="BU91"/>
  <c r="BX91" s="1"/>
  <c r="BW91"/>
  <c r="BZ91" s="1"/>
  <c r="BV239"/>
  <c r="BW239"/>
  <c r="BZ239" s="1"/>
  <c r="CF239" s="1"/>
  <c r="BY239"/>
  <c r="CE239"/>
  <c r="I242"/>
  <c r="BV242" s="1"/>
  <c r="BV243"/>
  <c r="BU243"/>
  <c r="BX243" s="1"/>
  <c r="CD243" s="1"/>
  <c r="BW43"/>
  <c r="BZ43" s="1"/>
  <c r="CF43" s="1"/>
  <c r="BU43"/>
  <c r="Y264"/>
  <c r="AP264"/>
  <c r="BY43"/>
  <c r="CE43" s="1"/>
  <c r="BW53"/>
  <c r="BU53"/>
  <c r="BX53" s="1"/>
  <c r="CD53" s="1"/>
  <c r="BY53"/>
  <c r="CE53" s="1"/>
  <c r="BW52"/>
  <c r="BU52"/>
  <c r="BX52" s="1"/>
  <c r="CD52" s="1"/>
  <c r="BY52"/>
  <c r="CE52"/>
  <c r="BW51"/>
  <c r="BU51"/>
  <c r="BY51"/>
  <c r="BU366"/>
  <c r="BW366"/>
  <c r="BY366"/>
  <c r="CE366" s="1"/>
  <c r="BF264"/>
  <c r="BZ320"/>
  <c r="CF320" s="1"/>
  <c r="BX80"/>
  <c r="CD80" s="1"/>
  <c r="G20" i="1" s="1"/>
  <c r="BX121" i="9"/>
  <c r="CD121"/>
  <c r="BX125"/>
  <c r="CD125"/>
  <c r="J68"/>
  <c r="R264"/>
  <c r="M264"/>
  <c r="BX327"/>
  <c r="CD327"/>
  <c r="BX120"/>
  <c r="CD120"/>
  <c r="BX123"/>
  <c r="CD123"/>
  <c r="BZ79"/>
  <c r="CF79"/>
  <c r="BZ122"/>
  <c r="CF122"/>
  <c r="BX167"/>
  <c r="CD167"/>
  <c r="BT324"/>
  <c r="BT307"/>
  <c r="AY264"/>
  <c r="BC264"/>
  <c r="BI264"/>
  <c r="BZ178"/>
  <c r="CF178" s="1"/>
  <c r="BT366"/>
  <c r="BV236"/>
  <c r="BW236" s="1"/>
  <c r="BZ236" s="1"/>
  <c r="CF236" s="1"/>
  <c r="AX233"/>
  <c r="AX264" s="1"/>
  <c r="AX424" s="1"/>
  <c r="BW243"/>
  <c r="BZ243"/>
  <c r="CF243" s="1"/>
  <c r="BX129"/>
  <c r="CD129" s="1"/>
  <c r="BX108"/>
  <c r="CD108" s="1"/>
  <c r="BX113"/>
  <c r="CD113" s="1"/>
  <c r="BX13"/>
  <c r="CD13" s="1"/>
  <c r="BX101"/>
  <c r="CD101" s="1"/>
  <c r="BX155"/>
  <c r="CD155" s="1"/>
  <c r="BX378"/>
  <c r="CD378" s="1"/>
  <c r="BX412"/>
  <c r="CD412" s="1"/>
  <c r="BX366"/>
  <c r="CD366" s="1"/>
  <c r="BX205"/>
  <c r="CD205" s="1"/>
  <c r="BX161"/>
  <c r="CD161" s="1"/>
  <c r="BZ106"/>
  <c r="CF106" s="1"/>
  <c r="BZ58"/>
  <c r="CF58" s="1"/>
  <c r="BX44"/>
  <c r="CD44" s="1"/>
  <c r="BZ161"/>
  <c r="CF161" s="1"/>
  <c r="BX246"/>
  <c r="CD246" s="1"/>
  <c r="BZ155"/>
  <c r="CF155" s="1"/>
  <c r="BX97"/>
  <c r="CD97" s="1"/>
  <c r="BZ175"/>
  <c r="CF175" s="1"/>
  <c r="BX96"/>
  <c r="CD96" s="1"/>
  <c r="BZ256"/>
  <c r="CF256" s="1"/>
  <c r="V68"/>
  <c r="V264" s="1"/>
  <c r="BZ253"/>
  <c r="CF253" s="1"/>
  <c r="AT264"/>
  <c r="BZ353"/>
  <c r="CF353" s="1"/>
  <c r="J400"/>
  <c r="BR400" s="1"/>
  <c r="BZ324"/>
  <c r="CF324" s="1"/>
  <c r="BY324"/>
  <c r="CE324"/>
  <c r="AC424"/>
  <c r="BZ298"/>
  <c r="CF298" s="1"/>
  <c r="BY298"/>
  <c r="CE298" s="1"/>
  <c r="BU342"/>
  <c r="BY342"/>
  <c r="CE342"/>
  <c r="BW342"/>
  <c r="BX342"/>
  <c r="CD342" s="1"/>
  <c r="BW26"/>
  <c r="BW50"/>
  <c r="AT367"/>
  <c r="AV367"/>
  <c r="BX359"/>
  <c r="CD359"/>
  <c r="BR295"/>
  <c r="AU424"/>
  <c r="H475" i="1"/>
  <c r="A231" i="9"/>
  <c r="A234"/>
  <c r="A235" s="1"/>
  <c r="A236" s="1"/>
  <c r="A237" s="1"/>
  <c r="A238" s="1"/>
  <c r="A239" s="1"/>
  <c r="A240" s="1"/>
  <c r="A241" s="1"/>
  <c r="A242" s="1"/>
  <c r="A243" s="1"/>
  <c r="A244" s="1"/>
  <c r="A245" s="1"/>
  <c r="A246" s="1"/>
  <c r="A247" s="1"/>
  <c r="A248" s="1"/>
  <c r="A249" s="1"/>
  <c r="A250" s="1"/>
  <c r="A252" s="1"/>
  <c r="A253" s="1"/>
  <c r="A254" s="1"/>
  <c r="A255" s="1"/>
  <c r="A256" s="1"/>
  <c r="A257" s="1"/>
  <c r="A258" s="1"/>
  <c r="A259" s="1"/>
  <c r="A261" s="1"/>
  <c r="A262" s="1"/>
  <c r="A263" s="1"/>
  <c r="A264" s="1"/>
  <c r="A265" s="1"/>
  <c r="A266" s="1"/>
  <c r="A267" s="1"/>
  <c r="A268" s="1"/>
  <c r="A269" s="1"/>
  <c r="A270" s="1"/>
  <c r="A271" s="1"/>
  <c r="A272" s="1"/>
  <c r="A273" s="1"/>
  <c r="A274" s="1"/>
  <c r="A275" s="1"/>
  <c r="A276" s="1"/>
  <c r="A277" s="1"/>
  <c r="A278" s="1"/>
  <c r="A279" s="1"/>
  <c r="A280" s="1"/>
  <c r="A281" s="1"/>
  <c r="A282" s="1"/>
  <c r="A284"/>
  <c r="A285"/>
  <c r="A286" s="1"/>
  <c r="A287" s="1"/>
  <c r="A288" s="1"/>
  <c r="A289" s="1"/>
  <c r="A290" s="1"/>
  <c r="A291" s="1"/>
  <c r="D13" i="7"/>
  <c r="BZ190" i="9"/>
  <c r="CF190" s="1"/>
  <c r="BZ188"/>
  <c r="CF188" s="1"/>
  <c r="BX255"/>
  <c r="CD255" s="1"/>
  <c r="BX254"/>
  <c r="CD254" s="1"/>
  <c r="BX253"/>
  <c r="CD253" s="1"/>
  <c r="BX252"/>
  <c r="CD252"/>
  <c r="CB264"/>
  <c r="CB424" s="1"/>
  <c r="G126" i="8"/>
  <c r="BW400" i="9"/>
  <c r="BU400"/>
  <c r="BZ400"/>
  <c r="CF400" s="1"/>
  <c r="BY400"/>
  <c r="CE400" s="1"/>
  <c r="BY375"/>
  <c r="CE375" s="1"/>
  <c r="BU375"/>
  <c r="BX375" s="1"/>
  <c r="BT309"/>
  <c r="BZ309" s="1"/>
  <c r="CF309" s="1"/>
  <c r="BY77"/>
  <c r="CE77" s="1"/>
  <c r="BW77"/>
  <c r="BZ77" s="1"/>
  <c r="CF77" s="1"/>
  <c r="G30" i="1"/>
  <c r="G32"/>
  <c r="BV74" i="9"/>
  <c r="BY74" s="1"/>
  <c r="BZ375"/>
  <c r="CF375" s="1"/>
  <c r="BU279"/>
  <c r="BX279"/>
  <c r="CD279" s="1"/>
  <c r="X88"/>
  <c r="W264"/>
  <c r="X264"/>
  <c r="BX352"/>
  <c r="CD352" s="1"/>
  <c r="BX81"/>
  <c r="CD81"/>
  <c r="G22" i="1" s="1"/>
  <c r="BX339" i="9"/>
  <c r="CD339" s="1"/>
  <c r="BX386"/>
  <c r="CD386" s="1"/>
  <c r="BX295"/>
  <c r="CD295" s="1"/>
  <c r="P264"/>
  <c r="G264"/>
  <c r="BX377"/>
  <c r="CD377" s="1"/>
  <c r="BY352"/>
  <c r="CE352" s="1"/>
  <c r="BZ109"/>
  <c r="CF109" s="1"/>
  <c r="BZ100"/>
  <c r="CF100" s="1"/>
  <c r="BT233"/>
  <c r="BZ85"/>
  <c r="CF85"/>
  <c r="BX58"/>
  <c r="CD58" s="1"/>
  <c r="BZ328"/>
  <c r="CF328" s="1"/>
  <c r="BZ270"/>
  <c r="CF270" s="1"/>
  <c r="S264"/>
  <c r="BZ230"/>
  <c r="CF230" s="1"/>
  <c r="BZ200"/>
  <c r="CF200" s="1"/>
  <c r="BZ169"/>
  <c r="CF169" s="1"/>
  <c r="BZ132"/>
  <c r="CF132" s="1"/>
  <c r="BZ124"/>
  <c r="CF124" s="1"/>
  <c r="BZ101"/>
  <c r="CF101" s="1"/>
  <c r="BX194"/>
  <c r="CD194" s="1"/>
  <c r="BX162"/>
  <c r="CD162" s="1"/>
  <c r="BX277"/>
  <c r="CD277" s="1"/>
  <c r="BX281"/>
  <c r="CD281" s="1"/>
  <c r="AP424"/>
  <c r="BZ40"/>
  <c r="CF40" s="1"/>
  <c r="BX132"/>
  <c r="CD132" s="1"/>
  <c r="BR420"/>
  <c r="BX411"/>
  <c r="CD411"/>
  <c r="BY196"/>
  <c r="CE196"/>
  <c r="BU196"/>
  <c r="BX196"/>
  <c r="CD196" s="1"/>
  <c r="BW196"/>
  <c r="BZ196" s="1"/>
  <c r="CF196" s="1"/>
  <c r="BR236"/>
  <c r="J262"/>
  <c r="BT262"/>
  <c r="BR76"/>
  <c r="J88"/>
  <c r="BY243"/>
  <c r="CE243" s="1"/>
  <c r="BU239"/>
  <c r="BX239" s="1"/>
  <c r="BR233"/>
  <c r="BR262"/>
  <c r="BX275"/>
  <c r="CD275" s="1"/>
  <c r="BX376"/>
  <c r="CD376" s="1"/>
  <c r="BX287"/>
  <c r="CD287" s="1"/>
  <c r="BX349"/>
  <c r="CD349" s="1"/>
  <c r="BX250"/>
  <c r="CD250" s="1"/>
  <c r="BX94"/>
  <c r="CD94" s="1"/>
  <c r="BX104"/>
  <c r="CD104" s="1"/>
  <c r="L264"/>
  <c r="BZ254"/>
  <c r="CF254" s="1"/>
  <c r="BZ13"/>
  <c r="BX198"/>
  <c r="CD198" s="1"/>
  <c r="BW142"/>
  <c r="BZ142" s="1"/>
  <c r="CF142" s="1"/>
  <c r="BY142"/>
  <c r="CE142"/>
  <c r="BW138"/>
  <c r="BZ138"/>
  <c r="CF138" s="1"/>
  <c r="BY138"/>
  <c r="CE138" s="1"/>
  <c r="H125" i="1" s="1"/>
  <c r="BY347" i="9"/>
  <c r="CE347" s="1"/>
  <c r="BU347"/>
  <c r="BW347"/>
  <c r="BZ347" s="1"/>
  <c r="CF347" s="1"/>
  <c r="BU177"/>
  <c r="BX177" s="1"/>
  <c r="CD177" s="1"/>
  <c r="BW177"/>
  <c r="BY171"/>
  <c r="CE171" s="1"/>
  <c r="H187" i="1" s="1"/>
  <c r="BU171" i="9"/>
  <c r="BX171"/>
  <c r="CD171" s="1"/>
  <c r="BU163"/>
  <c r="BX163" s="1"/>
  <c r="CD163" s="1"/>
  <c r="BW163"/>
  <c r="BW135"/>
  <c r="BZ135" s="1"/>
  <c r="CF135" s="1"/>
  <c r="BU135"/>
  <c r="BU350"/>
  <c r="BX350" s="1"/>
  <c r="CD350" s="1"/>
  <c r="BY350"/>
  <c r="CE350"/>
  <c r="BW350"/>
  <c r="BZ350"/>
  <c r="CF350" s="1"/>
  <c r="BW348"/>
  <c r="BZ348" s="1"/>
  <c r="CF348" s="1"/>
  <c r="BY348"/>
  <c r="CE348"/>
  <c r="BU348"/>
  <c r="BX348"/>
  <c r="CD348" s="1"/>
  <c r="BW361"/>
  <c r="BZ361" s="1"/>
  <c r="CF361" s="1"/>
  <c r="BY361"/>
  <c r="CE361"/>
  <c r="BW390"/>
  <c r="BZ390"/>
  <c r="CF390" s="1"/>
  <c r="BU390"/>
  <c r="BX390" s="1"/>
  <c r="CD390" s="1"/>
  <c r="BY24"/>
  <c r="BW24"/>
  <c r="BU24"/>
  <c r="BX24" s="1"/>
  <c r="CD24" s="1"/>
  <c r="BU316"/>
  <c r="BX316" s="1"/>
  <c r="CD316" s="1"/>
  <c r="BW316"/>
  <c r="BY316"/>
  <c r="CE316" s="1"/>
  <c r="BX170"/>
  <c r="CD170" s="1"/>
  <c r="BX244"/>
  <c r="CD244" s="1"/>
  <c r="BX145"/>
  <c r="CD145" s="1"/>
  <c r="BX337"/>
  <c r="CD337" s="1"/>
  <c r="BX347"/>
  <c r="CD347" s="1"/>
  <c r="BX203"/>
  <c r="CD203" s="1"/>
  <c r="BU344"/>
  <c r="BX344" s="1"/>
  <c r="CD344" s="1"/>
  <c r="BY363"/>
  <c r="CE363"/>
  <c r="BX328"/>
  <c r="CD328"/>
  <c r="BZ198"/>
  <c r="CF198" s="1"/>
  <c r="BZ108"/>
  <c r="CF108" s="1"/>
  <c r="BW391"/>
  <c r="BZ391" s="1"/>
  <c r="CF391" s="1"/>
  <c r="BZ287"/>
  <c r="CF287"/>
  <c r="BU360"/>
  <c r="BX360"/>
  <c r="CD360" s="1"/>
  <c r="BX179"/>
  <c r="CD179" s="1"/>
  <c r="BX135"/>
  <c r="CD135" s="1"/>
  <c r="BX149"/>
  <c r="CD149" s="1"/>
  <c r="BW185"/>
  <c r="BZ185" s="1"/>
  <c r="CF185" s="1"/>
  <c r="BY172"/>
  <c r="CE172"/>
  <c r="H189" i="1" s="1"/>
  <c r="BX191" i="9"/>
  <c r="CD191" s="1"/>
  <c r="BX209"/>
  <c r="CD209" s="1"/>
  <c r="BX105"/>
  <c r="CD105" s="1"/>
  <c r="BX151"/>
  <c r="CD151" s="1"/>
  <c r="BX109"/>
  <c r="CD109" s="1"/>
  <c r="BX99"/>
  <c r="CD99" s="1"/>
  <c r="AD264"/>
  <c r="BX298"/>
  <c r="CD298" s="1"/>
  <c r="BW332"/>
  <c r="BY136"/>
  <c r="CE136"/>
  <c r="H121" i="1" s="1"/>
  <c r="BY158" i="9"/>
  <c r="CE158" s="1"/>
  <c r="BZ116"/>
  <c r="CF116" s="1"/>
  <c r="BZ76"/>
  <c r="CF76" s="1"/>
  <c r="BU128"/>
  <c r="BY140"/>
  <c r="CE140"/>
  <c r="BU160"/>
  <c r="BX160"/>
  <c r="CD160" s="1"/>
  <c r="BW180"/>
  <c r="BZ180" s="1"/>
  <c r="CF180" s="1"/>
  <c r="BU144"/>
  <c r="BX144"/>
  <c r="CD144" s="1"/>
  <c r="BU182"/>
  <c r="BX182" s="1"/>
  <c r="CD182" s="1"/>
  <c r="BW156"/>
  <c r="BX17"/>
  <c r="CD17"/>
  <c r="BW36"/>
  <c r="BZ36"/>
  <c r="CF36" s="1"/>
  <c r="BZ167"/>
  <c r="CF167" s="1"/>
  <c r="BZ389"/>
  <c r="CF389" s="1"/>
  <c r="BW158"/>
  <c r="BZ158" s="1"/>
  <c r="CF158" s="1"/>
  <c r="BY164"/>
  <c r="CE164"/>
  <c r="BZ15"/>
  <c r="CF15" s="1"/>
  <c r="BU176"/>
  <c r="BX176"/>
  <c r="CD176" s="1"/>
  <c r="BY154"/>
  <c r="CE154" s="1"/>
  <c r="BU413"/>
  <c r="BX413" s="1"/>
  <c r="BY152"/>
  <c r="CE152"/>
  <c r="BY128"/>
  <c r="CE128"/>
  <c r="BW160"/>
  <c r="BU130"/>
  <c r="BX130" s="1"/>
  <c r="CD130" s="1"/>
  <c r="BU332"/>
  <c r="BX332"/>
  <c r="CD332" s="1"/>
  <c r="BW154"/>
  <c r="BY130"/>
  <c r="CE130"/>
  <c r="BX87"/>
  <c r="CD87"/>
  <c r="G34" i="1" s="1"/>
  <c r="BU187" i="9"/>
  <c r="BX187" s="1"/>
  <c r="CD187" s="1"/>
  <c r="BW136"/>
  <c r="BZ136"/>
  <c r="CF136" s="1"/>
  <c r="BU134"/>
  <c r="BX134" s="1"/>
  <c r="CD134" s="1"/>
  <c r="BU389"/>
  <c r="BX389"/>
  <c r="CD389" s="1"/>
  <c r="BW164"/>
  <c r="BZ164" s="1"/>
  <c r="CF164" s="1"/>
  <c r="W424"/>
  <c r="BX258"/>
  <c r="CD258" s="1"/>
  <c r="BZ26"/>
  <c r="CF26" s="1"/>
  <c r="BZ28"/>
  <c r="CF28" s="1"/>
  <c r="BT399"/>
  <c r="J317"/>
  <c r="BR317" s="1"/>
  <c r="BV317"/>
  <c r="BW317" s="1"/>
  <c r="J326"/>
  <c r="BR326" s="1"/>
  <c r="BZ245"/>
  <c r="CF245" s="1"/>
  <c r="AH68"/>
  <c r="AH264" s="1"/>
  <c r="BY398"/>
  <c r="CE398"/>
  <c r="BS233"/>
  <c r="BZ313"/>
  <c r="CF313" s="1"/>
  <c r="BU317"/>
  <c r="H11" i="7"/>
  <c r="BX270" i="9"/>
  <c r="CF49"/>
  <c r="A402"/>
  <c r="A403" s="1"/>
  <c r="A404" s="1"/>
  <c r="A405" s="1"/>
  <c r="A406" s="1"/>
  <c r="A407" s="1"/>
  <c r="A408" s="1"/>
  <c r="A409" s="1"/>
  <c r="A410" s="1"/>
  <c r="A411" s="1"/>
  <c r="A412" s="1"/>
  <c r="A413" s="1"/>
  <c r="A414" s="1"/>
  <c r="A415" s="1"/>
  <c r="A416" s="1"/>
  <c r="A417" s="1"/>
  <c r="A418" s="1"/>
  <c r="A419" s="1"/>
  <c r="A420" s="1"/>
  <c r="A421" s="1"/>
  <c r="A422" s="1"/>
  <c r="A423" s="1"/>
  <c r="A424" s="1"/>
  <c r="H32" i="1"/>
  <c r="H30"/>
  <c r="BR39" i="9"/>
  <c r="O90" i="6"/>
  <c r="Q90"/>
  <c r="S90" s="1"/>
  <c r="U90" s="1"/>
  <c r="W90" s="1"/>
  <c r="Y90" s="1"/>
  <c r="AA90" s="1"/>
  <c r="AC90" s="1"/>
  <c r="AE90" s="1"/>
  <c r="AP77" i="5"/>
  <c r="AE68" i="9"/>
  <c r="J321"/>
  <c r="J399"/>
  <c r="J402"/>
  <c r="BV362"/>
  <c r="BY362" s="1"/>
  <c r="CE362" s="1"/>
  <c r="BV364"/>
  <c r="BY364" s="1"/>
  <c r="CE364" s="1"/>
  <c r="BV392"/>
  <c r="BY392" s="1"/>
  <c r="CE392" s="1"/>
  <c r="BW410"/>
  <c r="BY410"/>
  <c r="CE410" s="1"/>
  <c r="BW419"/>
  <c r="BY419"/>
  <c r="CE419"/>
  <c r="BW399"/>
  <c r="BU399"/>
  <c r="BY399"/>
  <c r="CE399"/>
  <c r="BV321"/>
  <c r="BY321" s="1"/>
  <c r="CE321" s="1"/>
  <c r="BZ24"/>
  <c r="CF24" s="1"/>
  <c r="BZ410"/>
  <c r="BZ419"/>
  <c r="CF419"/>
  <c r="BZ399"/>
  <c r="CF399"/>
  <c r="BW294"/>
  <c r="BZ294"/>
  <c r="CF294" s="1"/>
  <c r="BU294"/>
  <c r="BX294" s="1"/>
  <c r="CD294" s="1"/>
  <c r="BV355"/>
  <c r="BW357"/>
  <c r="BZ357"/>
  <c r="CF357" s="1"/>
  <c r="BU357"/>
  <c r="BX357" s="1"/>
  <c r="CD357" s="1"/>
  <c r="BW359"/>
  <c r="BZ359"/>
  <c r="CF359" s="1"/>
  <c r="BY359"/>
  <c r="CE359" s="1"/>
  <c r="BU50"/>
  <c r="BY50"/>
  <c r="BU67"/>
  <c r="BX67" s="1"/>
  <c r="CD67" s="1"/>
  <c r="BY379"/>
  <c r="BU325"/>
  <c r="BX325"/>
  <c r="CD325" s="1"/>
  <c r="BY62"/>
  <c r="BW62"/>
  <c r="BZ62" s="1"/>
  <c r="CF62" s="1"/>
  <c r="BY334"/>
  <c r="CE334"/>
  <c r="BW334"/>
  <c r="BU410"/>
  <c r="BW379"/>
  <c r="BZ334"/>
  <c r="CF334"/>
  <c r="BY336"/>
  <c r="CE336"/>
  <c r="BZ366"/>
  <c r="CF366"/>
  <c r="BY294"/>
  <c r="CE294"/>
  <c r="BZ316"/>
  <c r="CF316"/>
  <c r="BV289"/>
  <c r="BV290"/>
  <c r="BY290" s="1"/>
  <c r="CE290" s="1"/>
  <c r="BZ342"/>
  <c r="CF342"/>
  <c r="AT424"/>
  <c r="BX51"/>
  <c r="BU56"/>
  <c r="CE51"/>
  <c r="BY56"/>
  <c r="BZ51"/>
  <c r="BW56"/>
  <c r="BX76"/>
  <c r="CD76"/>
  <c r="G12" i="1" s="1"/>
  <c r="BR88" i="9"/>
  <c r="BW74"/>
  <c r="BU74"/>
  <c r="BV88"/>
  <c r="BY317"/>
  <c r="CE317"/>
  <c r="BW233"/>
  <c r="BX128"/>
  <c r="CE24"/>
  <c r="BW289"/>
  <c r="BU289"/>
  <c r="CE62"/>
  <c r="BW355"/>
  <c r="BZ355" s="1"/>
  <c r="CF355" s="1"/>
  <c r="BU355"/>
  <c r="BX355"/>
  <c r="CD355" s="1"/>
  <c r="CF410"/>
  <c r="BZ379"/>
  <c r="CE379"/>
  <c r="CE50"/>
  <c r="BW392"/>
  <c r="BZ392" s="1"/>
  <c r="CF392" s="1"/>
  <c r="BU392"/>
  <c r="BW364"/>
  <c r="BU364"/>
  <c r="BX364" s="1"/>
  <c r="CD364" s="1"/>
  <c r="BW362"/>
  <c r="BZ362" s="1"/>
  <c r="CF362" s="1"/>
  <c r="BU362"/>
  <c r="BX362" s="1"/>
  <c r="CD362" s="1"/>
  <c r="BR321"/>
  <c r="AE264"/>
  <c r="CD270"/>
  <c r="BY289"/>
  <c r="CE289" s="1"/>
  <c r="BR399"/>
  <c r="BY355"/>
  <c r="CE355" s="1"/>
  <c r="BX410"/>
  <c r="BW290"/>
  <c r="BZ290" s="1"/>
  <c r="CF290" s="1"/>
  <c r="BX50"/>
  <c r="BU321"/>
  <c r="BW321"/>
  <c r="BZ321" s="1"/>
  <c r="CF321" s="1"/>
  <c r="BX39"/>
  <c r="CF51"/>
  <c r="CD51"/>
  <c r="CD128"/>
  <c r="BX74"/>
  <c r="BU88"/>
  <c r="BZ74"/>
  <c r="CF74" s="1"/>
  <c r="BW88"/>
  <c r="CD50"/>
  <c r="F8" i="11"/>
  <c r="BX289" i="9"/>
  <c r="CD410"/>
  <c r="CF379"/>
  <c r="CD39"/>
  <c r="BX399"/>
  <c r="CD399"/>
  <c r="BX321"/>
  <c r="CD321" s="1"/>
  <c r="BX392"/>
  <c r="BZ289"/>
  <c r="CF289" s="1"/>
  <c r="CD74"/>
  <c r="CD392"/>
  <c r="CD289"/>
  <c r="J11" i="7" l="1"/>
  <c r="BW388" i="9"/>
  <c r="BZ388" s="1"/>
  <c r="CF388" s="1"/>
  <c r="BY388"/>
  <c r="CE388" s="1"/>
  <c r="BU388"/>
  <c r="BX388" s="1"/>
  <c r="CD388" s="1"/>
  <c r="BT402"/>
  <c r="BY356"/>
  <c r="CE356" s="1"/>
  <c r="BW356"/>
  <c r="BU356"/>
  <c r="BX356" s="1"/>
  <c r="CD356" s="1"/>
  <c r="BZ356"/>
  <c r="CF356" s="1"/>
  <c r="BW307"/>
  <c r="BZ307" s="1"/>
  <c r="CF307" s="1"/>
  <c r="BU307"/>
  <c r="BT301"/>
  <c r="BU300"/>
  <c r="BX300" s="1"/>
  <c r="CD300" s="1"/>
  <c r="BW300"/>
  <c r="BZ300" s="1"/>
  <c r="CF300" s="1"/>
  <c r="BY300"/>
  <c r="CE300" s="1"/>
  <c r="BU326"/>
  <c r="BY326"/>
  <c r="CE326" s="1"/>
  <c r="BW326"/>
  <c r="BZ326" s="1"/>
  <c r="CF326" s="1"/>
  <c r="BX326"/>
  <c r="CD326" s="1"/>
  <c r="BU290"/>
  <c r="BX290" s="1"/>
  <c r="CD290" s="1"/>
  <c r="A381"/>
  <c r="A382" s="1"/>
  <c r="A383" s="1"/>
  <c r="A384" s="1"/>
  <c r="A385" s="1"/>
  <c r="A386" s="1"/>
  <c r="A387" s="1"/>
  <c r="A388" s="1"/>
  <c r="A389" s="1"/>
  <c r="A390" s="1"/>
  <c r="A391" s="1"/>
  <c r="A392" s="1"/>
  <c r="A393" s="1"/>
  <c r="A394" s="1"/>
  <c r="A395" s="1"/>
  <c r="A396" s="1"/>
  <c r="A397" s="1"/>
  <c r="A398" s="1"/>
  <c r="A399" s="1"/>
  <c r="A400" s="1"/>
  <c r="A380"/>
  <c r="BT317"/>
  <c r="BZ317" s="1"/>
  <c r="CF317" s="1"/>
  <c r="BY282"/>
  <c r="CE282" s="1"/>
  <c r="BW282"/>
  <c r="BZ282" s="1"/>
  <c r="CF282" s="1"/>
  <c r="BT281"/>
  <c r="BZ281" s="1"/>
  <c r="CF281" s="1"/>
  <c r="BY281"/>
  <c r="CE281" s="1"/>
  <c r="BY280"/>
  <c r="CE280" s="1"/>
  <c r="BW280"/>
  <c r="BZ280" s="1"/>
  <c r="CF280" s="1"/>
  <c r="BW278"/>
  <c r="BZ278" s="1"/>
  <c r="CF278" s="1"/>
  <c r="BY278"/>
  <c r="CE278" s="1"/>
  <c r="BY276"/>
  <c r="CE276" s="1"/>
  <c r="BW276"/>
  <c r="BZ276" s="1"/>
  <c r="CF276" s="1"/>
  <c r="CE56"/>
  <c r="BE45"/>
  <c r="BE264" s="1"/>
  <c r="F367"/>
  <c r="BU32"/>
  <c r="BW32"/>
  <c r="BZ32" s="1"/>
  <c r="CF32" s="1"/>
  <c r="BY32"/>
  <c r="CE32" s="1"/>
  <c r="BX32"/>
  <c r="CD32" s="1"/>
  <c r="BU34"/>
  <c r="BW34"/>
  <c r="BZ34" s="1"/>
  <c r="CF34" s="1"/>
  <c r="BY34"/>
  <c r="CE34" s="1"/>
  <c r="BX34"/>
  <c r="CD34" s="1"/>
  <c r="BU22"/>
  <c r="BW22"/>
  <c r="BZ22" s="1"/>
  <c r="CF22" s="1"/>
  <c r="BY22"/>
  <c r="CE22" s="1"/>
  <c r="BX22"/>
  <c r="CD22" s="1"/>
  <c r="CF402"/>
  <c r="F7" i="11" s="1"/>
  <c r="BZ402" i="9"/>
  <c r="BX372"/>
  <c r="CD372" s="1"/>
  <c r="AA424"/>
  <c r="AV264"/>
  <c r="CG402"/>
  <c r="E9" i="7"/>
  <c r="F9" s="1"/>
  <c r="A326" i="9"/>
  <c r="BU333"/>
  <c r="BY333"/>
  <c r="CE333" s="1"/>
  <c r="BW333"/>
  <c r="BZ333"/>
  <c r="CF333" s="1"/>
  <c r="BU288"/>
  <c r="BW288"/>
  <c r="BZ288" s="1"/>
  <c r="CF288" s="1"/>
  <c r="BX288"/>
  <c r="CD288" s="1"/>
  <c r="BY365"/>
  <c r="CE365" s="1"/>
  <c r="BU365"/>
  <c r="BX365" s="1"/>
  <c r="CD365" s="1"/>
  <c r="BW365"/>
  <c r="BZ365" s="1"/>
  <c r="CF365" s="1"/>
  <c r="BV367"/>
  <c r="BY307"/>
  <c r="CE307" s="1"/>
  <c r="AZ367"/>
  <c r="BY299"/>
  <c r="CE299" s="1"/>
  <c r="BW299"/>
  <c r="BZ269"/>
  <c r="BX269"/>
  <c r="CD269" s="1"/>
  <c r="BX189"/>
  <c r="CD189" s="1"/>
  <c r="BB264"/>
  <c r="BU30"/>
  <c r="BW30"/>
  <c r="BZ30" s="1"/>
  <c r="CF30" s="1"/>
  <c r="BY30"/>
  <c r="CE30" s="1"/>
  <c r="BX30"/>
  <c r="CD30" s="1"/>
  <c r="BU38"/>
  <c r="BX38" s="1"/>
  <c r="CD38" s="1"/>
  <c r="BW38"/>
  <c r="BA264"/>
  <c r="BA424" s="1"/>
  <c r="BT38"/>
  <c r="BZ38" s="1"/>
  <c r="CF38" s="1"/>
  <c r="BU21"/>
  <c r="BX21" s="1"/>
  <c r="CD21" s="1"/>
  <c r="BW21"/>
  <c r="BV45"/>
  <c r="BY21"/>
  <c r="CE21" s="1"/>
  <c r="BU45"/>
  <c r="BX15"/>
  <c r="CD15" s="1"/>
  <c r="BT45"/>
  <c r="BT264" s="1"/>
  <c r="CF13"/>
  <c r="G28" i="12"/>
  <c r="A16" i="1"/>
  <c r="A13"/>
  <c r="A14" s="1"/>
  <c r="A15" s="1"/>
  <c r="A412"/>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269"/>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BY238" i="9"/>
  <c r="CE238" s="1"/>
  <c r="BU241"/>
  <c r="BX241" s="1"/>
  <c r="CD241" s="1"/>
  <c r="BW241"/>
  <c r="BZ241" s="1"/>
  <c r="CF241" s="1"/>
  <c r="G8" i="11"/>
  <c r="BU236" i="9"/>
  <c r="BX236" s="1"/>
  <c r="CD236" s="1"/>
  <c r="F68"/>
  <c r="BZ354"/>
  <c r="CF354" s="1"/>
  <c r="BZ360"/>
  <c r="CF360" s="1"/>
  <c r="BU235"/>
  <c r="BX235" s="1"/>
  <c r="CD235" s="1"/>
  <c r="BY241"/>
  <c r="CE241" s="1"/>
  <c r="BW238"/>
  <c r="BZ238" s="1"/>
  <c r="CF238" s="1"/>
  <c r="BW235"/>
  <c r="BZ235" s="1"/>
  <c r="CF235" s="1"/>
  <c r="BY236"/>
  <c r="CE236" s="1"/>
  <c r="F11" i="7"/>
  <c r="F45" i="9"/>
  <c r="G367"/>
  <c r="F420"/>
  <c r="G420"/>
  <c r="I262"/>
  <c r="I264" s="1"/>
  <c r="I424" s="1"/>
  <c r="BZ203"/>
  <c r="CF203" s="1"/>
  <c r="BZ209"/>
  <c r="CF209" s="1"/>
  <c r="BZ205"/>
  <c r="CF205" s="1"/>
  <c r="BZ154"/>
  <c r="CF154" s="1"/>
  <c r="BZ174"/>
  <c r="CF174" s="1"/>
  <c r="BZ82"/>
  <c r="CF82" s="1"/>
  <c r="BZ111"/>
  <c r="CF111" s="1"/>
  <c r="BZ141"/>
  <c r="CF141" s="1"/>
  <c r="BZ120"/>
  <c r="CF120" s="1"/>
  <c r="BZ86"/>
  <c r="CF86" s="1"/>
  <c r="BZ53"/>
  <c r="BZ56" s="1"/>
  <c r="BT56"/>
  <c r="BU306"/>
  <c r="H8" i="7"/>
  <c r="L13"/>
  <c r="BW237" i="9"/>
  <c r="BZ237" s="1"/>
  <c r="CF237" s="1"/>
  <c r="BU237"/>
  <c r="BX237" s="1"/>
  <c r="CD237" s="1"/>
  <c r="BU240"/>
  <c r="BX240" s="1"/>
  <c r="CD240" s="1"/>
  <c r="BW240"/>
  <c r="BZ240" s="1"/>
  <c r="CF240" s="1"/>
  <c r="BY240"/>
  <c r="CE240" s="1"/>
  <c r="H13" i="7"/>
  <c r="G7" i="11"/>
  <c r="F10" i="7"/>
  <c r="C11" i="11"/>
  <c r="E11" s="1"/>
  <c r="BX317" i="9"/>
  <c r="CD317" s="1"/>
  <c r="BW242"/>
  <c r="BV262"/>
  <c r="BU242"/>
  <c r="BX242" s="1"/>
  <c r="CD242" s="1"/>
  <c r="BY242"/>
  <c r="CE242" s="1"/>
  <c r="BX238"/>
  <c r="CD238" s="1"/>
  <c r="CD413"/>
  <c r="CF91"/>
  <c r="CF233" s="1"/>
  <c r="BZ233"/>
  <c r="CE91"/>
  <c r="CF73"/>
  <c r="CF88" s="1"/>
  <c r="BZ88"/>
  <c r="CD239"/>
  <c r="CE74"/>
  <c r="CE88" s="1"/>
  <c r="H36" i="1" s="1"/>
  <c r="H480" s="1"/>
  <c r="BY88" i="9"/>
  <c r="CD375"/>
  <c r="BR402"/>
  <c r="BX400"/>
  <c r="CD400" s="1"/>
  <c r="CD91"/>
  <c r="CD233" s="1"/>
  <c r="CD49"/>
  <c r="CD56" s="1"/>
  <c r="BX56"/>
  <c r="CD77"/>
  <c r="G14" i="1" s="1"/>
  <c r="G42" s="1"/>
  <c r="G476" s="1"/>
  <c r="BX88" i="9"/>
  <c r="A339"/>
  <c r="A340" s="1"/>
  <c r="A338"/>
  <c r="CD88"/>
  <c r="G36" i="1" s="1"/>
  <c r="BV233" i="9"/>
  <c r="BX89"/>
  <c r="CD89" s="1"/>
  <c r="G38" i="1" s="1"/>
  <c r="BX307" i="9"/>
  <c r="CD307" s="1"/>
  <c r="BX333"/>
  <c r="CD333" s="1"/>
  <c r="O367"/>
  <c r="BY58"/>
  <c r="BR68"/>
  <c r="M367"/>
  <c r="BW66"/>
  <c r="BZ66" s="1"/>
  <c r="CF66" s="1"/>
  <c r="CF68" s="1"/>
  <c r="BU66"/>
  <c r="BX66" s="1"/>
  <c r="BY66"/>
  <c r="CE66" s="1"/>
  <c r="BW286"/>
  <c r="BU286"/>
  <c r="BY286"/>
  <c r="CE286" s="1"/>
  <c r="BW305"/>
  <c r="BZ305" s="1"/>
  <c r="CF305" s="1"/>
  <c r="BU305"/>
  <c r="BX305" s="1"/>
  <c r="CD305" s="1"/>
  <c r="BY305"/>
  <c r="CE305" s="1"/>
  <c r="BW67"/>
  <c r="BZ67" s="1"/>
  <c r="CF67" s="1"/>
  <c r="BY67"/>
  <c r="CE67" s="1"/>
  <c r="CA68"/>
  <c r="CA264" s="1"/>
  <c r="CA424" s="1"/>
  <c r="P367"/>
  <c r="S367"/>
  <c r="V367"/>
  <c r="BQ264"/>
  <c r="BY191"/>
  <c r="CE191" s="1"/>
  <c r="BY237"/>
  <c r="J308"/>
  <c r="BR308" s="1"/>
  <c r="J306"/>
  <c r="BR306" s="1"/>
  <c r="BX306" s="1"/>
  <c r="CD306" s="1"/>
  <c r="J301"/>
  <c r="BR301" s="1"/>
  <c r="J299"/>
  <c r="BR299" s="1"/>
  <c r="J43"/>
  <c r="J338"/>
  <c r="BR338" s="1"/>
  <c r="Q367"/>
  <c r="Q424" s="1"/>
  <c r="R352"/>
  <c r="BT352" s="1"/>
  <c r="BZ352" s="1"/>
  <c r="CF352" s="1"/>
  <c r="BU417"/>
  <c r="BU420" s="1"/>
  <c r="BW417"/>
  <c r="BY417"/>
  <c r="L420"/>
  <c r="O420"/>
  <c r="R420"/>
  <c r="U420"/>
  <c r="X420"/>
  <c r="AD420"/>
  <c r="AG420"/>
  <c r="AG424" s="1"/>
  <c r="AJ420"/>
  <c r="AJ424" s="1"/>
  <c r="AM420"/>
  <c r="AM424" s="1"/>
  <c r="BS45"/>
  <c r="AB68"/>
  <c r="AB264" s="1"/>
  <c r="AK68"/>
  <c r="AK264" s="1"/>
  <c r="L367"/>
  <c r="R367"/>
  <c r="U367"/>
  <c r="X367"/>
  <c r="AD367"/>
  <c r="BY284"/>
  <c r="BY327"/>
  <c r="CE327" s="1"/>
  <c r="M420"/>
  <c r="M424" s="1"/>
  <c r="P420"/>
  <c r="S420"/>
  <c r="S424" s="1"/>
  <c r="V420"/>
  <c r="Y420"/>
  <c r="Y424" s="1"/>
  <c r="AB420"/>
  <c r="AB424" s="1"/>
  <c r="AE420"/>
  <c r="AE424" s="1"/>
  <c r="AH420"/>
  <c r="AH424" s="1"/>
  <c r="AK420"/>
  <c r="AK424" s="1"/>
  <c r="BV56"/>
  <c r="CC56"/>
  <c r="CC264" s="1"/>
  <c r="CC424" s="1"/>
  <c r="AN68"/>
  <c r="AN264" s="1"/>
  <c r="AN420"/>
  <c r="AQ420"/>
  <c r="AQ424" s="1"/>
  <c r="AV420"/>
  <c r="AV424" s="1"/>
  <c r="AW68"/>
  <c r="AW264" s="1"/>
  <c r="AW367"/>
  <c r="AY420"/>
  <c r="AY424" s="1"/>
  <c r="AZ68"/>
  <c r="AZ264" s="1"/>
  <c r="BB367"/>
  <c r="BB424" s="1"/>
  <c r="AZ420"/>
  <c r="BE367"/>
  <c r="BE424" s="1"/>
  <c r="BC420"/>
  <c r="BC424" s="1"/>
  <c r="BF367"/>
  <c r="BF420"/>
  <c r="BI367"/>
  <c r="BI420"/>
  <c r="BL367"/>
  <c r="BL424" s="1"/>
  <c r="BN420"/>
  <c r="BN424" s="1"/>
  <c r="BO68"/>
  <c r="BO264" s="1"/>
  <c r="BQ367"/>
  <c r="BQ424" s="1"/>
  <c r="BO420"/>
  <c r="BO424" s="1"/>
  <c r="BY38"/>
  <c r="BY288"/>
  <c r="CE288" s="1"/>
  <c r="BY313"/>
  <c r="CE313" s="1"/>
  <c r="A300"/>
  <c r="A299"/>
  <c r="A301" s="1"/>
  <c r="BW308"/>
  <c r="BY308"/>
  <c r="CE308" s="1"/>
  <c r="BU308"/>
  <c r="BT299"/>
  <c r="BZ299" s="1"/>
  <c r="CF299" s="1"/>
  <c r="BV387"/>
  <c r="BW338"/>
  <c r="BZ338" s="1"/>
  <c r="CF338" s="1"/>
  <c r="BU338"/>
  <c r="BU301"/>
  <c r="BW301"/>
  <c r="BZ301" s="1"/>
  <c r="CF301" s="1"/>
  <c r="BY301"/>
  <c r="CE301" s="1"/>
  <c r="BS56"/>
  <c r="BZ308"/>
  <c r="CF308" s="1"/>
  <c r="BY306"/>
  <c r="CE306" s="1"/>
  <c r="O424" l="1"/>
  <c r="V424"/>
  <c r="P424"/>
  <c r="AW424"/>
  <c r="CF53"/>
  <c r="CF56" s="1"/>
  <c r="A303"/>
  <c r="A304" s="1"/>
  <c r="A305" s="1"/>
  <c r="A302"/>
  <c r="BS264"/>
  <c r="BS424" s="1"/>
  <c r="BW45"/>
  <c r="G424"/>
  <c r="BT367"/>
  <c r="BT424" s="1"/>
  <c r="BZ367"/>
  <c r="CF269"/>
  <c r="CF367" s="1"/>
  <c r="BX233"/>
  <c r="BZ21"/>
  <c r="AZ424"/>
  <c r="F264"/>
  <c r="F424" s="1"/>
  <c r="BV264"/>
  <c r="BU262"/>
  <c r="CD262"/>
  <c r="BZ68"/>
  <c r="BX262"/>
  <c r="BW262"/>
  <c r="BZ242"/>
  <c r="CF242" s="1"/>
  <c r="CF262" s="1"/>
  <c r="CD66"/>
  <c r="CD68" s="1"/>
  <c r="BX68"/>
  <c r="BU387"/>
  <c r="BW387"/>
  <c r="BV402"/>
  <c r="BZ417"/>
  <c r="CF417" s="1"/>
  <c r="BW420"/>
  <c r="BX299"/>
  <c r="CD299" s="1"/>
  <c r="BR367"/>
  <c r="CE237"/>
  <c r="CE262" s="1"/>
  <c r="BY262"/>
  <c r="BY68"/>
  <c r="CE58"/>
  <c r="CE68" s="1"/>
  <c r="CE233"/>
  <c r="H45" i="1"/>
  <c r="X424" i="9"/>
  <c r="R424"/>
  <c r="L424"/>
  <c r="BX338"/>
  <c r="CD338" s="1"/>
  <c r="BU367"/>
  <c r="BW68"/>
  <c r="BW264" s="1"/>
  <c r="BX286"/>
  <c r="BU68"/>
  <c r="BU264" s="1"/>
  <c r="G480" i="1"/>
  <c r="A306" i="9"/>
  <c r="A308" s="1"/>
  <c r="A307"/>
  <c r="A309" s="1"/>
  <c r="A310" s="1"/>
  <c r="A311" s="1"/>
  <c r="A312" s="1"/>
  <c r="A313" s="1"/>
  <c r="A314" s="1"/>
  <c r="A315" s="1"/>
  <c r="A316" s="1"/>
  <c r="CE38"/>
  <c r="CE45" s="1"/>
  <c r="BY45"/>
  <c r="CE284"/>
  <c r="CE367" s="1"/>
  <c r="I8" i="7" s="1"/>
  <c r="J8" s="1"/>
  <c r="BY367" i="9"/>
  <c r="CE417"/>
  <c r="CE420" s="1"/>
  <c r="BY420"/>
  <c r="BR43"/>
  <c r="J45"/>
  <c r="J264" s="1"/>
  <c r="BZ286"/>
  <c r="CF286" s="1"/>
  <c r="BW367"/>
  <c r="BY387"/>
  <c r="BI424"/>
  <c r="BF424"/>
  <c r="AN424"/>
  <c r="AD424"/>
  <c r="U424"/>
  <c r="BX301"/>
  <c r="CD301" s="1"/>
  <c r="BX308"/>
  <c r="CD308" s="1"/>
  <c r="J367"/>
  <c r="J424" s="1"/>
  <c r="BX417"/>
  <c r="BY233"/>
  <c r="CG367" l="1"/>
  <c r="E8" i="7"/>
  <c r="F8" s="1"/>
  <c r="F6" i="11"/>
  <c r="G6" s="1"/>
  <c r="CF21" i="9"/>
  <c r="CF45" s="1"/>
  <c r="CF264" s="1"/>
  <c r="BZ45"/>
  <c r="H409" i="1"/>
  <c r="H476" s="1"/>
  <c r="BV424" i="9"/>
  <c r="BZ262"/>
  <c r="A318"/>
  <c r="A319" s="1"/>
  <c r="A320" s="1"/>
  <c r="A317"/>
  <c r="BZ387"/>
  <c r="CF387" s="1"/>
  <c r="BW402"/>
  <c r="CE264"/>
  <c r="I7" i="7" s="1"/>
  <c r="CD417" i="9"/>
  <c r="CD420" s="1"/>
  <c r="BX420"/>
  <c r="CE387"/>
  <c r="CE402" s="1"/>
  <c r="I9" i="7" s="1"/>
  <c r="J9" s="1"/>
  <c r="BY402" i="9"/>
  <c r="BX43"/>
  <c r="BR45"/>
  <c r="BR264" s="1"/>
  <c r="BR424" s="1"/>
  <c r="I10" i="7"/>
  <c r="J10" s="1"/>
  <c r="CD286" i="9"/>
  <c r="CD367" s="1"/>
  <c r="M8" i="7" s="1"/>
  <c r="N8" s="1"/>
  <c r="BX367" i="9"/>
  <c r="BU402"/>
  <c r="BU424" s="1"/>
  <c r="BX387"/>
  <c r="BY264"/>
  <c r="BW424"/>
  <c r="BZ264" l="1"/>
  <c r="BZ424" s="1"/>
  <c r="E7" i="7"/>
  <c r="E13" s="1"/>
  <c r="F5" i="11"/>
  <c r="F11" s="1"/>
  <c r="CF424" i="9"/>
  <c r="CG424" s="1"/>
  <c r="CG264"/>
  <c r="CE424"/>
  <c r="BY424"/>
  <c r="CD387"/>
  <c r="CD402" s="1"/>
  <c r="M9" i="7" s="1"/>
  <c r="N9" s="1"/>
  <c r="BX402" i="9"/>
  <c r="CD43"/>
  <c r="CD45" s="1"/>
  <c r="CD264" s="1"/>
  <c r="M7" i="7" s="1"/>
  <c r="BX45" i="9"/>
  <c r="BX264" s="1"/>
  <c r="BX424" s="1"/>
  <c r="M10" i="7"/>
  <c r="N10" s="1"/>
  <c r="G5" i="11"/>
  <c r="G11" s="1"/>
  <c r="J7" i="7"/>
  <c r="J13" s="1"/>
  <c r="I13"/>
  <c r="F7" l="1"/>
  <c r="F13" s="1"/>
  <c r="CD424" i="9"/>
  <c r="M13" i="7"/>
  <c r="N7"/>
  <c r="N13" s="1"/>
</calcChain>
</file>

<file path=xl/comments1.xml><?xml version="1.0" encoding="utf-8"?>
<comments xmlns="http://schemas.openxmlformats.org/spreadsheetml/2006/main">
  <authors>
    <author>Kashmira H. Daruwalla</author>
    <author>luana</author>
  </authors>
  <commentList>
    <comment ref="G102" authorId="0">
      <text>
        <r>
          <rPr>
            <b/>
            <sz val="9"/>
            <color indexed="81"/>
            <rFont val="Tahoma"/>
            <family val="2"/>
          </rPr>
          <t>Kashmira H. Daruwalla:</t>
        </r>
        <r>
          <rPr>
            <sz val="9"/>
            <color indexed="81"/>
            <rFont val="Tahoma"/>
            <family val="2"/>
          </rPr>
          <t xml:space="preserve">
UPDATE DATES.
THIS COMPONENT HAS BEEN MOVED TO WORKS&amp;GOODS, SINCE HAS A TRESHOLD OF 35.000 Euros AND NEED TO BE PURCHASED UNDER THE GOODS PROCUDRES.
By Luan.</t>
        </r>
      </text>
    </comment>
    <comment ref="E208" authorId="1">
      <text>
        <r>
          <rPr>
            <b/>
            <sz val="9"/>
            <color indexed="81"/>
            <rFont val="Tahoma"/>
            <family val="2"/>
          </rPr>
          <t>luana:</t>
        </r>
        <r>
          <rPr>
            <sz val="9"/>
            <color indexed="81"/>
            <rFont val="Tahoma"/>
            <family val="2"/>
          </rPr>
          <t xml:space="preserve">
</t>
        </r>
        <r>
          <rPr>
            <sz val="10"/>
            <color indexed="81"/>
            <rFont val="Tahoma"/>
            <family val="2"/>
          </rPr>
          <t>Procurement procedures manged by Ministry  of Finance and Economy</t>
        </r>
      </text>
    </comment>
  </commentList>
</comments>
</file>

<file path=xl/sharedStrings.xml><?xml version="1.0" encoding="utf-8"?>
<sst xmlns="http://schemas.openxmlformats.org/spreadsheetml/2006/main" count="8574" uniqueCount="1412">
  <si>
    <t>C1.3/SDG/148</t>
  </si>
  <si>
    <t>C1.3/SDG/149</t>
  </si>
  <si>
    <t>Fazli Grajcevci</t>
  </si>
  <si>
    <t>C1.3/SDG/150</t>
  </si>
  <si>
    <t>Gradjevinsko Saobracajna Skola</t>
  </si>
  <si>
    <t>C1.3/SDG/151</t>
  </si>
  <si>
    <t>Arberia</t>
  </si>
  <si>
    <t>C1.3/SDG/152</t>
  </si>
  <si>
    <t>Vehbi Ibrahimi</t>
  </si>
  <si>
    <t>C1.3/SDG/153</t>
  </si>
  <si>
    <t>Esat Berisha</t>
  </si>
  <si>
    <t>C1.3/SDG/154</t>
  </si>
  <si>
    <t>C1.3/SDG/155</t>
  </si>
  <si>
    <t>Kenan Halimi</t>
  </si>
  <si>
    <t>C1.3/SDG/156</t>
  </si>
  <si>
    <t>Halil Alidema</t>
  </si>
  <si>
    <t>C1.3/SDG/157</t>
  </si>
  <si>
    <t>Ali Gashi</t>
  </si>
  <si>
    <t>C1.3/SDG/158</t>
  </si>
  <si>
    <t>28 Nentori</t>
  </si>
  <si>
    <t>C1.3/SDG/159</t>
  </si>
  <si>
    <t>C1.3/SDG/160</t>
  </si>
  <si>
    <t>Shaban Jashari</t>
  </si>
  <si>
    <t>C1.3/SDG/161</t>
  </si>
  <si>
    <t>C1.3/SDG/162</t>
  </si>
  <si>
    <t>Frang Bardhi</t>
  </si>
  <si>
    <t>C1.3/SDG/163</t>
  </si>
  <si>
    <t>Lumni Surdulli</t>
  </si>
  <si>
    <t>C1.3/SDG/164</t>
  </si>
  <si>
    <t>SHMU 2</t>
  </si>
  <si>
    <t>C1.3/SDG/165</t>
  </si>
  <si>
    <t>Mihaliq</t>
  </si>
  <si>
    <t>Gani Cavderbashi</t>
  </si>
  <si>
    <t>Odhise Paskali</t>
  </si>
  <si>
    <t>SECOND ROUND FOR SECONDARY SCHOOLS</t>
  </si>
  <si>
    <t>First round, Secondary School Grants</t>
  </si>
  <si>
    <t>First round, Primary School Grants</t>
  </si>
  <si>
    <t>SECOND ROUND FOR PRIMARY SCHOOLS</t>
  </si>
  <si>
    <t>Haziz Tola</t>
  </si>
  <si>
    <t>Shaban Shabani</t>
  </si>
  <si>
    <t>Pataq I ulet</t>
  </si>
  <si>
    <t>Arfim Buqaj</t>
  </si>
  <si>
    <t>Deshmoret e fshatit bubavec</t>
  </si>
  <si>
    <t>Nene Tereza</t>
  </si>
  <si>
    <t>Mitrush Kuteli</t>
  </si>
  <si>
    <t>Computers for 7 regional +1 main offices for licensing</t>
  </si>
  <si>
    <t>Other</t>
  </si>
  <si>
    <t>C1.3/GD-ICB/SDG-01</t>
  </si>
  <si>
    <t>IT equipment for SDG</t>
  </si>
  <si>
    <t>C1.3/GD-ICB/SDG-02</t>
  </si>
  <si>
    <t>C1.3/GD-SH/SDG-03</t>
  </si>
  <si>
    <t>Purchasing of books for SDG</t>
  </si>
  <si>
    <t>SI Consulting</t>
  </si>
  <si>
    <t>Resign on Janaury 3,2012</t>
  </si>
  <si>
    <t>28-Dec-11</t>
  </si>
  <si>
    <t>18-Oct-11</t>
  </si>
  <si>
    <t>Notes:</t>
  </si>
  <si>
    <t xml:space="preserve">   Red text are formulae, please do not override</t>
  </si>
  <si>
    <t>Component 1</t>
  </si>
  <si>
    <t>Component 2</t>
  </si>
  <si>
    <t>Component 3</t>
  </si>
  <si>
    <t>Component 4</t>
  </si>
  <si>
    <t>EUR to XDR ↑</t>
  </si>
  <si>
    <t>Implementation of Comp 3 (international)</t>
  </si>
  <si>
    <t>Firm to audit project accounts (external)</t>
  </si>
  <si>
    <t>J*J$3</t>
  </si>
  <si>
    <t>M*M$3</t>
  </si>
  <si>
    <t>P*P$3</t>
  </si>
  <si>
    <t>S*S$3</t>
  </si>
  <si>
    <t>V*V$3</t>
  </si>
  <si>
    <t>Y*Y$3</t>
  </si>
  <si>
    <t>AB*AB$3</t>
  </si>
  <si>
    <t>AE*AE$3</t>
  </si>
  <si>
    <t>AH*AH$3</t>
  </si>
  <si>
    <t>AK*AK$3</t>
  </si>
  <si>
    <t>AW*AX$3</t>
  </si>
  <si>
    <t>Surplus/
Deficit
XDR</t>
  </si>
  <si>
    <t>Amounts
Disbursed
XDR
April 30 2010</t>
  </si>
  <si>
    <t>Current
Allocations
XDR</t>
  </si>
  <si>
    <t>Estimate for Uncommitted Items
Please use current rates</t>
  </si>
  <si>
    <t>Amounts Unpaid To Date
Please use current rates</t>
  </si>
  <si>
    <t>Revised
Requirements
XDR</t>
  </si>
  <si>
    <t>E-BA305
At Component
Level Only</t>
  </si>
  <si>
    <t>Not planned</t>
  </si>
  <si>
    <t>USD to EUR ↑</t>
  </si>
  <si>
    <t>H-AN (yellow)
Pink cells are
USD to EUR</t>
  </si>
  <si>
    <t>AQ/AR$3
EUR to XDR</t>
  </si>
  <si>
    <t>G-AM (pink)
Greem cells are
EUR to USD</t>
  </si>
  <si>
    <t>IT Equipment for EMIS</t>
  </si>
  <si>
    <t>??</t>
  </si>
  <si>
    <t xml:space="preserve">Local staff </t>
  </si>
  <si>
    <t>Translation services</t>
  </si>
  <si>
    <t>Hospitality</t>
  </si>
  <si>
    <t>Office Renovation</t>
  </si>
  <si>
    <t>Codex</t>
  </si>
  <si>
    <t>Teacher licensing</t>
  </si>
  <si>
    <t>Advertisments</t>
  </si>
  <si>
    <t>Conferences</t>
  </si>
  <si>
    <t>Vehicle Maintenance</t>
  </si>
  <si>
    <t>Study visits</t>
  </si>
  <si>
    <t>Closing advances</t>
  </si>
  <si>
    <r>
      <rPr>
        <sz val="12"/>
        <rFont val="Wingdings"/>
        <charset val="2"/>
      </rPr>
      <t xml:space="preserve">ç </t>
    </r>
    <r>
      <rPr>
        <sz val="12"/>
        <rFont val="Arial"/>
        <family val="2"/>
      </rPr>
      <t>This is the figure obtained in XDR if the rated of 0.6292711 is used.  However, the XDR Grant was 6,400,000</t>
    </r>
  </si>
  <si>
    <t>According to Dec 14 2007 Archives</t>
  </si>
  <si>
    <r>
      <t xml:space="preserve">USD to EUR </t>
    </r>
    <r>
      <rPr>
        <b/>
        <sz val="12"/>
        <rFont val="Wingdings"/>
        <charset val="2"/>
      </rPr>
      <t>↑</t>
    </r>
  </si>
  <si>
    <t>Appraisal
Estimate</t>
  </si>
  <si>
    <t>Vehicle maintenance</t>
  </si>
  <si>
    <t>Office supplies &amp; consumables</t>
  </si>
  <si>
    <t>Advertisements</t>
  </si>
  <si>
    <t>Pension contributions for local consultants</t>
  </si>
  <si>
    <t>For all local consultants</t>
  </si>
  <si>
    <r>
      <rPr>
        <sz val="12"/>
        <rFont val="Wingdings"/>
        <charset val="2"/>
      </rPr>
      <t xml:space="preserve">ç </t>
    </r>
    <r>
      <rPr>
        <sz val="12"/>
        <rFont val="Arial"/>
        <family val="2"/>
      </rPr>
      <t>This is the figure obtained in XDR if the rate of 0.6292711 is used.  However, the XDR Grant was 6,400,000</t>
    </r>
  </si>
  <si>
    <t>11--May-10</t>
  </si>
  <si>
    <t xml:space="preserve">Consultant - Head of help desk </t>
  </si>
  <si>
    <t>IT Equipment for PCT</t>
  </si>
  <si>
    <t>C2.5/GD-SH/10-02</t>
  </si>
  <si>
    <t>School standards and norms &amp; manual</t>
  </si>
  <si>
    <t>C3.2/GD-SH/10-01</t>
  </si>
  <si>
    <t xml:space="preserve"> </t>
  </si>
  <si>
    <t>KEC, KOSOVO</t>
  </si>
  <si>
    <t xml:space="preserve"> Daniel Dupety</t>
  </si>
  <si>
    <t>All contracts with firms estimated to cost US$ 50,000 or more</t>
  </si>
  <si>
    <t>IT equipment for the PCT</t>
  </si>
  <si>
    <t>Office furniture for the PCT</t>
  </si>
  <si>
    <t>Amendment #2 extending completion date</t>
  </si>
  <si>
    <t xml:space="preserve">C2.2/CS-SSS/10-02
</t>
  </si>
  <si>
    <t>T/C1.2/10-02</t>
  </si>
  <si>
    <t>T/C1.2/10-01</t>
  </si>
  <si>
    <t>T/C2.4/10-01</t>
  </si>
  <si>
    <t>T/C2.5/10-02</t>
  </si>
  <si>
    <t>T/C2.5/10-03</t>
  </si>
  <si>
    <t>T/C3.1/10-01</t>
  </si>
  <si>
    <t>T/C3.2/10-01</t>
  </si>
  <si>
    <t>T/C3.1/10-02</t>
  </si>
  <si>
    <t>T/C3.1/10-03</t>
  </si>
  <si>
    <t>T/C3.1/10-04</t>
  </si>
  <si>
    <t>T/C4.1/10-01</t>
  </si>
  <si>
    <t>Amendment #1 modification of original contract</t>
  </si>
  <si>
    <t>Amendment #2 modification of contract</t>
  </si>
  <si>
    <t>Amendment #2 modification of original contract</t>
  </si>
  <si>
    <t>p</t>
  </si>
  <si>
    <t>C2.1/GD-SH/09-06</t>
  </si>
  <si>
    <t>Developing a sofware for teacher licencing</t>
  </si>
  <si>
    <t>Amendment #3 extending completion date</t>
  </si>
  <si>
    <t>Amendment #4 extending completion date</t>
  </si>
  <si>
    <t>Terminated on: 31-Dec-2009</t>
  </si>
  <si>
    <t>C3.1/CS-SSS/10-05</t>
  </si>
  <si>
    <t>Consultant for Priority 3 Activities</t>
  </si>
  <si>
    <t>C3.3/WK-ICB/11-01</t>
  </si>
  <si>
    <t>Amendment # 2 modification of original contract</t>
  </si>
  <si>
    <t>RA</t>
  </si>
  <si>
    <t>W/C2.3/10-01</t>
  </si>
  <si>
    <t>C3.2/GD-SH/10-02</t>
  </si>
  <si>
    <t>Auto Cad 2011</t>
  </si>
  <si>
    <t xml:space="preserve"> NA</t>
  </si>
  <si>
    <t>C2.1/CS-IC/10-05</t>
  </si>
  <si>
    <t>Consultant - EMIS TOR and Training Needs Assitance.</t>
  </si>
  <si>
    <t>Consultant to support the upgrade of EMIS</t>
  </si>
  <si>
    <t>W/C1.1/10-01</t>
  </si>
  <si>
    <t>implemented</t>
  </si>
  <si>
    <t>Workshop Education budget planning in municipalities</t>
  </si>
  <si>
    <t>C2.4/CS-IC/10-05</t>
  </si>
  <si>
    <t>10 Workshop's for financing formula</t>
  </si>
  <si>
    <t>Workshop For The 3 Pilot Municipalties</t>
  </si>
  <si>
    <t>Procurement training in Skopje</t>
  </si>
  <si>
    <t xml:space="preserve">Computers &amp; Peripherals and Software </t>
  </si>
  <si>
    <t>Workshop on Higher Education Legislation</t>
  </si>
  <si>
    <t>Workshop on Higer Education</t>
  </si>
  <si>
    <t>Workshops - Teacher Performance/lincencing</t>
  </si>
  <si>
    <t>Hardsoft Integration</t>
  </si>
  <si>
    <t>KPMG</t>
  </si>
  <si>
    <t>ERNST &amp; YOUNG</t>
  </si>
  <si>
    <t>C2.4/G-ICB/09-01</t>
  </si>
  <si>
    <t>Thomas Gougen</t>
  </si>
  <si>
    <t>Consultant</t>
  </si>
  <si>
    <t>0.83257089008</t>
  </si>
  <si>
    <t>Amendment # 2 extending completion date</t>
  </si>
  <si>
    <t xml:space="preserve">Procurement training </t>
  </si>
  <si>
    <t>T/C2.5/10-04</t>
  </si>
  <si>
    <t xml:space="preserve">C3.2/CS-SSS/10-02
</t>
  </si>
  <si>
    <t>C1.2/GD-SH/10-01</t>
  </si>
  <si>
    <t>Developing the Software for Municipal-to School Budget Allocation</t>
  </si>
  <si>
    <t>Component 1.  Subtotals</t>
  </si>
  <si>
    <t>COMPONENT 1.   STRENGTHENING ORGANIZATION &amp; FINANCING OF EDUCATION SYSTEM</t>
  </si>
  <si>
    <t>Neocom  &amp; Edusoft</t>
  </si>
  <si>
    <t>C4.2/GD-SH/10-01</t>
  </si>
  <si>
    <t>Payments under
Direct Payments
Please update rates as per WA</t>
  </si>
  <si>
    <t>Consultant to assist in the development of school facility standards and a manual for the design of schools (international)</t>
  </si>
  <si>
    <t>Daniel Dupety</t>
  </si>
  <si>
    <t>Goods</t>
  </si>
  <si>
    <t>SubTotal Goods</t>
  </si>
  <si>
    <t>EMIS Upgrade</t>
  </si>
  <si>
    <t>Exchange rate used on November 17, 2010 = 0.74</t>
  </si>
  <si>
    <t>Contracted+C3.2</t>
  </si>
  <si>
    <t>Jehona Lushaku</t>
  </si>
  <si>
    <t>Ernest &amp; Young , KPMG</t>
  </si>
  <si>
    <t>Printing of brochures for the buxheting and financing of schools</t>
  </si>
  <si>
    <t>Autocad 2 Licence</t>
  </si>
  <si>
    <t>C1.2/GD-SH/10-02</t>
  </si>
  <si>
    <t>Layout and Printing of Manual for School budget and Finances</t>
  </si>
  <si>
    <t>Amendment #3 modification of original contract</t>
  </si>
  <si>
    <t>1,3</t>
  </si>
  <si>
    <t>Evalu-
ation &amp;
Recomm.</t>
  </si>
  <si>
    <t>Comments</t>
  </si>
  <si>
    <t>A</t>
  </si>
  <si>
    <t>P</t>
  </si>
  <si>
    <t>R</t>
  </si>
  <si>
    <t>PRIOR</t>
  </si>
  <si>
    <t>NA</t>
  </si>
  <si>
    <t>ICB</t>
  </si>
  <si>
    <t>SH</t>
  </si>
  <si>
    <t xml:space="preserve">Legend: </t>
  </si>
  <si>
    <t xml:space="preserve">Notes: </t>
  </si>
  <si>
    <t>Legend:</t>
  </si>
  <si>
    <t>Ln. #</t>
  </si>
  <si>
    <t>Post</t>
  </si>
  <si>
    <t>c/ Estimates include price contingencies</t>
  </si>
  <si>
    <t>a/ Interval for preparation or clearance (in days); working document PP only</t>
  </si>
  <si>
    <t>b/ Number of days to execute the contract; working document PP only</t>
  </si>
  <si>
    <t>3.3</t>
  </si>
  <si>
    <t>2.1</t>
  </si>
  <si>
    <t>2.2</t>
  </si>
  <si>
    <t>IC</t>
  </si>
  <si>
    <t>1.1</t>
  </si>
  <si>
    <t>3.2</t>
  </si>
  <si>
    <t>QCBS</t>
  </si>
  <si>
    <t>1.2</t>
  </si>
  <si>
    <t>1.3</t>
  </si>
  <si>
    <t>2.3</t>
  </si>
  <si>
    <t>2.4</t>
  </si>
  <si>
    <t>2.5</t>
  </si>
  <si>
    <t>3.1</t>
  </si>
  <si>
    <t>a/ Interval for preparation/clearance (days); working document PP only</t>
  </si>
  <si>
    <t>SSS</t>
  </si>
  <si>
    <t>Project coordinator</t>
  </si>
  <si>
    <t>Financial manager</t>
  </si>
  <si>
    <t>Rent for 7 GPS devices</t>
  </si>
  <si>
    <t>Task Manager for Priority 3 Activities (national)</t>
  </si>
  <si>
    <t>Study visit on education finance (UK)</t>
  </si>
  <si>
    <t>Computer systems for EMIS</t>
  </si>
  <si>
    <t>Administrative assistant</t>
  </si>
  <si>
    <t>STU</t>
  </si>
  <si>
    <t>WOR</t>
  </si>
  <si>
    <t>CW</t>
  </si>
  <si>
    <t>PUB</t>
  </si>
  <si>
    <t>COM</t>
  </si>
  <si>
    <t>OEF</t>
  </si>
  <si>
    <t>OPER</t>
  </si>
  <si>
    <t>MDG</t>
  </si>
  <si>
    <t>Procure-
ment
Accounts</t>
  </si>
  <si>
    <t>CQS</t>
  </si>
  <si>
    <t>National firm to draft project action plan</t>
  </si>
  <si>
    <t>Prior Review:</t>
  </si>
  <si>
    <t>All QCBS contracts, first two CQS contracts, and first two IC contracts irrespective of cost</t>
  </si>
  <si>
    <t>All ICB contracts, first two NCB contracts, and first two shopping contracts irrespective of cost</t>
  </si>
  <si>
    <t>EOI/
Advert.
Date</t>
  </si>
  <si>
    <t>Prep
of
TOR</t>
  </si>
  <si>
    <t>Eval. Of
EOI/SL</t>
  </si>
  <si>
    <t>Prep.
Of
RFP</t>
  </si>
  <si>
    <t>Issue
of
RFP/Inv.</t>
  </si>
  <si>
    <t>Sub. Of
Proposals</t>
  </si>
  <si>
    <t>Tech.
Eval.</t>
  </si>
  <si>
    <t>Open.
Of
Fin.
Proposals</t>
  </si>
  <si>
    <t>Invitation
for
Neg.</t>
  </si>
  <si>
    <t>Negot.
/Draft
Contract</t>
  </si>
  <si>
    <t>Contract
Signature</t>
  </si>
  <si>
    <t>Start</t>
  </si>
  <si>
    <t>Compl.</t>
  </si>
  <si>
    <t>Proc.
Method</t>
  </si>
  <si>
    <t>WB
Review</t>
  </si>
  <si>
    <t>Estim.
No. of
Lots</t>
  </si>
  <si>
    <t>WB "No 
Objection"</t>
  </si>
  <si>
    <t>Advert-
izing</t>
  </si>
  <si>
    <t>Issue of
Documents</t>
  </si>
  <si>
    <t>Sub-
mission
of Bids</t>
  </si>
  <si>
    <t>Contract
Award</t>
  </si>
  <si>
    <t>Comple-
tion</t>
  </si>
  <si>
    <t>Activity</t>
  </si>
  <si>
    <t>Description</t>
  </si>
  <si>
    <t>Prep.
of
Doc.</t>
  </si>
  <si>
    <t>Schedule (dd-Mmm-yy)</t>
  </si>
  <si>
    <t>Comp.</t>
  </si>
  <si>
    <t>All Single source selection contracts</t>
  </si>
  <si>
    <t>All direct contracting (if any)</t>
  </si>
  <si>
    <t>Procurement Steps (1-19)</t>
  </si>
  <si>
    <t>Subm. of
EOI</t>
  </si>
  <si>
    <t>Int. /a</t>
  </si>
  <si>
    <t>Exec. /b</t>
  </si>
  <si>
    <t>Overseas study visit on school design</t>
  </si>
  <si>
    <t>NCB</t>
  </si>
  <si>
    <t>?</t>
  </si>
  <si>
    <t>MNL</t>
  </si>
  <si>
    <r>
      <t>ICB</t>
    </r>
    <r>
      <rPr>
        <sz val="12"/>
        <rFont val="Arial"/>
        <family val="2"/>
      </rPr>
      <t xml:space="preserve"> = International Competitive Bidding (in accordance with section 2 of the Guidelines)</t>
    </r>
  </si>
  <si>
    <r>
      <t>LIB</t>
    </r>
    <r>
      <rPr>
        <sz val="12"/>
        <rFont val="Arial"/>
        <family val="2"/>
      </rPr>
      <t xml:space="preserve"> = Limited International Bidding (in accordance with section 3.2 of the Guidelines)</t>
    </r>
  </si>
  <si>
    <r>
      <t>NCB</t>
    </r>
    <r>
      <rPr>
        <sz val="12"/>
        <rFont val="Arial"/>
        <family val="2"/>
      </rPr>
      <t xml:space="preserve"> = National Competitive Bidding (in accordance with section 3.3 of the Guidelines)</t>
    </r>
  </si>
  <si>
    <r>
      <t>SH</t>
    </r>
    <r>
      <rPr>
        <sz val="12"/>
        <rFont val="Arial"/>
        <family val="2"/>
      </rPr>
      <t xml:space="preserve"> = Shopping (in accordance with section 3.5 of the Guidelines)</t>
    </r>
  </si>
  <si>
    <r>
      <t>NA</t>
    </r>
    <r>
      <rPr>
        <sz val="12"/>
        <rFont val="Arial"/>
        <family val="2"/>
      </rPr>
      <t xml:space="preserve"> = Not applicable</t>
    </r>
  </si>
  <si>
    <r>
      <t>QCBS</t>
    </r>
    <r>
      <rPr>
        <sz val="12"/>
        <rFont val="Arial"/>
        <family val="2"/>
      </rPr>
      <t xml:space="preserve"> = Quality and Cost-based Selection (in accordance with sections 2.1 - 2.28 of the Guidelines)</t>
    </r>
  </si>
  <si>
    <r>
      <t>FBC</t>
    </r>
    <r>
      <rPr>
        <sz val="12"/>
        <rFont val="Arial"/>
        <family val="2"/>
      </rPr>
      <t xml:space="preserve"> = Fixed Budget Selection (in accordance with section 3.5 of the Guidelines)</t>
    </r>
  </si>
  <si>
    <r>
      <t>LCS</t>
    </r>
    <r>
      <rPr>
        <sz val="12"/>
        <rFont val="Arial"/>
        <family val="2"/>
      </rPr>
      <t xml:space="preserve"> = Least-Cost Selection (in accordance with section 3.6 of the Guidelines)</t>
    </r>
  </si>
  <si>
    <r>
      <t>CQS</t>
    </r>
    <r>
      <rPr>
        <sz val="12"/>
        <rFont val="Arial"/>
        <family val="2"/>
      </rPr>
      <t xml:space="preserve"> = Selection Based on consultants' Qualifications (in accordance with section 3.7 of the Guidelines)</t>
    </r>
  </si>
  <si>
    <r>
      <t>IC</t>
    </r>
    <r>
      <rPr>
        <sz val="12"/>
        <rFont val="Arial"/>
        <family val="2"/>
      </rPr>
      <t xml:space="preserve"> = Selection of Individual Consultants (in accordance with sections 5.1 - 5.4 of the Guidelines)</t>
    </r>
  </si>
  <si>
    <r>
      <t>SSS</t>
    </r>
    <r>
      <rPr>
        <sz val="12"/>
        <rFont val="Arial"/>
        <family val="2"/>
      </rPr>
      <t xml:space="preserve"> = Single Source Selection in accordance with sections 3.09 - 3.13 of the Guidelines</t>
    </r>
  </si>
  <si>
    <r>
      <t>NA</t>
    </r>
    <r>
      <rPr>
        <sz val="12"/>
        <rFont val="Arial"/>
        <family val="2"/>
      </rPr>
      <t xml:space="preserve"> = Not Applicable</t>
    </r>
  </si>
  <si>
    <t>4.1</t>
  </si>
  <si>
    <r>
      <t>MNL</t>
    </r>
    <r>
      <rPr>
        <sz val="12"/>
        <rFont val="Arial"/>
        <family val="2"/>
      </rPr>
      <t xml:space="preserve"> = In accordance with the procedures of the Grants Manual</t>
    </r>
  </si>
  <si>
    <r>
      <t>OTHER</t>
    </r>
    <r>
      <rPr>
        <sz val="12"/>
        <rFont val="Arial"/>
        <family val="2"/>
      </rPr>
      <t xml:space="preserve"> = Direct expenditures</t>
    </r>
  </si>
  <si>
    <t>Procurement Steps (1-11)</t>
  </si>
  <si>
    <t>contracted</t>
  </si>
  <si>
    <t xml:space="preserve"> Fees for participation in PISA. This is not a procurement activity but it is keep in the PP for completeness</t>
  </si>
  <si>
    <t>Under Implementation</t>
  </si>
  <si>
    <t>Implemented</t>
  </si>
  <si>
    <t>Completed</t>
  </si>
  <si>
    <t>IT officer to support EMIS Department</t>
  </si>
  <si>
    <t>Procurement Officer</t>
  </si>
  <si>
    <t>4.2</t>
  </si>
  <si>
    <t>Education Finance Expert 2</t>
  </si>
  <si>
    <t>R/A</t>
  </si>
  <si>
    <t>3</t>
  </si>
  <si>
    <t>USD</t>
  </si>
  <si>
    <t>Equivalent
XDR</t>
  </si>
  <si>
    <t>Legal framework</t>
  </si>
  <si>
    <t>Financing formula</t>
  </si>
  <si>
    <t>Baseline survey</t>
  </si>
  <si>
    <t>Dennis Farrington</t>
  </si>
  <si>
    <t>Rosalind Levacic</t>
  </si>
  <si>
    <t>Prism Research</t>
  </si>
  <si>
    <t>Besnik Limaj</t>
  </si>
  <si>
    <t>Data analysis</t>
  </si>
  <si>
    <t>Pakize Isufaj</t>
  </si>
  <si>
    <t>Finance expert for Help Desk-1</t>
  </si>
  <si>
    <t>Finance expert for Help Desk-2</t>
  </si>
  <si>
    <t>Hysni Maxharraj</t>
  </si>
  <si>
    <t>Edi Bunjaku</t>
  </si>
  <si>
    <t>Vjolca Sellimi</t>
  </si>
  <si>
    <t>Xhafer Ahmeti</t>
  </si>
  <si>
    <t>Task Manager of the SDG component</t>
  </si>
  <si>
    <t>Remzi Salihu</t>
  </si>
  <si>
    <t>Consultant on SDG and MDG</t>
  </si>
  <si>
    <t>Implementation of the school development grants (including monitoring and training)</t>
  </si>
  <si>
    <t>Blerim Saqipi</t>
  </si>
  <si>
    <t>Pilar Romaguez</t>
  </si>
  <si>
    <t>Pasi Ikonen</t>
  </si>
  <si>
    <t>Consultant to assist in teachers' professional development (international)</t>
  </si>
  <si>
    <t>Consultant to design teacher training career advancement system</t>
  </si>
  <si>
    <t>Jorge Manzi</t>
  </si>
  <si>
    <t>Consultant to assist in teachers' performance evaluation (international)</t>
  </si>
  <si>
    <t>Camerron Harisson</t>
  </si>
  <si>
    <t>Consultant to carry out the study on test administration (international)</t>
  </si>
  <si>
    <t>Mircea Enache</t>
  </si>
  <si>
    <t>Consultant to work on the EMIS TOR and training needs assessment (international)</t>
  </si>
  <si>
    <t>IT officer to support EMIS department (national)</t>
  </si>
  <si>
    <t>Bersant Krasniqi</t>
  </si>
  <si>
    <t>Firm to draft project action plan (national)</t>
  </si>
  <si>
    <t>Edita Alo</t>
  </si>
  <si>
    <t>Gazmend Bajra</t>
  </si>
  <si>
    <t>Project coordinator (national)</t>
  </si>
  <si>
    <t>Financial manager (national)</t>
  </si>
  <si>
    <t>Procurement Officer (national)</t>
  </si>
  <si>
    <t>Administrative assistant (national)</t>
  </si>
  <si>
    <t>Implementation adviser (international)</t>
  </si>
  <si>
    <t>Vas Demetriou</t>
  </si>
  <si>
    <t>TELOS</t>
  </si>
  <si>
    <t>Firm to assist in the development of school database, school mapping and investment planning (international)</t>
  </si>
  <si>
    <t>Firm to carry out inventory taking for Area A &amp; B (1100 school locations) (national)</t>
  </si>
  <si>
    <t>CMC</t>
  </si>
  <si>
    <t>Merita Behluli</t>
  </si>
  <si>
    <t>EME</t>
  </si>
  <si>
    <t>Firm to assist in the development of school facility standards and a manual for the design of schools (international)</t>
  </si>
  <si>
    <t>Firm to design and supervise the model primary school (international)</t>
  </si>
  <si>
    <t>Steve Bristow</t>
  </si>
  <si>
    <t>Consultant to review and draft higher education legislation (international)</t>
  </si>
  <si>
    <t>Consultant to support the efforts of the international consultants on legislation and financial sustainability of higher education (national)</t>
  </si>
  <si>
    <t>Tom Guegon</t>
  </si>
  <si>
    <t>Alexandar Najdovski</t>
  </si>
  <si>
    <t>Procurement Supervision of SMD Grants (EPIP II) (international)</t>
  </si>
  <si>
    <t>Sigurd Hoellinger</t>
  </si>
  <si>
    <t>Consultant to study financial sustainability of higher education (international)</t>
  </si>
  <si>
    <t>Luan Asllani</t>
  </si>
  <si>
    <t>Altin Ademi</t>
  </si>
  <si>
    <t xml:space="preserve">Workshop </t>
  </si>
  <si>
    <t>Total Commitments To Date</t>
  </si>
  <si>
    <t>Subtotal Component 1</t>
  </si>
  <si>
    <t>Subtotal Component 3</t>
  </si>
  <si>
    <t>Consultant
Contractor/Supplier
or
Activity</t>
  </si>
  <si>
    <t>Municipal development grants</t>
  </si>
  <si>
    <t>1.2 &amp; 1.3</t>
  </si>
  <si>
    <t>Subtotal Component 4</t>
  </si>
  <si>
    <t>Procurement consultant (international)</t>
  </si>
  <si>
    <t>Software (assessment analysis) Software upgrades (for assessment) and specialized equipment (optical readers)</t>
  </si>
  <si>
    <t>Combined Areas A and B</t>
  </si>
  <si>
    <t>Software (GIS, Office, Photoshop) Computers and color printer</t>
  </si>
  <si>
    <t>Equipment for the model Basic Education School (0-9)</t>
  </si>
  <si>
    <t>Furniture for the model Basic Education School (0-9)</t>
  </si>
  <si>
    <t>Basic Education Model Primary School
(Grades 0-9)</t>
  </si>
  <si>
    <t>Printing of brochures for the parents and publication of test models</t>
  </si>
  <si>
    <t>Publication of feasibility study</t>
  </si>
  <si>
    <t>Other services</t>
  </si>
  <si>
    <t>Kosova Education Center</t>
  </si>
  <si>
    <t>Vlora Kuqi</t>
  </si>
  <si>
    <t>COMPONENT 2.  BUILDING INSTITUTIONS &amp; MANAGEMENT CAPACITY IN PRIMARY &amp; SECONDARY EDUCATION</t>
  </si>
  <si>
    <t>COMPONENT 4. FINANCING MECHANISMS FOR HIGHER EDUCATION</t>
  </si>
  <si>
    <t>3. CREATING CONDITIONS TO INTRODUCE EFFICIENT 
DESIGNS IN KOSOVO'S SCHOOLS</t>
  </si>
  <si>
    <t>COMPONENT 2.  BUILDING INSTITUTIONS &amp; MANAGEMENT
CAPACITY IN PRIMARY &amp; SECONDARY EDUCATION</t>
  </si>
  <si>
    <t>Subtotal Component 2</t>
  </si>
  <si>
    <t>Combined beyond the Shopping threshold.  Requested waiver to award shopping contract.</t>
  </si>
  <si>
    <t>Cat</t>
  </si>
  <si>
    <t>C</t>
  </si>
  <si>
    <t>E</t>
  </si>
  <si>
    <t>F</t>
  </si>
  <si>
    <t>G</t>
  </si>
  <si>
    <t>H</t>
  </si>
  <si>
    <t>I</t>
  </si>
  <si>
    <t>J</t>
  </si>
  <si>
    <t>K</t>
  </si>
  <si>
    <t>L</t>
  </si>
  <si>
    <t>M</t>
  </si>
  <si>
    <t>N</t>
  </si>
  <si>
    <t>O</t>
  </si>
  <si>
    <t>Q</t>
  </si>
  <si>
    <t>S</t>
  </si>
  <si>
    <t>U</t>
  </si>
  <si>
    <t>Red Text Rows:</t>
  </si>
  <si>
    <t>Yellow Columns:</t>
  </si>
  <si>
    <t>Conditional Formatting:</t>
  </si>
  <si>
    <t>XDR</t>
  </si>
  <si>
    <t>WORKS</t>
  </si>
  <si>
    <t>GOODS</t>
  </si>
  <si>
    <t>d/ Status: P=Planned (original scope and estimate); R/A=Revised or Actual</t>
  </si>
  <si>
    <t xml:space="preserve">Database Subtotals Tool </t>
  </si>
  <si>
    <t>OPERATIONAL EXPENDITURES</t>
  </si>
  <si>
    <t>GRANTS</t>
  </si>
  <si>
    <t>Component 2.  Subtotals</t>
  </si>
  <si>
    <t>Component 3.  Subtotals</t>
  </si>
  <si>
    <t>Component 4.  Subtotals</t>
  </si>
  <si>
    <t>CONSULTANTS</t>
  </si>
  <si>
    <t>Municipal Development Grants</t>
  </si>
  <si>
    <t>School Development Grants</t>
  </si>
  <si>
    <t>Primary Schools</t>
  </si>
  <si>
    <t>Secondary Schools</t>
  </si>
  <si>
    <t>Surplus
or
Deficit
XDR</t>
  </si>
  <si>
    <t>COMPONENT 3.  CREATING CONDITION TO INTRODUCE EFFICIENT DESIGNS IN KOSOVO'S SCHOOLS</t>
  </si>
  <si>
    <t>COMPONENT 4.  FINANCING MECHANISMS FOR HIGHER EDUCATION</t>
  </si>
  <si>
    <t xml:space="preserve">UNALLOCATED </t>
  </si>
  <si>
    <t xml:space="preserve">GRAND TOTALS </t>
  </si>
  <si>
    <t>Exchange Rates used:</t>
  </si>
  <si>
    <t>Appraisal</t>
  </si>
  <si>
    <t>EUR</t>
  </si>
  <si>
    <t>Amounts
Allocated</t>
  </si>
  <si>
    <t xml:space="preserve">1 EUR = </t>
  </si>
  <si>
    <t xml:space="preserve">1 XDR = </t>
  </si>
  <si>
    <t xml:space="preserve">Current as of: </t>
  </si>
  <si>
    <t>TRAINING</t>
  </si>
  <si>
    <t>Preparation of
Plan  Logistics
and Budget</t>
  </si>
  <si>
    <t>TOTALS</t>
  </si>
  <si>
    <t>Training materials analyst</t>
  </si>
  <si>
    <t>Consultant to develop institutional capacities of curriculum unit and CACTI (international)</t>
  </si>
  <si>
    <t>Consultant to build capacity in Assessment Unit and MEST experts (international)</t>
  </si>
  <si>
    <t>All contracts with individual consultants (IC) estimated to cost US$ 25,000 or more</t>
  </si>
  <si>
    <t>T</t>
  </si>
  <si>
    <t>Study visit</t>
  </si>
  <si>
    <t>Education finance</t>
  </si>
  <si>
    <t>Study visit to UK</t>
  </si>
  <si>
    <t>Assessment &amp; examinations</t>
  </si>
  <si>
    <t>Training</t>
  </si>
  <si>
    <t>EMIS</t>
  </si>
  <si>
    <t>B</t>
  </si>
  <si>
    <t>D</t>
  </si>
  <si>
    <t xml:space="preserve">No Number
</t>
  </si>
  <si>
    <t>Kelvin Gregory</t>
  </si>
  <si>
    <t>Kosova Education Center KEC</t>
  </si>
  <si>
    <t xml:space="preserve">No number
</t>
  </si>
  <si>
    <t>OPEARATIONS</t>
  </si>
  <si>
    <t>Phone cards</t>
  </si>
  <si>
    <t>Fuel</t>
  </si>
  <si>
    <t>SM Commerce</t>
  </si>
  <si>
    <t>Furniture for PST</t>
  </si>
  <si>
    <t>Comtrade Computers</t>
  </si>
  <si>
    <t>Pension contributions</t>
  </si>
  <si>
    <t>Local staff</t>
  </si>
  <si>
    <t>Workshops on new legislation</t>
  </si>
  <si>
    <t>In support of new legistlation at municipal.</t>
  </si>
  <si>
    <t>Insert Estimate
in this colmn.</t>
  </si>
  <si>
    <t>Besim Kokollari</t>
  </si>
  <si>
    <t>Performance evaluation of teachers</t>
  </si>
  <si>
    <t>Workshops</t>
  </si>
  <si>
    <t>Performance evaluation of teachers and licencing</t>
  </si>
  <si>
    <t>Incorporated under CMC contract</t>
  </si>
  <si>
    <t>Illir Kosova</t>
  </si>
  <si>
    <t>IT Equipment for MEDs</t>
  </si>
  <si>
    <t>Computers &amp; Peripherals for MED</t>
  </si>
  <si>
    <t>Subtotal Primary Schools</t>
  </si>
  <si>
    <t>Subtotal Secondary Schools</t>
  </si>
  <si>
    <t>Subtotal Municipal Development Grants</t>
  </si>
  <si>
    <t>Subtotal Training</t>
  </si>
  <si>
    <t>Subtotal CONSULTANTS</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</si>
  <si>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</si>
  <si>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</si>
  <si>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</si>
  <si>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</si>
  <si>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</si>
  <si>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</si>
  <si>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</si>
  <si>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</si>
  <si>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</si>
  <si>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</si>
  <si>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</si>
  <si>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</si>
  <si>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</si>
  <si>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</si>
  <si>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</si>
  <si>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</si>
  <si>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</si>
  <si>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</si>
  <si>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</si>
  <si>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</si>
  <si>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</si>
  <si>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</si>
  <si>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</si>
  <si>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</si>
  <si>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</si>
  <si>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</si>
  <si>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</si>
  <si>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</si>
  <si>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</si>
  <si>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Value</t>
  </si>
  <si>
    <t>AO+AR</t>
  </si>
  <si>
    <t>1. Kacanik</t>
  </si>
  <si>
    <t>2. Gjilan</t>
  </si>
  <si>
    <t>3. Istog</t>
  </si>
  <si>
    <t>4. Klina</t>
  </si>
  <si>
    <t>5. Shtime</t>
  </si>
  <si>
    <t>6. Mitrovica</t>
  </si>
  <si>
    <t>7. Peja</t>
  </si>
  <si>
    <t>8. Gjakova</t>
  </si>
  <si>
    <t>9. Prizreni</t>
  </si>
  <si>
    <t>10. Suhareka</t>
  </si>
  <si>
    <t>11. Ferizaj</t>
  </si>
  <si>
    <t>12. Podujeva</t>
  </si>
  <si>
    <t>13. Prishtina</t>
  </si>
  <si>
    <t xml:space="preserve">14. Other </t>
  </si>
  <si>
    <t>15. Other</t>
  </si>
  <si>
    <t>Standards and Norms on School Design</t>
  </si>
  <si>
    <t>Head of Help Desk</t>
  </si>
  <si>
    <t>Contracted</t>
  </si>
  <si>
    <t>Evaluated</t>
  </si>
  <si>
    <t>Consultant to manage MDGs and SDGs</t>
  </si>
  <si>
    <t>Steven Bakker</t>
  </si>
  <si>
    <t>XDR
Equivalent</t>
  </si>
  <si>
    <t>AY</t>
  </si>
  <si>
    <t>AZ</t>
  </si>
  <si>
    <t>BA</t>
  </si>
  <si>
    <t>BB</t>
  </si>
  <si>
    <t>AU+AX</t>
  </si>
  <si>
    <t>AT+AW</t>
  </si>
  <si>
    <t>AS+AV</t>
  </si>
  <si>
    <t>AW*AV$3</t>
  </si>
  <si>
    <t>AN+AQ</t>
  </si>
  <si>
    <t>K+N+Q+T+W
+Z+AC+AF
+AI+AL</t>
  </si>
  <si>
    <t>J+M+P+S
+V+Y+AB
+AE+AH+AK</t>
  </si>
  <si>
    <t>U+X+AA+AD
+AG+AJ</t>
  </si>
  <si>
    <t>Cumulative Amounts Paid To date</t>
  </si>
  <si>
    <t>AM+AP</t>
  </si>
  <si>
    <t>Obligations
(Contracts Signed &amp;
Other Direct Expenditures)</t>
  </si>
  <si>
    <t>Consultant on licensing and delivery of in-service teacher training (national)</t>
  </si>
  <si>
    <t>Implementation of new legislation</t>
  </si>
  <si>
    <t>Training for Municipalities in the implementation of the financing Formula</t>
  </si>
  <si>
    <t>Study visit 1</t>
  </si>
  <si>
    <t>Training on assessment</t>
  </si>
  <si>
    <t>Workshop</t>
  </si>
  <si>
    <t>School mapping</t>
  </si>
  <si>
    <t>Safeguards training</t>
  </si>
  <si>
    <t>School mapping, investement planning and inventory taking</t>
  </si>
  <si>
    <t>Procurement training</t>
  </si>
  <si>
    <t>Higher education legislation</t>
  </si>
  <si>
    <t>Financng of higher education</t>
  </si>
  <si>
    <t>Under EME?</t>
  </si>
  <si>
    <t>Subsumed under the Invertory Taker's Contract</t>
  </si>
  <si>
    <t>Activity Description</t>
  </si>
  <si>
    <t>Study visits - EMIS staff (7 participants)</t>
  </si>
  <si>
    <t>Consultant - legal framework development</t>
  </si>
  <si>
    <t>New legislation implementation</t>
  </si>
  <si>
    <t>Consultant - financing formula development</t>
  </si>
  <si>
    <t>Firm - Survey evaluation</t>
  </si>
  <si>
    <t>Consultant - system data entry</t>
  </si>
  <si>
    <t>Consultant - finance help desk-1</t>
  </si>
  <si>
    <t>Consultant - finance help desk-2</t>
  </si>
  <si>
    <t>Consultant - training materials analyst</t>
  </si>
  <si>
    <t>Consultant - education finance 2</t>
  </si>
  <si>
    <t>Consultant - Manager of the SDGs</t>
  </si>
  <si>
    <t>Consultant - SDG and MDG manuals</t>
  </si>
  <si>
    <t>Firm/NGO - school development grants implem.</t>
  </si>
  <si>
    <t>Consultant - teacher's devel. and licencing</t>
  </si>
  <si>
    <t>Consultant - teachers' professional devel.</t>
  </si>
  <si>
    <t>Consultant - teachers' career/advance. syst.</t>
  </si>
  <si>
    <t>Consultant - teachers' performance evaluation</t>
  </si>
  <si>
    <t xml:space="preserve">Status
P
R/A
d/ </t>
  </si>
  <si>
    <t xml:space="preserve">C2.1/CS-IC/09-01
</t>
  </si>
  <si>
    <t xml:space="preserve">C2.1/CS-IC/09-02
</t>
  </si>
  <si>
    <t xml:space="preserve">C2.1/CS-IC/09-03
</t>
  </si>
  <si>
    <t xml:space="preserve">C2.1/CS-IC/09-04
</t>
  </si>
  <si>
    <t>Amendment #1 extending completion date</t>
  </si>
  <si>
    <t>Firm - teachers' licensing system database</t>
  </si>
  <si>
    <t>Consultant - curriculum unit and CACTI capacity</t>
  </si>
  <si>
    <t>Consultant - implementation adviser</t>
  </si>
  <si>
    <t>Consultant - assessment Unit and MEST experts</t>
  </si>
  <si>
    <t>Consultant - test administration study (intern.)</t>
  </si>
  <si>
    <t>Firm - EMIS software upgrade &amp; training at the national, municipal and school levels</t>
  </si>
  <si>
    <t>C2.1/CS-CQS/10-06</t>
  </si>
  <si>
    <t xml:space="preserve">C2.2/CS-IC/09-01
</t>
  </si>
  <si>
    <t xml:space="preserve">C2.3/CS-IC/09-01
</t>
  </si>
  <si>
    <t xml:space="preserve">C2.3/CS-IC/09-03
</t>
  </si>
  <si>
    <t xml:space="preserve">C2.4/CS-IC/09-03
</t>
  </si>
  <si>
    <t xml:space="preserve">C2.4/CS-IC/09-04
</t>
  </si>
  <si>
    <t xml:space="preserve">C2.5/CS-SSS/09-01
</t>
  </si>
  <si>
    <t xml:space="preserve">C2.5/CS-IC/09-02
</t>
  </si>
  <si>
    <t xml:space="preserve">C2.5/CS-IC/09-03
</t>
  </si>
  <si>
    <t xml:space="preserve">C2.5/CS-IC/09-04
</t>
  </si>
  <si>
    <t xml:space="preserve">C2.5/CS-IC/09-05
</t>
  </si>
  <si>
    <t xml:space="preserve">C2.5/CS-IC/09-07
</t>
  </si>
  <si>
    <t>C2.5/CS-LCS/09-08</t>
  </si>
  <si>
    <t xml:space="preserve">C3.1/CS-CQS/09-01
</t>
  </si>
  <si>
    <t xml:space="preserve">C3.1/CS-CQS/09-02
</t>
  </si>
  <si>
    <t xml:space="preserve">C3.1/CS-IC/09-04
</t>
  </si>
  <si>
    <t xml:space="preserve">C3.2/CS-CQS/09-01
</t>
  </si>
  <si>
    <t xml:space="preserve">C4.1/CS-IC/09-01
</t>
  </si>
  <si>
    <t xml:space="preserve">C4.1/CS-IC/09-02
</t>
  </si>
  <si>
    <t xml:space="preserve">C4.1/CS-IC/09-04
</t>
  </si>
  <si>
    <t xml:space="preserve">C4.1/CS-IC/09-05
</t>
  </si>
  <si>
    <t xml:space="preserve">C4.2/CS-IC/09-02
</t>
  </si>
  <si>
    <t>Consultant - higher educ. financial sustainability</t>
  </si>
  <si>
    <t>Consultant - SMD Grants (EPIP II) procurement</t>
  </si>
  <si>
    <t>Firm - project accounts audit (external)</t>
  </si>
  <si>
    <t>Firm - school mapping and investment planning</t>
  </si>
  <si>
    <t>Firm - inventory taking for 1100 schools</t>
  </si>
  <si>
    <t>Consultant - Manager for 3.1 activities (national)</t>
  </si>
  <si>
    <t>Firm - school standards and norms &amp; manual</t>
  </si>
  <si>
    <t>Firm - design and supervision of model schools</t>
  </si>
  <si>
    <t>Consultant - local counterpart of intern. Cons.</t>
  </si>
  <si>
    <t>Consultant - evaluation of EPIP II</t>
  </si>
  <si>
    <t>Consultant - higher education legisl. &amp; sustain.</t>
  </si>
  <si>
    <t>COMPONENT 3.  CREATING CONDITIONS TO INTRODUCE EFFICIENT DESIGNS IN KOSOVO'S SCHOOLS</t>
  </si>
  <si>
    <t>C1.1/CS-IC/09-01</t>
  </si>
  <si>
    <t>C1.2/CS-IC/09-01</t>
  </si>
  <si>
    <t>C1.2/CS-CQS/09-02</t>
  </si>
  <si>
    <t>C1.2/CS-IC/09-03</t>
  </si>
  <si>
    <t>C1.2/CS-IC/09-05</t>
  </si>
  <si>
    <t>C1.2/CS-IC/09-06</t>
  </si>
  <si>
    <t>C1.2/CS-IC/09-07</t>
  </si>
  <si>
    <t>C1.2/CS-IC/10-08</t>
  </si>
  <si>
    <t>C1.2/CS-IC/10-09</t>
  </si>
  <si>
    <t>C1.3/CS-IC/09-02</t>
  </si>
  <si>
    <t>C1.3/CS-QCBS/09-03</t>
  </si>
  <si>
    <r>
      <t>Status
P</t>
    </r>
    <r>
      <rPr>
        <sz val="14"/>
        <rFont val="Arial"/>
        <family val="2"/>
      </rPr>
      <t xml:space="preserve">
</t>
    </r>
    <r>
      <rPr>
        <b/>
        <sz val="14"/>
        <rFont val="Arial"/>
        <family val="2"/>
      </rPr>
      <t xml:space="preserve">R/A
d/ </t>
    </r>
  </si>
  <si>
    <t>C2.3/GD-SH/09-01</t>
  </si>
  <si>
    <t>C2.3/GD-SH/09-03</t>
  </si>
  <si>
    <t>C2.4/GD-SH/09-01</t>
  </si>
  <si>
    <t>C2.5/GD-SH/09-01</t>
  </si>
  <si>
    <t>C2.5/GD-SH/09-03</t>
  </si>
  <si>
    <t>C3.1/GD-SH/09-01</t>
  </si>
  <si>
    <t>C3.1/GD-SH/09-04</t>
  </si>
  <si>
    <t>Component 1. Subtotals</t>
  </si>
  <si>
    <t>Component 2. Subtotals</t>
  </si>
  <si>
    <t>Component 3. Subtotals</t>
  </si>
  <si>
    <t>Component 4. Subtotals</t>
  </si>
  <si>
    <t>Pilar Romaguera</t>
  </si>
  <si>
    <t>KEC</t>
  </si>
  <si>
    <t>Condition 1:</t>
  </si>
  <si>
    <t>Condition 2:</t>
  </si>
  <si>
    <t>Cell value is less than the "now" cell (G$2)</t>
  </si>
  <si>
    <t>Cell turns red if planned date has passed</t>
  </si>
  <si>
    <t>Contract Reference #
Standard Prefix
"KOS-IDEP/H3420/" 
removed from 
below listings</t>
  </si>
  <si>
    <t>Total
Requirement
USD</t>
  </si>
  <si>
    <t>Total
Requirement
EUR</t>
  </si>
  <si>
    <t>Total
Requirement
XDR</t>
  </si>
  <si>
    <t>Cell turns normal again if cell for R/A (revised/actual) date is filled in.</t>
  </si>
  <si>
    <t>= R/A Revised/Actuals</t>
  </si>
  <si>
    <t>Municipal Grants (15)</t>
  </si>
  <si>
    <t>4. Other</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</si>
  <si>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</si>
  <si>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</si>
  <si>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</si>
  <si>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</si>
  <si>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</si>
  <si>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</si>
  <si>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</si>
  <si>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</si>
  <si>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</si>
  <si>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</si>
  <si>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5.  etc</t>
  </si>
  <si>
    <r>
      <t xml:space="preserve">EUR to USD </t>
    </r>
    <r>
      <rPr>
        <b/>
        <sz val="12"/>
        <rFont val="Wingdings"/>
        <charset val="2"/>
      </rPr>
      <t>↑</t>
    </r>
  </si>
  <si>
    <r>
      <t xml:space="preserve">EUR to XDR </t>
    </r>
    <r>
      <rPr>
        <b/>
        <sz val="12"/>
        <rFont val="Wingdings"/>
        <charset val="2"/>
      </rPr>
      <t>↑</t>
    </r>
  </si>
  <si>
    <t>J*I$3</t>
  </si>
  <si>
    <t>M*L$3</t>
  </si>
  <si>
    <t>P*O$3</t>
  </si>
  <si>
    <t>V*U$3</t>
  </si>
  <si>
    <t>S*R$3</t>
  </si>
  <si>
    <t>Y*X$3</t>
  </si>
  <si>
    <t>AB*AA$3</t>
  </si>
  <si>
    <t>AE*AD$3</t>
  </si>
  <si>
    <t>AH*AG$3</t>
  </si>
  <si>
    <t>AK*AJ$3</t>
  </si>
  <si>
    <t>Cell value is less than of equal to cell below it (R/A)</t>
  </si>
  <si>
    <t>COMPONENT 1.  STRENGTHENING ORGANIZATION &amp; FINANCING OF EDUCATION SYSTEM</t>
  </si>
  <si>
    <t>COMPONENT 1.  STRENGTHENING ORGANIZATION &amp; FINANCING OF EDUCATION SYSTEM
CAPACITY IN PRIMARY &amp; SECONDARY EDUCATION</t>
  </si>
  <si>
    <t>Selection Methods for Consulting Services</t>
  </si>
  <si>
    <t>Step</t>
  </si>
  <si>
    <t>Selection Methods</t>
  </si>
  <si>
    <t>Estimated Timing</t>
  </si>
  <si>
    <t>Preparation of TOR</t>
  </si>
  <si>
    <t>l</t>
  </si>
  <si>
    <t>Depending on complexity 1-2 weeks</t>
  </si>
  <si>
    <t>WB "No Objection"</t>
  </si>
  <si>
    <t>Within 2 weeks</t>
  </si>
  <si>
    <t>EOI/Advertizing</t>
  </si>
  <si>
    <t>1-2 weeks</t>
  </si>
  <si>
    <t>Submission of EOI</t>
  </si>
  <si>
    <t>Normally within a week</t>
  </si>
  <si>
    <t>Evaluation of EOI</t>
  </si>
  <si>
    <t>Preparation of RFP</t>
  </si>
  <si>
    <t>Issue of RFP/Invitation</t>
  </si>
  <si>
    <t>Depending on WB comments 1-2 weeks</t>
  </si>
  <si>
    <t>Submission of Proposals</t>
  </si>
  <si>
    <t>Depending on complexity 1-4 weeks</t>
  </si>
  <si>
    <t>Technical Evaluation</t>
  </si>
  <si>
    <t>Open. and Eval. Fin. Proposals</t>
  </si>
  <si>
    <t>Invitation to Negotiate Contract</t>
  </si>
  <si>
    <t>Negotiations/Draft Contract</t>
  </si>
  <si>
    <t>Contract Signing</t>
  </si>
  <si>
    <t>1 week</t>
  </si>
  <si>
    <t>Start of Assignment</t>
  </si>
  <si>
    <t>Within a week of signing</t>
  </si>
  <si>
    <t>Completion of Assignment</t>
  </si>
  <si>
    <t>As per TOR of the assignment</t>
  </si>
  <si>
    <t>Note:</t>
  </si>
  <si>
    <t xml:space="preserve">Procurement Plan has used the same steps </t>
  </si>
  <si>
    <t>Procurement Methods for Goods and Works</t>
  </si>
  <si>
    <t>Preparation of Documents</t>
  </si>
  <si>
    <t>Depending on complexity 3-5 months</t>
  </si>
  <si>
    <t>Advertizing</t>
  </si>
  <si>
    <t>2 weeks but could be more</t>
  </si>
  <si>
    <t>Issue of Documents</t>
  </si>
  <si>
    <t>Within a week</t>
  </si>
  <si>
    <t>Submission of Bids</t>
  </si>
  <si>
    <t>Depending on complexity 1-4 or 6 weeks</t>
  </si>
  <si>
    <t>Evaluation of Bids</t>
  </si>
  <si>
    <t>Within 2 weeks (but could be less)</t>
  </si>
  <si>
    <t>Contract Award</t>
  </si>
  <si>
    <t>Completion</t>
  </si>
  <si>
    <t>Depending on complexity 90 days for goods
9-15 months for works</t>
  </si>
  <si>
    <t>C1.2/MG#1</t>
  </si>
  <si>
    <t>C1.2/MG#2</t>
  </si>
  <si>
    <t>C1.2/MG#3</t>
  </si>
  <si>
    <t>C1.2/MG#4</t>
  </si>
  <si>
    <t>C1.2/MG#5</t>
  </si>
  <si>
    <t>C1.2/MG#6</t>
  </si>
  <si>
    <t>C1.2/MG#7</t>
  </si>
  <si>
    <t>C1.2/MG#8</t>
  </si>
  <si>
    <t>C1.2/MG#9</t>
  </si>
  <si>
    <t>C1.2/MG#10</t>
  </si>
  <si>
    <t>C1.2/MG#11</t>
  </si>
  <si>
    <t>C1.2/MG#12</t>
  </si>
  <si>
    <t>C1.2/MG#13</t>
  </si>
  <si>
    <t>C1.2/MG#14</t>
  </si>
  <si>
    <t>C1.2/MG#15</t>
  </si>
  <si>
    <t>Subtotal Municipal Grants</t>
  </si>
  <si>
    <t>Subtotal School Development Grants - Secondary</t>
  </si>
  <si>
    <t>Revised
Require-
ments</t>
  </si>
  <si>
    <t>Diff.
Plus or
Minus</t>
  </si>
  <si>
    <t>Component 1. Totals (Grants)</t>
  </si>
  <si>
    <t>Shop-ping</t>
  </si>
  <si>
    <t>SDGP</t>
  </si>
  <si>
    <t>SDGS</t>
  </si>
  <si>
    <t>Payments
WA #1
Please update rates as per WA</t>
  </si>
  <si>
    <t>Payments
WA #2
Please update rates as per WA</t>
  </si>
  <si>
    <t>Payments
WA #3
Please update rates as per WA</t>
  </si>
  <si>
    <t>Payments
WA #4
Please update rates as per WA</t>
  </si>
  <si>
    <t>Payments under
WA #5
Please update rates as per WA</t>
  </si>
  <si>
    <t>Payments under
WA #6
Please update rates as per WA</t>
  </si>
  <si>
    <t>Payments under
WA #7
Please update rates as per WA</t>
  </si>
  <si>
    <t>Payments under
WA #8
Please update rates as per WA</t>
  </si>
  <si>
    <t>Payments under
WA #9
Please update rates as per WA</t>
  </si>
  <si>
    <t xml:space="preserve">1 USD = </t>
  </si>
  <si>
    <t>Amounts
Allocated
in XDR
Component
Level Only</t>
  </si>
  <si>
    <t>Appraisal
Estimate
USD
COSTAB
Tables</t>
  </si>
  <si>
    <t>Value &amp;
Formula</t>
  </si>
  <si>
    <t>Enter
EUR
Values</t>
  </si>
  <si>
    <r>
      <t xml:space="preserve">Appraisal Estimates
P (planned)
</t>
    </r>
    <r>
      <rPr>
        <b/>
        <sz val="14"/>
        <color indexed="10"/>
        <rFont val="Arial"/>
        <family val="2"/>
      </rPr>
      <t>Enter New Estimates
in EUR 
Under R/A Rows below</t>
    </r>
  </si>
  <si>
    <t>Sl #</t>
  </si>
  <si>
    <t>Category</t>
  </si>
  <si>
    <t>% Disb.
/Curr. Alloc.</t>
  </si>
  <si>
    <t>Remarks</t>
  </si>
  <si>
    <t>Unallocated</t>
  </si>
  <si>
    <t>Total Expenditures</t>
  </si>
  <si>
    <t>Rrota</t>
  </si>
  <si>
    <t>Training - Financial Management</t>
  </si>
  <si>
    <t>Financial management training</t>
  </si>
  <si>
    <t>Financal management training</t>
  </si>
  <si>
    <t>T/C2.5/10-05</t>
  </si>
  <si>
    <t>Neocom &amp; Edusoft</t>
  </si>
  <si>
    <t xml:space="preserve">IT Equipment for PCT </t>
  </si>
  <si>
    <t>Blendi</t>
  </si>
  <si>
    <t>Terminated on 22-March-10</t>
  </si>
  <si>
    <t>Terminated on: 12-Dec-09</t>
  </si>
  <si>
    <t>Terminated on:28-Feb-10</t>
  </si>
  <si>
    <t>Terminated on: 6-May-2010</t>
  </si>
  <si>
    <t>Payments under
WA #10
Please update rates as per WA</t>
  </si>
  <si>
    <t>Payments under
WA #11
Please update rates as per WA</t>
  </si>
  <si>
    <t>Payments under
WA #12
Please update rates as per WA</t>
  </si>
  <si>
    <t>Payments under
WA #13
Please update rates as per WA</t>
  </si>
  <si>
    <t>Payments under
WA #14
Please update rates as per WA</t>
  </si>
  <si>
    <t>Payments under
WA #15
Please update rates as per WA</t>
  </si>
  <si>
    <t>Payments under
WA #16
Please update rates as per WA</t>
  </si>
  <si>
    <t>Payments under
WA #17
Please update rates as per WA</t>
  </si>
  <si>
    <t>Payments under
WA #18
Please update rates as per WA</t>
  </si>
  <si>
    <t>Payments under
WA #19
Please update rates as per WA</t>
  </si>
  <si>
    <t>Training - implementation of financing formula, Albania</t>
  </si>
  <si>
    <t>WC1.1/11-02</t>
  </si>
  <si>
    <t>T/C2.1/11-01</t>
  </si>
  <si>
    <t>W/C2.3/11-03</t>
  </si>
  <si>
    <t>School Mapping</t>
  </si>
  <si>
    <t>T/C4.2/11-01</t>
  </si>
  <si>
    <t>T/C2.1/11-02</t>
  </si>
  <si>
    <t>W/C2.1/11-03</t>
  </si>
  <si>
    <t>Project Confferences</t>
  </si>
  <si>
    <t>T/C2.5/09-01</t>
  </si>
  <si>
    <t>T/C2.5/10-06</t>
  </si>
  <si>
    <t>W/C2.1/09-04</t>
  </si>
  <si>
    <t>Workshop - Teacher Licencing</t>
  </si>
  <si>
    <t>W/C4.2/10-02</t>
  </si>
  <si>
    <t>W/C1.2/11-01</t>
  </si>
  <si>
    <t>W/C1.2/09-03</t>
  </si>
  <si>
    <t>W/C1.2/09-04</t>
  </si>
  <si>
    <t xml:space="preserve">Workshop, for SGAB </t>
  </si>
  <si>
    <t>Workshop for SGAB</t>
  </si>
  <si>
    <t>W/C1.3/11-03</t>
  </si>
  <si>
    <t>C2.5/CS-LCS/11-10</t>
  </si>
  <si>
    <t xml:space="preserve">C4.1/CS-IC/11-05
</t>
  </si>
  <si>
    <t>W/C2.1/11-04</t>
  </si>
  <si>
    <t>Consultant for the implementation of higher education legislation (international)</t>
  </si>
  <si>
    <t>Workshop on Financing of Higher Education</t>
  </si>
  <si>
    <t>Workshop for SDG, Grant agreement signing ceremony</t>
  </si>
  <si>
    <t>W/C1.3/11-04</t>
  </si>
  <si>
    <t>Gjon Serreçi</t>
  </si>
  <si>
    <t>C1.3/SDG/01</t>
  </si>
  <si>
    <t>C1.3/SDG/02</t>
  </si>
  <si>
    <t>C1.3/SDG/03</t>
  </si>
  <si>
    <t>C1.3/SDG/04</t>
  </si>
  <si>
    <t>C1.3/SDG/05</t>
  </si>
  <si>
    <t>C1.3/SDG/06</t>
  </si>
  <si>
    <t>C1.3/SDG/07</t>
  </si>
  <si>
    <t>C1.3/SDG/08</t>
  </si>
  <si>
    <t>C1.3/SDG/09</t>
  </si>
  <si>
    <t>C1.3/SDG/10</t>
  </si>
  <si>
    <t>C1.3/SDG/11</t>
  </si>
  <si>
    <t>C1.3/SDG/12</t>
  </si>
  <si>
    <t>C1.3/SDG/13</t>
  </si>
  <si>
    <t>C1.3/SDG/14</t>
  </si>
  <si>
    <t>C1.3/SDG/15</t>
  </si>
  <si>
    <t>C1.3/SDG/16</t>
  </si>
  <si>
    <t>C1.3/SDG/17</t>
  </si>
  <si>
    <t>C1.3/SDG/18</t>
  </si>
  <si>
    <t>C1.3/SDG/19</t>
  </si>
  <si>
    <t>C1.3/SDG/20</t>
  </si>
  <si>
    <t>C1.3/SDG/21</t>
  </si>
  <si>
    <t>C1.3/SDG/22</t>
  </si>
  <si>
    <t>C1.3/SDG/23</t>
  </si>
  <si>
    <t>C1.3/SDG/24</t>
  </si>
  <si>
    <t>C1.3/SDG/25</t>
  </si>
  <si>
    <t>C1.3/SDG/26</t>
  </si>
  <si>
    <t>C1.3/SDG/27</t>
  </si>
  <si>
    <t>C1.3/SDG/28</t>
  </si>
  <si>
    <t>C1.3/SDG/29</t>
  </si>
  <si>
    <t>C1.3/SDG/30</t>
  </si>
  <si>
    <t>C1.3/SDG/31</t>
  </si>
  <si>
    <t>C1.3/SDG/32</t>
  </si>
  <si>
    <t>C1.3/SDG/33</t>
  </si>
  <si>
    <t>C1.3/SDG/34</t>
  </si>
  <si>
    <t>C1.3/SDG/35</t>
  </si>
  <si>
    <t>C1.3/SDG/36</t>
  </si>
  <si>
    <t>C1.3/SDG/37</t>
  </si>
  <si>
    <t>C1.3/SDG/38</t>
  </si>
  <si>
    <t>C1.3/SDG/39</t>
  </si>
  <si>
    <t>C1.3/SDG/40</t>
  </si>
  <si>
    <t>C1.3/SDG/41</t>
  </si>
  <si>
    <t>C1.3/SDG/42</t>
  </si>
  <si>
    <t>C1.3/SDG/43</t>
  </si>
  <si>
    <t>C1.3/SDG/44</t>
  </si>
  <si>
    <t>C1.3/SDG/45</t>
  </si>
  <si>
    <t>C1.3/SDG/46</t>
  </si>
  <si>
    <t>C1.3/SDG/47</t>
  </si>
  <si>
    <t>C1.3/SDG/48</t>
  </si>
  <si>
    <t>C1.3/SDG/49</t>
  </si>
  <si>
    <t>C1.3/SDG/50</t>
  </si>
  <si>
    <t>C1.3/SDG/51</t>
  </si>
  <si>
    <t>C1.3/SDG/52</t>
  </si>
  <si>
    <t>C1.3/SDG/53</t>
  </si>
  <si>
    <t>C1.3/SDG/54</t>
  </si>
  <si>
    <t>C1.3/SDG/55</t>
  </si>
  <si>
    <t>C1.3/SDG/56</t>
  </si>
  <si>
    <t>C1.3/SDG/57</t>
  </si>
  <si>
    <t>C1.3/SDG/58</t>
  </si>
  <si>
    <t>C1.3/SDG/59</t>
  </si>
  <si>
    <t>C1.3/SDG/60</t>
  </si>
  <si>
    <t>C1.3/SDG/61</t>
  </si>
  <si>
    <t>C1.3/SDG/62</t>
  </si>
  <si>
    <t>C1.3/SDG/63</t>
  </si>
  <si>
    <t>C1.3/SDG/64</t>
  </si>
  <si>
    <t>C1.3/SDG/65</t>
  </si>
  <si>
    <t>C1.3/SDG/66</t>
  </si>
  <si>
    <t>C1.3/SDG/67</t>
  </si>
  <si>
    <t>C1.3/SDG/68</t>
  </si>
  <si>
    <t>C1.3/SDG/69</t>
  </si>
  <si>
    <t>C1.3/SDG/70</t>
  </si>
  <si>
    <t>C1.3/SDG/71</t>
  </si>
  <si>
    <t>C1.3/SDG/72</t>
  </si>
  <si>
    <t>C1.3/SDG/73</t>
  </si>
  <si>
    <t>C1.3/SDG/74</t>
  </si>
  <si>
    <t>C1.3/SDG/75</t>
  </si>
  <si>
    <t>C1.3/SDG/76</t>
  </si>
  <si>
    <t>C1.3/SDG/77</t>
  </si>
  <si>
    <t>C1.3/SDG/78</t>
  </si>
  <si>
    <t>C1.3/SDG/79</t>
  </si>
  <si>
    <t>C1.3/SDG/80</t>
  </si>
  <si>
    <t>C1.3/SDG/81</t>
  </si>
  <si>
    <t>C1.3/SDG/82</t>
  </si>
  <si>
    <t>C1.3/SDG/83</t>
  </si>
  <si>
    <t>C1.3/SDG/84</t>
  </si>
  <si>
    <t>C1.3/SDG/85</t>
  </si>
  <si>
    <t>C1.3/SDG/86</t>
  </si>
  <si>
    <t>C1.3/SDG/87</t>
  </si>
  <si>
    <t>C1.3/SDG/88</t>
  </si>
  <si>
    <t>C1.3/SDG/89</t>
  </si>
  <si>
    <t>C1.3/SDG/90</t>
  </si>
  <si>
    <t>C1.3/SDG/91</t>
  </si>
  <si>
    <t>C1.3/SDG/92</t>
  </si>
  <si>
    <t>C1.3/SDG/93</t>
  </si>
  <si>
    <t>C1.3/SDG/94</t>
  </si>
  <si>
    <t>C1.3/SDG/95</t>
  </si>
  <si>
    <t>C1.3/SDG/96</t>
  </si>
  <si>
    <t>C1.3/SDG/97</t>
  </si>
  <si>
    <t>C1.3/SDG/98</t>
  </si>
  <si>
    <t>C1.3/SDG/99</t>
  </si>
  <si>
    <t>C1.3/SDG/100</t>
  </si>
  <si>
    <t>C1.3/SDG/101</t>
  </si>
  <si>
    <t>C1.3/SDG/102</t>
  </si>
  <si>
    <t>C1.3/SDG/103</t>
  </si>
  <si>
    <t>C1.3/SDG/104</t>
  </si>
  <si>
    <t>C1.3/SDG/105</t>
  </si>
  <si>
    <t>C1.3/SDG/106</t>
  </si>
  <si>
    <t>C1.3/SDG/107</t>
  </si>
  <si>
    <t>C1.3/SDG/108</t>
  </si>
  <si>
    <t>C1.3/SDG/109</t>
  </si>
  <si>
    <t>C1.3/SDG/110</t>
  </si>
  <si>
    <t>C1.3/SDG/111</t>
  </si>
  <si>
    <t>C1.3/SDG/112</t>
  </si>
  <si>
    <t>C1.3/SDG/113</t>
  </si>
  <si>
    <t>C1.3/SDG/114</t>
  </si>
  <si>
    <t>Ahemet Hoxha</t>
  </si>
  <si>
    <t>Ahmet Hoxha</t>
  </si>
  <si>
    <t>Ali Hadri</t>
  </si>
  <si>
    <t xml:space="preserve">Ismail Luma </t>
  </si>
  <si>
    <t>Zenel Hajdini</t>
  </si>
  <si>
    <t>Haradin  Bajrami (Jeronim de Rada)</t>
  </si>
  <si>
    <t>Bajram Curri</t>
  </si>
  <si>
    <t>Dituria - Ferizaj</t>
  </si>
  <si>
    <t>Dituria - Kaqanik</t>
  </si>
  <si>
    <t>Naim Frasheri</t>
  </si>
  <si>
    <t>Dardania</t>
  </si>
  <si>
    <t>Sh. F. Kabashi</t>
  </si>
  <si>
    <t>Ardhmeria</t>
  </si>
  <si>
    <t>Zenun Cocaj</t>
  </si>
  <si>
    <t>Izvor</t>
  </si>
  <si>
    <t>Zef Lush Marku</t>
  </si>
  <si>
    <t>Nazmi Buduri</t>
  </si>
  <si>
    <t>Drita</t>
  </si>
  <si>
    <t>K. I Manastirit</t>
  </si>
  <si>
    <t>Ilmi Bahtijari</t>
  </si>
  <si>
    <t>Fetah Sylejmani</t>
  </si>
  <si>
    <t>Haxhi Ymer Lutfiu</t>
  </si>
  <si>
    <t>Vellazerimi</t>
  </si>
  <si>
    <t>Zef Lush Marku - Bregoc</t>
  </si>
  <si>
    <t>Nimon Ferizi</t>
  </si>
  <si>
    <t>Fehmi Agani</t>
  </si>
  <si>
    <t>Ganimer Terbeshi</t>
  </si>
  <si>
    <t>7 Shtatori</t>
  </si>
  <si>
    <t>Fan Noli</t>
  </si>
  <si>
    <t>Rilindja</t>
  </si>
  <si>
    <t>Mustafe Ibishi</t>
  </si>
  <si>
    <t>Jusf Gervalla</t>
  </si>
  <si>
    <t>7 Shtatori - Rahovec</t>
  </si>
  <si>
    <t>Rifat Berisha</t>
  </si>
  <si>
    <t>Vesel Pagarusha</t>
  </si>
  <si>
    <t>Ismet Jashari Kumanova</t>
  </si>
  <si>
    <t>Tafil Kelmendi</t>
  </si>
  <si>
    <t>Bajram Curri - Drenoc</t>
  </si>
  <si>
    <t>Xhemajl Kada</t>
  </si>
  <si>
    <t>7 Shtatori - Vitomirice</t>
  </si>
  <si>
    <t>Deshmoret e Kombit</t>
  </si>
  <si>
    <t>Skenderbeu</t>
  </si>
  <si>
    <t>Ndre Mjeda</t>
  </si>
  <si>
    <t>Avni Rrustemi</t>
  </si>
  <si>
    <t>Fan Noli - Lluk I Bregut</t>
  </si>
  <si>
    <t>Emin Duraku</t>
  </si>
  <si>
    <t>Ali Krasniqi</t>
  </si>
  <si>
    <t>Azem Bejta</t>
  </si>
  <si>
    <t>Tre Deshmoret</t>
  </si>
  <si>
    <t>Ate Gjergj Fishta</t>
  </si>
  <si>
    <t>Drita - Gramqel</t>
  </si>
  <si>
    <t>Heronjt e Dukagjinit</t>
  </si>
  <si>
    <t>Faik Konica</t>
  </si>
  <si>
    <t>Esat Mekuli</t>
  </si>
  <si>
    <t>Rexhep Kadrijaj</t>
  </si>
  <si>
    <t>Avni Rrustemi - Mramuer</t>
  </si>
  <si>
    <t>Nexhmi Mustafa</t>
  </si>
  <si>
    <t>Tefik Canga</t>
  </si>
  <si>
    <t>Pjeter Bogdani</t>
  </si>
  <si>
    <t>Sami Frasheri</t>
  </si>
  <si>
    <t>Jahe Hasani</t>
  </si>
  <si>
    <t>Luigj Gurakuqi</t>
  </si>
  <si>
    <t>Drita - Majac</t>
  </si>
  <si>
    <t>Laura Scotti</t>
  </si>
  <si>
    <t>Lismir</t>
  </si>
  <si>
    <t>Naim Frasheri - Bresnice</t>
  </si>
  <si>
    <t>Migjeni</t>
  </si>
  <si>
    <t>Knez Llazar</t>
  </si>
  <si>
    <t>Aferdita</t>
  </si>
  <si>
    <t>Bajram Curri - Shurdhan</t>
  </si>
  <si>
    <t>Fetah Qerimi</t>
  </si>
  <si>
    <t>Liria</t>
  </si>
  <si>
    <t>Kadri Zeka</t>
  </si>
  <si>
    <t>Sadri Misini</t>
  </si>
  <si>
    <t>Asdreni</t>
  </si>
  <si>
    <t>Hysen Terpeza</t>
  </si>
  <si>
    <t>Vellezerit Gervalla</t>
  </si>
  <si>
    <t>Deshmoret e 5 Prillit</t>
  </si>
  <si>
    <t>Gjon Serreci - Mogille</t>
  </si>
  <si>
    <t>Deshmoret e Qendreses</t>
  </si>
  <si>
    <t>Desjmoret e Drenices</t>
  </si>
  <si>
    <t>Xheve Lladrovci</t>
  </si>
  <si>
    <t>Shote Galica</t>
  </si>
  <si>
    <t>Abedin Rexha</t>
  </si>
  <si>
    <t>Habib Jusufi</t>
  </si>
  <si>
    <t>Jusuf Rexha</t>
  </si>
  <si>
    <t>Sefedin Smakolli</t>
  </si>
  <si>
    <t>Trepca</t>
  </si>
  <si>
    <t>Bedri Gjinaj</t>
  </si>
  <si>
    <t>Azem Bejta - Dubovc</t>
  </si>
  <si>
    <t>Bajram Curri - Dumnice</t>
  </si>
  <si>
    <t>Gj.K. Skenderbeu</t>
  </si>
  <si>
    <t>Adem Voca</t>
  </si>
  <si>
    <t>Emin Duraku - Novolane</t>
  </si>
  <si>
    <t>Eqrem Qabej</t>
  </si>
  <si>
    <t>F. Guri V.Caka</t>
  </si>
  <si>
    <t>K. I Manastirit - Firaje</t>
  </si>
  <si>
    <t>Gjimnazi II Gjuhersor</t>
  </si>
  <si>
    <t>Jeta e Re</t>
  </si>
  <si>
    <t>12 Maji</t>
  </si>
  <si>
    <t>Lasgush Poradeci</t>
  </si>
  <si>
    <t>Shaban Spahija</t>
  </si>
  <si>
    <t>Gj. Sami Frasheri</t>
  </si>
  <si>
    <t>Aleksander Xhuvani</t>
  </si>
  <si>
    <t>Shkolla e Mesme e Mjekesise</t>
  </si>
  <si>
    <t>Anton Cetta</t>
  </si>
  <si>
    <t>Gj,K. Skenderbeu</t>
  </si>
  <si>
    <t>Arkitekt Sinani</t>
  </si>
  <si>
    <t>C1.3SDG/38</t>
  </si>
  <si>
    <t>C1.3SDG/40</t>
  </si>
  <si>
    <t>C1.3SDG/41</t>
  </si>
  <si>
    <t>C1.3SDG/42</t>
  </si>
  <si>
    <t>C1.3SDG/43</t>
  </si>
  <si>
    <t>C1.3SDG/44</t>
  </si>
  <si>
    <t>Veliko Rapotovo</t>
  </si>
  <si>
    <t>Urban plus</t>
  </si>
  <si>
    <t>Urban Plus</t>
  </si>
  <si>
    <t>USB for EMIS</t>
  </si>
  <si>
    <t>Study visit on assessment</t>
  </si>
  <si>
    <t>C1.2/GD/SH/11-03</t>
  </si>
  <si>
    <t>C2.1/GD-SH/11-07</t>
  </si>
  <si>
    <t>C2.4/GD-SH/11-02</t>
  </si>
  <si>
    <t>C2.1/CS-IC/11-14</t>
  </si>
  <si>
    <t>Consultant on Teacher Development Policies Study</t>
  </si>
  <si>
    <t>C2.3/CS-IC/11-04</t>
  </si>
  <si>
    <t>C2.3/CS-IC-11-05</t>
  </si>
  <si>
    <t>Consultant - implementation adviserfor component 3</t>
  </si>
  <si>
    <t>T/C2.3/11-01</t>
  </si>
  <si>
    <t>Subtotal School Development Grants - primary</t>
  </si>
  <si>
    <t xml:space="preserve">USB for EMIS </t>
  </si>
  <si>
    <t>Consultant for database population and logistical support on performance evaluation</t>
  </si>
  <si>
    <t>Trainer on school financing</t>
  </si>
  <si>
    <t>Trainer for school financing level</t>
  </si>
  <si>
    <t>Trainer for school procurement level</t>
  </si>
  <si>
    <t>Amendment #4 modification of original contract</t>
  </si>
  <si>
    <t>LSC</t>
  </si>
  <si>
    <t>C3.3/GD-ICB/12-01</t>
  </si>
  <si>
    <t>C3.3/GD-NCB/12-02</t>
  </si>
  <si>
    <t>Nicole Saginor</t>
  </si>
  <si>
    <t>F.Guri dhe V.Qaka</t>
  </si>
  <si>
    <t>Consultant - Matura reform</t>
  </si>
  <si>
    <t>C2.1/CS-IC/11-15</t>
  </si>
  <si>
    <t>Consultant for the Managing the database process</t>
  </si>
  <si>
    <t>Hardsoft systems</t>
  </si>
  <si>
    <t>C2.1/CS-IC/11-07 - Prishtina region</t>
  </si>
  <si>
    <t>C2.1/CS-IC/11-08 - Prizren region</t>
  </si>
  <si>
    <t>C2.1/CS-IC/11-09 - Peja region</t>
  </si>
  <si>
    <t>C2.1/CS-IC/11-10 - Gjakova region</t>
  </si>
  <si>
    <t>C2.1/CS-IC/11-11 - Ferizaj region</t>
  </si>
  <si>
    <t>C2.1/CS-IC/11-12 - Mitrovica region</t>
  </si>
  <si>
    <t>C2.1/CS-IC/11-13 - Gjilan region</t>
  </si>
  <si>
    <t>Under implementation</t>
  </si>
  <si>
    <t>Implementation adviser for component 3</t>
  </si>
  <si>
    <t>C3.1/CS-SSS/11-01</t>
  </si>
  <si>
    <t>C3.3/CS-QCBS/09-01</t>
  </si>
  <si>
    <t>Hardware for server for school finance</t>
  </si>
  <si>
    <t>David Lynn</t>
  </si>
  <si>
    <t>Study visit - Teacher Performance Assessment</t>
  </si>
  <si>
    <t>IC on Capacity Building for External Assessment in Kosovo</t>
  </si>
  <si>
    <t xml:space="preserve"> Participat​ion in the ECA education Conference</t>
  </si>
  <si>
    <t>Edmond Krasniqi</t>
  </si>
  <si>
    <t>Kreshnik Shatri</t>
  </si>
  <si>
    <t>Mentor Vokshi</t>
  </si>
  <si>
    <t>Armend Bajrami</t>
  </si>
  <si>
    <t>Donika Rexhepi</t>
  </si>
  <si>
    <t>Zahir Ibishi</t>
  </si>
  <si>
    <t>Agim Ramadani</t>
  </si>
  <si>
    <t>Mirlind Bruqi</t>
  </si>
  <si>
    <t>Hardsoft Systems</t>
  </si>
  <si>
    <t>Hardware for server for teacher licesning database</t>
  </si>
  <si>
    <t>Trainer on school procurement</t>
  </si>
  <si>
    <t>Zahir ibishi</t>
  </si>
  <si>
    <t>Study visit - U.S.</t>
  </si>
  <si>
    <t>Participat​ion in the ECA education Conference</t>
  </si>
  <si>
    <t>Conference - Germany</t>
  </si>
  <si>
    <t>C1.2/CS-IC/11-10</t>
  </si>
  <si>
    <t>C1.2/CS-IC/11-11</t>
  </si>
  <si>
    <t>C1.2/CS-IC/11-12</t>
  </si>
  <si>
    <t>C1.2/CS-IC/11-13</t>
  </si>
  <si>
    <t>C1.2/CS-IC/11-14</t>
  </si>
  <si>
    <t>C1.2/CS-IC/11-15</t>
  </si>
  <si>
    <t>C1.2/CS-IC/11-16</t>
  </si>
  <si>
    <t>C1.2/CS-IC/11-17</t>
  </si>
  <si>
    <t>C1.2/CS-IC/11-18</t>
  </si>
  <si>
    <t>C1.2/CS-IC/11-19</t>
  </si>
  <si>
    <t>Pysical Progress %</t>
  </si>
  <si>
    <t>Payment to vendor %</t>
  </si>
  <si>
    <t>Mehmet Simnica</t>
  </si>
  <si>
    <t>Mevlide Shamolli</t>
  </si>
  <si>
    <t>Jeton Kryeziu</t>
  </si>
  <si>
    <t>Jeton Gashi</t>
  </si>
  <si>
    <t>Aferdita Strellci</t>
  </si>
  <si>
    <t>T/C2.3/11-02</t>
  </si>
  <si>
    <t>C2.3/CS-IC-11-06</t>
  </si>
  <si>
    <t>C2.3/CS-IC-11-07</t>
  </si>
  <si>
    <t>Consultant Mother Tongue and Modern Foreign Language Exams</t>
  </si>
  <si>
    <t xml:space="preserve">Consultant for Supporting the Item Bank Development in Kosovo External Assessment </t>
  </si>
  <si>
    <t>not planned</t>
  </si>
  <si>
    <t>Conference Vision for the Matura 2015 in Kosovo</t>
  </si>
  <si>
    <t>W/C2.3/11-04</t>
  </si>
  <si>
    <t>Workshop on the Test and Design</t>
  </si>
  <si>
    <t>Workshop on the Test and Design, S.Bakker</t>
  </si>
  <si>
    <t>Training on assessment S. Bakker</t>
  </si>
  <si>
    <t>W/C1.2/11-02</t>
  </si>
  <si>
    <t xml:space="preserve">Additional Training Aids for Finance </t>
  </si>
  <si>
    <t>T/2.3/11-03</t>
  </si>
  <si>
    <t>Study Visit on Teacher Professional Development(Slovenia)</t>
  </si>
  <si>
    <t>Continuation on Training on assessment S. Bakker</t>
  </si>
  <si>
    <t>Not Planned</t>
  </si>
  <si>
    <t>Development of the Item Bank Software</t>
  </si>
  <si>
    <t>Ivane Mindadze</t>
  </si>
  <si>
    <t>David Tchankotadze</t>
  </si>
  <si>
    <t>C2.4/GD-SH/11-03</t>
  </si>
  <si>
    <t>C1.1/CS-IC/11-02</t>
  </si>
  <si>
    <t>* on going activities</t>
  </si>
  <si>
    <t>Staff Professional Development</t>
  </si>
  <si>
    <t>Teacher license production support hardware and software</t>
  </si>
  <si>
    <t>Public presentation of manual in municipaities</t>
  </si>
  <si>
    <t>Conference on Reforming the education Financing mechanisms</t>
  </si>
  <si>
    <t>Public presentation of School Design manual in municipaities</t>
  </si>
  <si>
    <t>Conference on School Buildings and Standards</t>
  </si>
  <si>
    <t>*      6</t>
  </si>
  <si>
    <t>C2.1/GD-SH/11-09</t>
  </si>
  <si>
    <t>Green color under column A (line number) denotes ongoing activities</t>
  </si>
  <si>
    <t>Orange color denotes activities to start</t>
  </si>
  <si>
    <t>The Consultant has completed his task and has been paid for the work completed.  However, less days were needed by the consultant to complete his task than originally in his contract. Therefore, payment has been done per working days needed to complete the task.</t>
  </si>
  <si>
    <t>The Consultant has completed his task and has been paid for the work completed.  However, less days were needed by the consultant to complete this task than what was originally stated in his contract. Therefore, payment has been done per working days needed to complete the task.</t>
  </si>
  <si>
    <t>Fadil Veseli</t>
  </si>
  <si>
    <t>Mirevete Gerguri</t>
  </si>
  <si>
    <t>Fatmire M Morina</t>
  </si>
  <si>
    <t>Vllaznim Reshani</t>
  </si>
  <si>
    <t>Defrim Kuqi</t>
  </si>
  <si>
    <t>Mirvete Gerguri</t>
  </si>
  <si>
    <t>Backup software for three servers of EMIS</t>
  </si>
  <si>
    <t>SECOND ROUND PRIMARY SCHOOL</t>
  </si>
  <si>
    <t>SECOND ROUND - SECONDARY SCHOOLS</t>
  </si>
  <si>
    <t>K. Kristoforidhi</t>
  </si>
  <si>
    <t>Shtjefen Gjeqovi</t>
  </si>
  <si>
    <t>C1.3/SDG/115</t>
  </si>
  <si>
    <t>Abdullah Shabani</t>
  </si>
  <si>
    <t>C1.3/SDG/116</t>
  </si>
  <si>
    <t>G. Luma</t>
  </si>
  <si>
    <t>C1.3/SDG/117</t>
  </si>
  <si>
    <t>Sharski Odredi</t>
  </si>
  <si>
    <t>C1.3/SDG/118</t>
  </si>
  <si>
    <t>Sezai Surroi</t>
  </si>
  <si>
    <t>C1.3/SDG/119</t>
  </si>
  <si>
    <t>Mic Sokoli</t>
  </si>
  <si>
    <t>C1.3/SDG/120</t>
  </si>
  <si>
    <t>Haziz Tolaj</t>
  </si>
  <si>
    <t>C1.3/SDG/121</t>
  </si>
  <si>
    <t>C1.3/SDG/122</t>
  </si>
  <si>
    <t>Gani Cavdarbashi</t>
  </si>
  <si>
    <t>C1.3/SDG/123</t>
  </si>
  <si>
    <t>Sadri Duhla</t>
  </si>
  <si>
    <t>C1.3/SDG/124</t>
  </si>
  <si>
    <t>Deshmoret e Tivarit</t>
  </si>
  <si>
    <t>C1.3/SDG/125</t>
  </si>
  <si>
    <t>Sahban Spahiu</t>
  </si>
  <si>
    <t>C1.3/SDG/126</t>
  </si>
  <si>
    <t>Ferhat Binishi</t>
  </si>
  <si>
    <t>C1.3/SDG/127</t>
  </si>
  <si>
    <t>Ukshin Miftari</t>
  </si>
  <si>
    <t>C1.3/SDG/128</t>
  </si>
  <si>
    <t>Qemajl Bakia</t>
  </si>
  <si>
    <t>C1.3/SDG/130</t>
  </si>
  <si>
    <t>C1.3/SDG/129</t>
  </si>
  <si>
    <t>Hysni Zajmi</t>
  </si>
  <si>
    <t>Pataqan I ulet</t>
  </si>
  <si>
    <t>C1.3/SDG/131</t>
  </si>
  <si>
    <t>4 Deshmoret</t>
  </si>
  <si>
    <t>C1.3/SDG/132</t>
  </si>
  <si>
    <t>Afrim Buqaj</t>
  </si>
  <si>
    <t>C1.3/SDG/133</t>
  </si>
  <si>
    <t>Deshmoret e fshatit Bubavec</t>
  </si>
  <si>
    <t>C1.3/SDG/134</t>
  </si>
  <si>
    <t>Gjergj Kastrioti</t>
  </si>
  <si>
    <t>C1.3/SDG/135</t>
  </si>
  <si>
    <t>Odhise Pakali</t>
  </si>
  <si>
    <t>C1.3/SDG/136</t>
  </si>
  <si>
    <t>Ramiz Sadiku</t>
  </si>
  <si>
    <t>C1.3/SDG/137</t>
  </si>
  <si>
    <t>Jusuf Gervalla</t>
  </si>
  <si>
    <t>C1.3/SDG/138</t>
  </si>
  <si>
    <t>Nena Tereze</t>
  </si>
  <si>
    <t>C1.3/SDG/139</t>
  </si>
  <si>
    <t>Shkendija</t>
  </si>
  <si>
    <t>C1.3/SDG/140</t>
  </si>
  <si>
    <t>Ganimete Terbeshi</t>
  </si>
  <si>
    <t>C1.3/SDG/141</t>
  </si>
  <si>
    <t>C1.3/SDG/142</t>
  </si>
  <si>
    <t>Mitrush Kurteli</t>
  </si>
  <si>
    <t>C1.3/SDG/143</t>
  </si>
  <si>
    <t>Xhavit Ahmeti</t>
  </si>
  <si>
    <t>C1.3/SDG/144</t>
  </si>
  <si>
    <t>Zahir Pajaziti</t>
  </si>
  <si>
    <t>C1.3/SDG/145</t>
  </si>
  <si>
    <t>Kadri Kadriu</t>
  </si>
  <si>
    <t>C1.3/SDG/146</t>
  </si>
  <si>
    <t>Isa Boletini</t>
  </si>
  <si>
    <t>C1.3/SDG/147</t>
  </si>
  <si>
    <t>Daut Bogujevci</t>
  </si>
  <si>
    <t>Stephen l. Bristow</t>
  </si>
  <si>
    <t>Stephen L.Bristow</t>
  </si>
  <si>
    <t>Teaching aids  for SDG</t>
  </si>
  <si>
    <t>Teaching aids for SDG</t>
  </si>
  <si>
    <t>Purchasing of music instruments for SDG</t>
  </si>
  <si>
    <t>C1.3/GD-SH/SDG-04</t>
  </si>
  <si>
    <t>Korabi</t>
  </si>
  <si>
    <t>31-Dec-11</t>
  </si>
  <si>
    <t>Purchasing of music Instruments for SDG</t>
  </si>
  <si>
    <t>completed</t>
  </si>
  <si>
    <t>Design and Layout of the Guideline on School Facilities Design- Norms and Standards</t>
  </si>
  <si>
    <t>Printing of the Guideline on School Facilities Design- Norms and Standards</t>
  </si>
  <si>
    <t>C3.1/GD-SH/12-01</t>
  </si>
  <si>
    <t xml:space="preserve">Works </t>
  </si>
  <si>
    <t>CONSULTNATS</t>
  </si>
  <si>
    <t xml:space="preserve">Roslaind Levacic </t>
  </si>
  <si>
    <t>5,440.00 Eu</t>
  </si>
  <si>
    <t>10,350.00 eu</t>
  </si>
  <si>
    <t>3//13</t>
  </si>
  <si>
    <t>8,469.00 Eu</t>
  </si>
  <si>
    <t>Vjollca Selimi</t>
  </si>
  <si>
    <t xml:space="preserve">Pakize Isufaj </t>
  </si>
  <si>
    <t>10,800.00 Eu</t>
  </si>
  <si>
    <t>THIRD ROUND PRIMARY SCHOOL</t>
  </si>
  <si>
    <t>C1.3/SDG/166</t>
  </si>
  <si>
    <t>C1.3/SDG/167</t>
  </si>
  <si>
    <t>C1.3/SDG/168</t>
  </si>
  <si>
    <t>C1.3/SDG/169</t>
  </si>
  <si>
    <t>C1.3/SDG/170</t>
  </si>
  <si>
    <t>C1.3/SDG/171</t>
  </si>
  <si>
    <t>C1.3/SDG/172</t>
  </si>
  <si>
    <t>C1.3/SDG/173</t>
  </si>
  <si>
    <t>C1.3/SDG/174</t>
  </si>
  <si>
    <t>C1.3/SDG/175</t>
  </si>
  <si>
    <t>C1.3/SDG/176</t>
  </si>
  <si>
    <t>C1.3/SDG/177</t>
  </si>
  <si>
    <t>C1.3/SDG/178</t>
  </si>
  <si>
    <t>C1.3/SDG/179</t>
  </si>
  <si>
    <t>C1.3/SDG/180</t>
  </si>
  <si>
    <t>C1.3/SDG/181</t>
  </si>
  <si>
    <t>C1.3/SDG/182</t>
  </si>
  <si>
    <t>C1.3/SDG/183</t>
  </si>
  <si>
    <t>C1.3/SDG/184</t>
  </si>
  <si>
    <t>C1.3/SDG/185</t>
  </si>
  <si>
    <t>C1.3/SDG/186</t>
  </si>
  <si>
    <t>C1.3/SDG/187</t>
  </si>
  <si>
    <t>C1.3/SDG/188</t>
  </si>
  <si>
    <t>C1.3/SDG/189</t>
  </si>
  <si>
    <t>C1.3/SDG/190</t>
  </si>
  <si>
    <t>C1.3/SDG/191</t>
  </si>
  <si>
    <t>C1.3/SDG/192</t>
  </si>
  <si>
    <t>C1.3/SDG/193</t>
  </si>
  <si>
    <t>C1.3/SDG/194</t>
  </si>
  <si>
    <t>C1.3/SDG/195</t>
  </si>
  <si>
    <t>C1.3/SDG/196</t>
  </si>
  <si>
    <t>C1.3/SDG/197</t>
  </si>
  <si>
    <t>C1.3/SDG/198</t>
  </si>
  <si>
    <t>C1.3/SDG/199</t>
  </si>
  <si>
    <t>C1.3/SDG/200</t>
  </si>
  <si>
    <t>C1.3/SDG/201</t>
  </si>
  <si>
    <t>C1.3/SDG/202</t>
  </si>
  <si>
    <t>C1.3/SDG/203</t>
  </si>
  <si>
    <t>SH.m.f.u. Tern</t>
  </si>
  <si>
    <t>A. Bajrami</t>
  </si>
  <si>
    <t>Sinan Thaci</t>
  </si>
  <si>
    <t>Fatmir Berisha</t>
  </si>
  <si>
    <t>7 Marsi</t>
  </si>
  <si>
    <t>Iliria</t>
  </si>
  <si>
    <t>Svetlost, Krusheva</t>
  </si>
  <si>
    <t>Durak Ahmeti</t>
  </si>
  <si>
    <t>Mark Zef Prenaj</t>
  </si>
  <si>
    <t>Heronjt e Kosoves</t>
  </si>
  <si>
    <t>Hasan Prishitna</t>
  </si>
  <si>
    <t>Afrim Krasniqi</t>
  </si>
  <si>
    <t>Hill Mosi</t>
  </si>
  <si>
    <t>Vaso Pashe Shkodrani</t>
  </si>
  <si>
    <t>Martin Camaj</t>
  </si>
  <si>
    <t>Ardhemrija</t>
  </si>
  <si>
    <t>Gjergj Fishta</t>
  </si>
  <si>
    <t>Asim Vokshi</t>
  </si>
  <si>
    <t>Shefki Kuleta</t>
  </si>
  <si>
    <t>Mihail Grameno</t>
  </si>
  <si>
    <t>Nazim Hikmet</t>
  </si>
  <si>
    <t>Nuhi Berisha</t>
  </si>
  <si>
    <t>Idriz Seferi</t>
  </si>
  <si>
    <t>Skender Emerllahu</t>
  </si>
  <si>
    <t>Dositej Obradovic</t>
  </si>
  <si>
    <t>Mehdi Sylejman Bytyqi</t>
  </si>
  <si>
    <t>Hamez Jashari</t>
  </si>
  <si>
    <t>Minatori</t>
  </si>
  <si>
    <t>THIRD ROUND - SECONDARY SCHOOLS</t>
  </si>
  <si>
    <t>SH.M.L</t>
  </si>
  <si>
    <t>Sh. E mesme ekonomike</t>
  </si>
  <si>
    <t>Fehmi Lladrovci</t>
  </si>
  <si>
    <t>C1.3/SDG/</t>
  </si>
  <si>
    <t>Nicol Saginor</t>
  </si>
  <si>
    <t>43,950.00 Eu</t>
  </si>
  <si>
    <t>Test Item development</t>
  </si>
  <si>
    <t>Training for Matura test Administrators</t>
  </si>
  <si>
    <t>T/2.3/12-04</t>
  </si>
  <si>
    <t>900.00 Eu</t>
  </si>
  <si>
    <t>1,144.00 Eu</t>
  </si>
  <si>
    <t>Workshop for Assemssement Unit</t>
  </si>
  <si>
    <t>Workshop for Assessment unit</t>
  </si>
  <si>
    <t>25,700.00 Eu</t>
  </si>
  <si>
    <t>Disbursment &amp; FM training, Tirana 12.13.03.2012</t>
  </si>
  <si>
    <t>Te gjitha shkollat e rundit te III (38 fillore dhe 4 te mesme)</t>
  </si>
  <si>
    <t>pako e re</t>
  </si>
  <si>
    <t xml:space="preserve">The Consultant has completed his task and has been paid for the work completed.  However, less days were needed by the consultant to complete this task than what was originally stated </t>
  </si>
  <si>
    <t>C2.1/GD-SH/12-02</t>
  </si>
  <si>
    <t>C2.3/GD-SH/12-03</t>
  </si>
  <si>
    <t>C2.5/CS-SSS/12-01</t>
  </si>
  <si>
    <t>Aleksandar Najdovski</t>
  </si>
  <si>
    <t>Short Term Procurement Specialist</t>
  </si>
  <si>
    <t>Star Graf</t>
  </si>
  <si>
    <t>Star graf</t>
  </si>
  <si>
    <t>Trembelat</t>
  </si>
  <si>
    <t>C2.3/GD-SH/12-01</t>
  </si>
  <si>
    <t>C2.3/GD-SH/12-02</t>
  </si>
  <si>
    <t xml:space="preserve">Hardware Support for Item Bank Database Application        </t>
  </si>
  <si>
    <t>C3.2/GD-SH/12-02</t>
  </si>
  <si>
    <t>Grafika Rezniqi</t>
  </si>
  <si>
    <t>W/C1.2/12-01</t>
  </si>
  <si>
    <t>W/2.3/12-05</t>
  </si>
  <si>
    <t>Confernce for AU teacher performance assessment</t>
  </si>
  <si>
    <t>W/3.3/12-01</t>
  </si>
  <si>
    <t>Study visit for ID</t>
  </si>
  <si>
    <t>under implementation</t>
  </si>
  <si>
    <t>C1.2/CS-IC-12-01</t>
  </si>
  <si>
    <t>Education finance officer for operating at Help Desk</t>
  </si>
  <si>
    <t>Abellardo</t>
  </si>
  <si>
    <t>C2.3/CS-SSS/12-01</t>
  </si>
  <si>
    <t xml:space="preserve">The Consultant has completed his task and has been paid for the work completed.  However, less days were needed by the consultant to complete his task than originally in his contract. </t>
  </si>
  <si>
    <t>Supporting the Assessment Reform in Kosovo</t>
  </si>
  <si>
    <t>Amendment # 3 extending completion date</t>
  </si>
  <si>
    <t>C2.5/CS-IC/12-02</t>
  </si>
  <si>
    <t>W/3.2/12-02</t>
  </si>
  <si>
    <t>W/3.2/12-03</t>
  </si>
  <si>
    <t>Mirjeta Hysa</t>
  </si>
  <si>
    <t>Amendment # 5 modification of original contract</t>
  </si>
  <si>
    <t>JV Interadria and Telefoniku</t>
  </si>
  <si>
    <t>JV Interadria and telefoniku</t>
  </si>
  <si>
    <t>Rebiding Procedure</t>
  </si>
  <si>
    <t>Standard</t>
  </si>
  <si>
    <t>SDG Round 3</t>
  </si>
  <si>
    <t>Bersant R. Grabanica</t>
  </si>
  <si>
    <t>Bersant R. Grabanice</t>
  </si>
  <si>
    <t xml:space="preserve">Hardware Support for Item Bank Database Application </t>
  </si>
  <si>
    <t>Ficadex Albania LTD</t>
  </si>
  <si>
    <t>Audit for period Jan.- Dec.2011</t>
  </si>
  <si>
    <t>C1.3/GD-ICB/SDG-05</t>
  </si>
  <si>
    <t>IT equipment for SDG for Round III</t>
  </si>
  <si>
    <t>Amendment # 4 modification of original contract</t>
  </si>
</sst>
</file>

<file path=xl/styles.xml><?xml version="1.0" encoding="utf-8"?>
<styleSheet xmlns="http://schemas.openxmlformats.org/spreadsheetml/2006/main">
  <numFmts count="16">
    <numFmt numFmtId="44" formatCode="_(&quot;$&quot;* #,##0.00_);_(&quot;$&quot;* \(#,##0.00\);_(&quot;$&quot;* &quot;-&quot;??_);_(@_)"/>
    <numFmt numFmtId="43" formatCode="_(* #,##0.00_);_(* \(#,##0.00\);_(* &quot;-&quot;??_);_(@_)"/>
    <numFmt numFmtId="164" formatCode="_(&quot;$&quot;* #,##0_);_(&quot;$&quot;* \(#,##0\);_(&quot;$&quot;* &quot;-&quot;??_);_(@_)"/>
    <numFmt numFmtId="165" formatCode="[$-409]d\-mmm\-yy;@"/>
    <numFmt numFmtId="166" formatCode="[$-409]dd\-mmm\-yy;@"/>
    <numFmt numFmtId="167" formatCode="_(* #,##0_);_(* \(#,##0\);_(* &quot;-&quot;??_);_(@_)"/>
    <numFmt numFmtId="168" formatCode="_([$€-2]* #,##0.00_);_([$€-2]* \(#,##0.00\);_([$€-2]* &quot;-&quot;??_)"/>
    <numFmt numFmtId="169" formatCode="_([$€-2]\ * #,##0.00_);_([$€-2]\ * \(#,##0.00\);_([$€-2]\ * &quot;-&quot;??_);_(@_)"/>
    <numFmt numFmtId="170" formatCode="_(* #,##0.0000_);_(* \(#,##0.0000\);_(* &quot;-&quot;??_);_(@_)"/>
    <numFmt numFmtId="171" formatCode="_([$€-2]\ * #,##0.0000_);_([$€-2]\ * \(#,##0.0000\);_([$€-2]\ * &quot;-&quot;??_);_(@_)"/>
    <numFmt numFmtId="172" formatCode="_(* #,##0.00000_);_(* \(#,##0.00000\);_(* &quot;-&quot;??_);_(@_)"/>
    <numFmt numFmtId="173" formatCode="_(* #,##0.0000000_);_(* \(#,##0.0000000\);_(* &quot;-&quot;??_);_(@_)"/>
    <numFmt numFmtId="174" formatCode="_(* #,##0.00000000_);_(* \(#,##0.00000000\);_(* &quot;-&quot;??_);_(@_)"/>
    <numFmt numFmtId="175" formatCode="_(* #,##0.000000000_);_(* \(#,##0.000000000\);_(* &quot;-&quot;??_);_(@_)"/>
    <numFmt numFmtId="176" formatCode="_(* #,##0.0000000000_);_(* \(#,##0.0000000000\);_(* &quot;-&quot;??_);_(@_)"/>
    <numFmt numFmtId="177" formatCode="[$-409]d/mmm/yy;@"/>
  </numFmts>
  <fonts count="73">
    <font>
      <sz val="10"/>
      <name val="Arial"/>
    </font>
    <font>
      <sz val="10"/>
      <name val="Arial"/>
      <family val="2"/>
    </font>
    <font>
      <sz val="12"/>
      <name val="Arial"/>
      <family val="2"/>
    </font>
    <font>
      <b/>
      <sz val="12"/>
      <name val="Arial"/>
      <family val="2"/>
    </font>
    <font>
      <sz val="12"/>
      <color indexed="10"/>
      <name val="Arial"/>
      <family val="2"/>
    </font>
    <font>
      <b/>
      <sz val="12"/>
      <color indexed="10"/>
      <name val="Arial"/>
      <family val="2"/>
    </font>
    <font>
      <sz val="9"/>
      <color indexed="81"/>
      <name val="Tahoma"/>
      <family val="2"/>
    </font>
    <font>
      <b/>
      <sz val="9"/>
      <color indexed="81"/>
      <name val="Tahoma"/>
      <family val="2"/>
    </font>
    <font>
      <b/>
      <sz val="12"/>
      <color indexed="8"/>
      <name val="Arial"/>
      <family val="2"/>
    </font>
    <font>
      <sz val="8"/>
      <name val="Arial"/>
      <family val="2"/>
    </font>
    <font>
      <sz val="12"/>
      <name val="Verdana"/>
      <family val="2"/>
    </font>
    <font>
      <sz val="12"/>
      <color indexed="8"/>
      <name val="Arial"/>
      <family val="2"/>
    </font>
    <font>
      <b/>
      <sz val="10"/>
      <name val="Arial"/>
      <family val="2"/>
    </font>
    <font>
      <b/>
      <i/>
      <sz val="12"/>
      <name val="Arial"/>
      <family val="2"/>
    </font>
    <font>
      <sz val="10"/>
      <name val="Arial"/>
      <family val="2"/>
    </font>
    <font>
      <sz val="12"/>
      <color indexed="8"/>
      <name val="Arial"/>
      <family val="2"/>
    </font>
    <font>
      <sz val="12"/>
      <color indexed="10"/>
      <name val="Arial"/>
      <family val="2"/>
    </font>
    <font>
      <b/>
      <sz val="12"/>
      <color indexed="10"/>
      <name val="Arial"/>
      <family val="2"/>
    </font>
    <font>
      <sz val="8"/>
      <name val="Arial"/>
      <family val="2"/>
    </font>
    <font>
      <sz val="10"/>
      <name val="Arial"/>
      <family val="2"/>
    </font>
    <font>
      <b/>
      <sz val="12"/>
      <color indexed="62"/>
      <name val="Arial"/>
      <family val="2"/>
    </font>
    <font>
      <sz val="12"/>
      <color indexed="10"/>
      <name val="Arial"/>
      <family val="2"/>
    </font>
    <font>
      <b/>
      <sz val="12"/>
      <color indexed="10"/>
      <name val="Arial"/>
      <family val="2"/>
    </font>
    <font>
      <b/>
      <u/>
      <sz val="12"/>
      <color indexed="10"/>
      <name val="Arial"/>
      <family val="2"/>
    </font>
    <font>
      <b/>
      <i/>
      <sz val="12"/>
      <color indexed="10"/>
      <name val="Arial"/>
      <family val="2"/>
    </font>
    <font>
      <sz val="12"/>
      <color indexed="9"/>
      <name val="Arial"/>
      <family val="2"/>
    </font>
    <font>
      <b/>
      <sz val="20"/>
      <color indexed="10"/>
      <name val="Arial"/>
      <family val="2"/>
    </font>
    <font>
      <b/>
      <sz val="14"/>
      <name val="Arial"/>
      <family val="2"/>
    </font>
    <font>
      <sz val="10"/>
      <color indexed="10"/>
      <name val="Arial"/>
      <family val="2"/>
    </font>
    <font>
      <sz val="8"/>
      <name val="Arial"/>
      <family val="2"/>
    </font>
    <font>
      <b/>
      <sz val="14"/>
      <color indexed="10"/>
      <name val="Arial"/>
      <family val="2"/>
    </font>
    <font>
      <sz val="14"/>
      <name val="Arial"/>
      <family val="2"/>
    </font>
    <font>
      <i/>
      <sz val="12"/>
      <name val="Arial"/>
      <family val="2"/>
    </font>
    <font>
      <b/>
      <sz val="12"/>
      <name val="Wingdings"/>
      <charset val="2"/>
    </font>
    <font>
      <sz val="12"/>
      <name val="Wingdings"/>
      <charset val="2"/>
    </font>
    <font>
      <b/>
      <sz val="10"/>
      <color indexed="10"/>
      <name val="Arial"/>
      <family val="2"/>
    </font>
    <font>
      <b/>
      <sz val="10"/>
      <name val="Wingdings"/>
      <charset val="2"/>
    </font>
    <font>
      <sz val="12"/>
      <color indexed="10"/>
      <name val="Arial"/>
      <family val="2"/>
    </font>
    <font>
      <b/>
      <sz val="12"/>
      <color indexed="10"/>
      <name val="Arial"/>
      <family val="2"/>
    </font>
    <font>
      <b/>
      <u/>
      <sz val="12"/>
      <color indexed="10"/>
      <name val="Arial"/>
      <family val="2"/>
    </font>
    <font>
      <sz val="12"/>
      <color indexed="62"/>
      <name val="Arial"/>
      <family val="2"/>
    </font>
    <font>
      <b/>
      <sz val="12"/>
      <color indexed="62"/>
      <name val="Arial"/>
      <family val="2"/>
    </font>
    <font>
      <b/>
      <sz val="12"/>
      <color indexed="12"/>
      <name val="Arial"/>
      <family val="2"/>
    </font>
    <font>
      <sz val="12"/>
      <color indexed="12"/>
      <name val="Arial"/>
      <family val="2"/>
    </font>
    <font>
      <b/>
      <sz val="12"/>
      <color indexed="17"/>
      <name val="Arial"/>
      <family val="2"/>
    </font>
    <font>
      <sz val="14"/>
      <color indexed="17"/>
      <name val="Arial"/>
      <family val="2"/>
    </font>
    <font>
      <b/>
      <sz val="14"/>
      <color indexed="17"/>
      <name val="Arial"/>
      <family val="2"/>
    </font>
    <font>
      <sz val="12"/>
      <color indexed="17"/>
      <name val="Arial"/>
      <family val="2"/>
    </font>
    <font>
      <b/>
      <sz val="12"/>
      <color indexed="30"/>
      <name val="Arial"/>
      <family val="2"/>
    </font>
    <font>
      <b/>
      <sz val="14"/>
      <color indexed="10"/>
      <name val="Arial"/>
      <family val="2"/>
    </font>
    <font>
      <sz val="10"/>
      <color indexed="10"/>
      <name val="Arial"/>
      <family val="2"/>
    </font>
    <font>
      <sz val="12"/>
      <color indexed="8"/>
      <name val="Arial"/>
      <family val="2"/>
    </font>
    <font>
      <sz val="12"/>
      <color indexed="30"/>
      <name val="Arial"/>
      <family val="2"/>
    </font>
    <font>
      <b/>
      <u/>
      <sz val="12"/>
      <color indexed="12"/>
      <name val="Arial"/>
      <family val="2"/>
    </font>
    <font>
      <sz val="10"/>
      <color indexed="12"/>
      <name val="Arial"/>
      <family val="2"/>
    </font>
    <font>
      <b/>
      <sz val="10"/>
      <color indexed="12"/>
      <name val="Arial"/>
      <family val="2"/>
    </font>
    <font>
      <sz val="12"/>
      <color indexed="9"/>
      <name val="Arial"/>
      <family val="2"/>
    </font>
    <font>
      <b/>
      <sz val="10"/>
      <color indexed="17"/>
      <name val="Arial"/>
      <family val="2"/>
    </font>
    <font>
      <sz val="10"/>
      <color indexed="17"/>
      <name val="Arial"/>
      <family val="2"/>
    </font>
    <font>
      <b/>
      <u/>
      <sz val="12"/>
      <color indexed="18"/>
      <name val="Arial"/>
      <family val="2"/>
    </font>
    <font>
      <sz val="8"/>
      <name val="Arial"/>
      <family val="2"/>
    </font>
    <font>
      <sz val="12"/>
      <color indexed="10"/>
      <name val="Arial"/>
      <family val="2"/>
      <charset val="238"/>
    </font>
    <font>
      <sz val="12"/>
      <color indexed="10"/>
      <name val="Arial"/>
      <family val="2"/>
    </font>
    <font>
      <b/>
      <sz val="12"/>
      <color indexed="10"/>
      <name val="Arial"/>
      <family val="2"/>
    </font>
    <font>
      <sz val="12"/>
      <color indexed="9"/>
      <name val="Arial"/>
      <family val="2"/>
    </font>
    <font>
      <sz val="10"/>
      <color indexed="81"/>
      <name val="Tahoma"/>
      <family val="2"/>
    </font>
    <font>
      <sz val="12"/>
      <color indexed="30"/>
      <name val="Arial"/>
      <family val="2"/>
    </font>
    <font>
      <sz val="12"/>
      <color indexed="10"/>
      <name val="Arial"/>
      <family val="2"/>
    </font>
    <font>
      <sz val="11"/>
      <color indexed="10"/>
      <name val="Arial"/>
      <family val="2"/>
    </font>
    <font>
      <b/>
      <sz val="12"/>
      <color rgb="FFFF0000"/>
      <name val="Arial"/>
      <family val="2"/>
    </font>
    <font>
      <sz val="12"/>
      <color rgb="FF0070C0"/>
      <name val="Arial"/>
      <family val="2"/>
    </font>
    <font>
      <sz val="12"/>
      <color rgb="FFFF0000"/>
      <name val="Arial"/>
      <family val="2"/>
    </font>
    <font>
      <sz val="12"/>
      <color theme="4" tint="-0.249977111117893"/>
      <name val="Arial"/>
      <family val="2"/>
    </font>
  </fonts>
  <fills count="1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7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hair">
        <color indexed="64"/>
      </top>
      <bottom style="medium">
        <color indexed="64"/>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8" fontId="19" fillId="0" borderId="0" applyFont="0" applyFill="0" applyBorder="0" applyAlignment="0" applyProtection="0"/>
    <xf numFmtId="9" fontId="14" fillId="0" borderId="0" applyFont="0" applyFill="0" applyBorder="0" applyAlignment="0" applyProtection="0"/>
  </cellStyleXfs>
  <cellXfs count="2100">
    <xf numFmtId="0" fontId="0" fillId="0" borderId="0" xfId="0"/>
    <xf numFmtId="0" fontId="2" fillId="0" borderId="0" xfId="0" applyFont="1" applyFill="1" applyBorder="1"/>
    <xf numFmtId="165" fontId="2" fillId="0" borderId="0" xfId="0" applyNumberFormat="1" applyFont="1" applyFill="1" applyBorder="1" applyAlignment="1">
      <alignment horizontal="center" vertical="center"/>
    </xf>
    <xf numFmtId="0" fontId="4" fillId="0" borderId="0" xfId="0" applyNumberFormat="1" applyFont="1" applyFill="1" applyBorder="1"/>
    <xf numFmtId="0" fontId="2" fillId="0" borderId="0" xfId="0" applyFont="1" applyFill="1" applyBorder="1" applyAlignment="1">
      <alignment horizontal="center" vertical="center" wrapText="1"/>
    </xf>
    <xf numFmtId="0" fontId="2" fillId="0" borderId="1" xfId="0" applyFont="1" applyFill="1" applyBorder="1" applyAlignment="1">
      <alignment vertical="top"/>
    </xf>
    <xf numFmtId="0" fontId="3" fillId="0" borderId="1" xfId="0" applyFont="1" applyFill="1" applyBorder="1" applyAlignment="1">
      <alignment horizontal="center" vertical="top"/>
    </xf>
    <xf numFmtId="166" fontId="3" fillId="0" borderId="1" xfId="0" applyNumberFormat="1" applyFont="1" applyFill="1" applyBorder="1" applyAlignment="1">
      <alignment horizontal="center" vertical="top"/>
    </xf>
    <xf numFmtId="0" fontId="3" fillId="0" borderId="0" xfId="0" applyFont="1" applyFill="1" applyBorder="1" applyAlignment="1">
      <alignment vertical="top"/>
    </xf>
    <xf numFmtId="0" fontId="2" fillId="0" borderId="1" xfId="0" applyFont="1" applyFill="1" applyBorder="1" applyAlignment="1">
      <alignment horizontal="center" vertical="top"/>
    </xf>
    <xf numFmtId="0" fontId="3" fillId="0" borderId="2" xfId="0" applyFont="1" applyFill="1" applyBorder="1" applyAlignment="1">
      <alignment horizontal="center" vertical="top"/>
    </xf>
    <xf numFmtId="0" fontId="3" fillId="0" borderId="2" xfId="0" applyFont="1" applyFill="1" applyBorder="1" applyAlignment="1">
      <alignment horizontal="left" vertical="top"/>
    </xf>
    <xf numFmtId="0" fontId="2" fillId="0" borderId="2" xfId="0" applyFont="1" applyFill="1" applyBorder="1" applyAlignment="1">
      <alignment vertical="top" wrapText="1"/>
    </xf>
    <xf numFmtId="0" fontId="3" fillId="0" borderId="0" xfId="0" applyFont="1" applyFill="1" applyBorder="1" applyAlignment="1">
      <alignment horizontal="right" vertical="top"/>
    </xf>
    <xf numFmtId="0" fontId="3" fillId="0" borderId="0" xfId="0" applyFont="1" applyFill="1" applyBorder="1" applyAlignment="1">
      <alignment horizontal="center" vertical="center" wrapText="1"/>
    </xf>
    <xf numFmtId="165" fontId="2" fillId="0" borderId="2" xfId="0" applyNumberFormat="1" applyFont="1" applyFill="1" applyBorder="1" applyAlignment="1">
      <alignment horizontal="center" vertical="center"/>
    </xf>
    <xf numFmtId="0" fontId="2" fillId="0" borderId="0" xfId="0" applyFont="1" applyFill="1" applyBorder="1" applyAlignment="1">
      <alignment vertical="top"/>
    </xf>
    <xf numFmtId="0" fontId="2" fillId="0" borderId="2" xfId="0" applyFont="1" applyFill="1" applyBorder="1" applyAlignment="1">
      <alignment horizontal="center" vertical="top"/>
    </xf>
    <xf numFmtId="0" fontId="2" fillId="0" borderId="0" xfId="0" applyFont="1" applyFill="1" applyBorder="1" applyAlignment="1">
      <alignment horizontal="center" vertical="top"/>
    </xf>
    <xf numFmtId="0" fontId="16" fillId="0" borderId="0" xfId="0" applyFont="1" applyFill="1" applyBorder="1" applyAlignment="1">
      <alignment vertical="top"/>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166" fontId="3"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16" fillId="0" borderId="0" xfId="0" applyNumberFormat="1" applyFont="1" applyFill="1" applyBorder="1"/>
    <xf numFmtId="0" fontId="16" fillId="0" borderId="0" xfId="0" applyNumberFormat="1" applyFont="1" applyFill="1" applyBorder="1" applyAlignment="1">
      <alignment vertical="center"/>
    </xf>
    <xf numFmtId="49" fontId="2" fillId="0" borderId="3" xfId="0" applyNumberFormat="1" applyFont="1" applyFill="1" applyBorder="1" applyAlignment="1">
      <alignment horizontal="left" vertical="center" wrapText="1"/>
    </xf>
    <xf numFmtId="164" fontId="3" fillId="0" borderId="1" xfId="2" applyNumberFormat="1" applyFont="1" applyFill="1" applyBorder="1" applyAlignment="1">
      <alignment horizontal="right" vertical="center"/>
    </xf>
    <xf numFmtId="0" fontId="0" fillId="0" borderId="0" xfId="0" applyFill="1"/>
    <xf numFmtId="166" fontId="3" fillId="2" borderId="1" xfId="0" applyNumberFormat="1" applyFont="1" applyFill="1" applyBorder="1" applyAlignment="1">
      <alignment horizontal="center" vertical="center"/>
    </xf>
    <xf numFmtId="167" fontId="2" fillId="0" borderId="0" xfId="1" applyNumberFormat="1" applyFont="1" applyFill="1" applyBorder="1" applyAlignment="1">
      <alignment vertical="top"/>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49" fontId="22" fillId="0" borderId="1" xfId="0" applyNumberFormat="1" applyFont="1" applyFill="1" applyBorder="1" applyAlignment="1">
      <alignment horizontal="center" vertical="center"/>
    </xf>
    <xf numFmtId="49" fontId="21" fillId="0" borderId="1" xfId="0" applyNumberFormat="1" applyFont="1" applyFill="1" applyBorder="1" applyAlignment="1">
      <alignment horizontal="left" vertical="center" wrapText="1"/>
    </xf>
    <xf numFmtId="166" fontId="22" fillId="0" borderId="1"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xf>
    <xf numFmtId="0" fontId="21" fillId="0" borderId="0" xfId="0" applyFont="1" applyFill="1" applyBorder="1" applyAlignment="1">
      <alignment horizontal="center" vertical="top"/>
    </xf>
    <xf numFmtId="43" fontId="2" fillId="0" borderId="0" xfId="1" applyFont="1" applyFill="1" applyBorder="1" applyAlignment="1">
      <alignment horizontal="center" vertical="center"/>
    </xf>
    <xf numFmtId="43" fontId="3" fillId="0" borderId="0" xfId="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center"/>
    </xf>
    <xf numFmtId="0" fontId="16" fillId="0" borderId="1" xfId="0" applyFont="1" applyFill="1" applyBorder="1" applyAlignment="1">
      <alignment vertical="top"/>
    </xf>
    <xf numFmtId="0" fontId="16" fillId="0" borderId="1" xfId="0" applyFont="1" applyFill="1" applyBorder="1" applyAlignment="1">
      <alignment horizontal="center" vertical="top"/>
    </xf>
    <xf numFmtId="49" fontId="16" fillId="0" borderId="1" xfId="0" applyNumberFormat="1" applyFont="1" applyFill="1" applyBorder="1" applyAlignment="1">
      <alignment horizontal="left" vertical="top" wrapText="1"/>
    </xf>
    <xf numFmtId="0" fontId="17" fillId="0" borderId="0" xfId="0" applyFont="1" applyFill="1" applyBorder="1" applyAlignment="1">
      <alignment vertical="top"/>
    </xf>
    <xf numFmtId="0" fontId="4" fillId="0" borderId="0" xfId="0" applyFont="1" applyFill="1" applyBorder="1" applyAlignment="1">
      <alignment vertical="top"/>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67" fontId="3" fillId="0" borderId="2" xfId="1" applyNumberFormat="1" applyFont="1" applyFill="1" applyBorder="1" applyAlignment="1">
      <alignment horizontal="center" vertical="center" wrapText="1"/>
    </xf>
    <xf numFmtId="164" fontId="4" fillId="0" borderId="0" xfId="0" applyNumberFormat="1" applyFont="1" applyFill="1" applyBorder="1" applyAlignment="1">
      <alignment vertical="center"/>
    </xf>
    <xf numFmtId="164" fontId="4" fillId="2" borderId="0" xfId="0" applyNumberFormat="1" applyFont="1" applyFill="1" applyBorder="1" applyAlignment="1">
      <alignment vertical="center"/>
    </xf>
    <xf numFmtId="164" fontId="4" fillId="0" borderId="0"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xf>
    <xf numFmtId="168" fontId="2" fillId="0" borderId="0" xfId="3" applyFont="1" applyFill="1" applyBorder="1" applyAlignment="1">
      <alignment vertical="center"/>
    </xf>
    <xf numFmtId="44" fontId="2" fillId="0" borderId="0" xfId="2" applyFont="1" applyFill="1" applyBorder="1" applyAlignment="1">
      <alignment vertical="center"/>
    </xf>
    <xf numFmtId="49" fontId="23" fillId="0" borderId="0" xfId="0" applyNumberFormat="1" applyFont="1" applyFill="1" applyBorder="1" applyAlignment="1">
      <alignment horizontal="right" vertical="center" wrapText="1"/>
    </xf>
    <xf numFmtId="0" fontId="2" fillId="0" borderId="4" xfId="0" applyFont="1" applyFill="1" applyBorder="1" applyAlignment="1">
      <alignment horizontal="left" vertical="center"/>
    </xf>
    <xf numFmtId="49" fontId="3" fillId="0" borderId="4" xfId="0" applyNumberFormat="1" applyFont="1" applyFill="1" applyBorder="1" applyAlignment="1">
      <alignment horizontal="center" vertical="center"/>
    </xf>
    <xf numFmtId="49" fontId="2" fillId="0" borderId="4" xfId="0" applyNumberFormat="1" applyFont="1" applyFill="1" applyBorder="1" applyAlignment="1">
      <alignment horizontal="left" vertical="center" wrapText="1"/>
    </xf>
    <xf numFmtId="168" fontId="3" fillId="0" borderId="1" xfId="3" applyFont="1" applyFill="1" applyBorder="1" applyAlignment="1">
      <alignment horizontal="right" vertical="center"/>
    </xf>
    <xf numFmtId="167" fontId="3" fillId="0" borderId="1" xfId="1" applyNumberFormat="1" applyFont="1" applyFill="1" applyBorder="1" applyAlignment="1">
      <alignment horizontal="right" vertical="center"/>
    </xf>
    <xf numFmtId="167" fontId="3" fillId="0" borderId="3" xfId="1" applyNumberFormat="1" applyFont="1" applyFill="1" applyBorder="1" applyAlignment="1">
      <alignment horizontal="right" vertical="center"/>
    </xf>
    <xf numFmtId="167" fontId="3" fillId="0" borderId="0" xfId="1" applyNumberFormat="1" applyFont="1" applyFill="1" applyBorder="1" applyAlignment="1">
      <alignment vertical="center"/>
    </xf>
    <xf numFmtId="167" fontId="3" fillId="0" borderId="5" xfId="1" applyNumberFormat="1" applyFont="1" applyFill="1" applyBorder="1" applyAlignment="1">
      <alignment horizontal="right" vertical="center"/>
    </xf>
    <xf numFmtId="0" fontId="3" fillId="2" borderId="1" xfId="0" applyFont="1" applyFill="1" applyBorder="1" applyAlignment="1">
      <alignment horizontal="center" vertical="center"/>
    </xf>
    <xf numFmtId="167" fontId="21" fillId="0" borderId="1" xfId="1" applyNumberFormat="1" applyFont="1" applyFill="1" applyBorder="1" applyAlignment="1">
      <alignment horizontal="right" vertical="center"/>
    </xf>
    <xf numFmtId="0" fontId="3" fillId="2" borderId="2" xfId="0" applyFont="1" applyFill="1" applyBorder="1" applyAlignment="1">
      <alignment horizontal="center" vertical="top"/>
    </xf>
    <xf numFmtId="0" fontId="3" fillId="2" borderId="1" xfId="0" applyFont="1" applyFill="1" applyBorder="1" applyAlignment="1">
      <alignment horizontal="center" vertical="top"/>
    </xf>
    <xf numFmtId="0" fontId="2" fillId="2" borderId="1" xfId="0" applyFont="1" applyFill="1" applyBorder="1" applyAlignment="1">
      <alignment horizontal="center" vertical="top"/>
    </xf>
    <xf numFmtId="0" fontId="28" fillId="0" borderId="0" xfId="0" applyFont="1"/>
    <xf numFmtId="0" fontId="4" fillId="0" borderId="1" xfId="0" applyFont="1" applyFill="1" applyBorder="1" applyAlignment="1">
      <alignment horizontal="left" vertical="top"/>
    </xf>
    <xf numFmtId="49" fontId="5" fillId="0" borderId="1" xfId="0" applyNumberFormat="1" applyFont="1" applyFill="1" applyBorder="1" applyAlignment="1">
      <alignment horizontal="center" vertical="top" wrapText="1"/>
    </xf>
    <xf numFmtId="0" fontId="16" fillId="0" borderId="3" xfId="0" applyFont="1" applyFill="1" applyBorder="1" applyAlignment="1">
      <alignment vertical="top"/>
    </xf>
    <xf numFmtId="0" fontId="16" fillId="2" borderId="1" xfId="0" applyFont="1" applyFill="1" applyBorder="1" applyAlignment="1">
      <alignment horizontal="center" vertical="top"/>
    </xf>
    <xf numFmtId="0" fontId="3" fillId="0" borderId="0" xfId="0" applyFont="1" applyFill="1" applyBorder="1" applyAlignment="1">
      <alignment horizontal="center" vertical="center"/>
    </xf>
    <xf numFmtId="44" fontId="2" fillId="0" borderId="0" xfId="2" applyFont="1" applyFill="1" applyBorder="1" applyAlignment="1">
      <alignment horizontal="center" vertical="center"/>
    </xf>
    <xf numFmtId="0" fontId="4" fillId="0" borderId="0" xfId="0" applyNumberFormat="1" applyFont="1" applyFill="1" applyBorder="1" applyAlignment="1">
      <alignment vertical="center"/>
    </xf>
    <xf numFmtId="164" fontId="13" fillId="0" borderId="1" xfId="2" applyNumberFormat="1" applyFont="1" applyFill="1" applyBorder="1" applyAlignment="1">
      <alignment horizontal="center" vertical="center"/>
    </xf>
    <xf numFmtId="164" fontId="3" fillId="0" borderId="1" xfId="2" applyNumberFormat="1" applyFont="1" applyFill="1" applyBorder="1" applyAlignment="1">
      <alignment horizontal="center"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167" fontId="4" fillId="0" borderId="1" xfId="1" applyNumberFormat="1" applyFont="1" applyFill="1" applyBorder="1" applyAlignment="1">
      <alignment horizontal="right" vertical="center"/>
    </xf>
    <xf numFmtId="164" fontId="4" fillId="0" borderId="1" xfId="2" applyNumberFormat="1" applyFont="1" applyFill="1" applyBorder="1" applyAlignment="1">
      <alignment horizontal="right" vertical="center"/>
    </xf>
    <xf numFmtId="168" fontId="4" fillId="0" borderId="1" xfId="3" applyFont="1" applyFill="1" applyBorder="1" applyAlignment="1">
      <alignment horizontal="right" vertical="center"/>
    </xf>
    <xf numFmtId="164" fontId="4" fillId="0" borderId="1" xfId="2" applyNumberFormat="1" applyFont="1" applyFill="1" applyBorder="1" applyAlignment="1">
      <alignment horizontal="center" vertical="center"/>
    </xf>
    <xf numFmtId="166" fontId="4" fillId="2"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Fill="1" applyBorder="1" applyAlignment="1">
      <alignment vertical="center"/>
    </xf>
    <xf numFmtId="166" fontId="21" fillId="2" borderId="1" xfId="0" applyNumberFormat="1" applyFont="1" applyFill="1" applyBorder="1" applyAlignment="1">
      <alignment horizontal="center" vertical="center"/>
    </xf>
    <xf numFmtId="167" fontId="5" fillId="0" borderId="0" xfId="1" applyNumberFormat="1" applyFont="1" applyFill="1" applyBorder="1" applyAlignment="1">
      <alignment horizontal="right" vertical="center"/>
    </xf>
    <xf numFmtId="164" fontId="24" fillId="0" borderId="0" xfId="2"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167" fontId="2" fillId="0" borderId="0" xfId="1" applyNumberFormat="1" applyFont="1" applyFill="1" applyBorder="1" applyAlignment="1">
      <alignment horizontal="right" vertical="center"/>
    </xf>
    <xf numFmtId="164" fontId="2" fillId="0" borderId="0" xfId="2" applyNumberFormat="1" applyFont="1" applyFill="1" applyBorder="1" applyAlignment="1">
      <alignment horizontal="right" vertical="center"/>
    </xf>
    <xf numFmtId="168" fontId="2" fillId="0" borderId="0" xfId="3" applyFont="1" applyFill="1" applyBorder="1" applyAlignment="1">
      <alignment horizontal="right" vertical="center"/>
    </xf>
    <xf numFmtId="164" fontId="3" fillId="0" borderId="0" xfId="2"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64" fontId="2" fillId="0" borderId="0" xfId="2" applyNumberFormat="1" applyFont="1" applyFill="1" applyBorder="1" applyAlignment="1">
      <alignment vertical="center"/>
    </xf>
    <xf numFmtId="167" fontId="2" fillId="0" borderId="0" xfId="1"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168" fontId="2" fillId="0" borderId="0" xfId="3" applyFont="1" applyFill="1" applyBorder="1" applyAlignment="1">
      <alignment horizontal="left" vertical="center"/>
    </xf>
    <xf numFmtId="167" fontId="3" fillId="0" borderId="0" xfId="1" applyNumberFormat="1" applyFont="1" applyFill="1" applyBorder="1" applyAlignment="1">
      <alignment horizontal="right" vertical="center"/>
    </xf>
    <xf numFmtId="167" fontId="2" fillId="0" borderId="0" xfId="1" applyNumberFormat="1" applyFont="1" applyFill="1" applyBorder="1" applyAlignment="1">
      <alignment horizontal="center" vertical="center"/>
    </xf>
    <xf numFmtId="0" fontId="3" fillId="0" borderId="0" xfId="0" applyFont="1" applyFill="1" applyBorder="1" applyAlignment="1">
      <alignment horizontal="right" vertical="center"/>
    </xf>
    <xf numFmtId="167" fontId="3" fillId="0" borderId="6" xfId="1" applyNumberFormat="1" applyFont="1" applyFill="1" applyBorder="1" applyAlignment="1">
      <alignment horizontal="right" vertical="center"/>
    </xf>
    <xf numFmtId="164" fontId="2" fillId="0" borderId="6" xfId="2" applyNumberFormat="1" applyFont="1" applyFill="1" applyBorder="1" applyAlignment="1">
      <alignment vertical="center"/>
    </xf>
    <xf numFmtId="168" fontId="2" fillId="0" borderId="6" xfId="3" applyFont="1" applyFill="1" applyBorder="1" applyAlignment="1">
      <alignment vertical="center"/>
    </xf>
    <xf numFmtId="167" fontId="3" fillId="0" borderId="6" xfId="1" applyNumberFormat="1" applyFont="1" applyFill="1" applyBorder="1" applyAlignment="1">
      <alignment vertical="center"/>
    </xf>
    <xf numFmtId="0" fontId="2" fillId="0" borderId="0" xfId="0" applyFont="1" applyFill="1" applyBorder="1" applyAlignment="1">
      <alignment vertical="center" wrapText="1"/>
    </xf>
    <xf numFmtId="49" fontId="2" fillId="0" borderId="1" xfId="1" applyNumberFormat="1" applyFont="1" applyFill="1" applyBorder="1" applyAlignment="1">
      <alignment horizontal="center" vertical="center" wrapText="1"/>
    </xf>
    <xf numFmtId="49" fontId="2" fillId="0" borderId="0" xfId="1" applyNumberFormat="1" applyFont="1" applyFill="1" applyBorder="1" applyAlignment="1">
      <alignment vertical="center"/>
    </xf>
    <xf numFmtId="49" fontId="2" fillId="0" borderId="0" xfId="1" applyNumberFormat="1" applyFont="1" applyFill="1" applyBorder="1" applyAlignment="1">
      <alignment horizontal="center" vertical="center"/>
    </xf>
    <xf numFmtId="49" fontId="2" fillId="0" borderId="5" xfId="1" applyNumberFormat="1" applyFont="1" applyFill="1" applyBorder="1" applyAlignment="1">
      <alignment horizontal="center" vertical="center" wrapText="1"/>
    </xf>
    <xf numFmtId="49" fontId="2" fillId="0" borderId="0"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0" xfId="0" applyNumberFormat="1" applyFont="1" applyFill="1" applyBorder="1"/>
    <xf numFmtId="0" fontId="2" fillId="0" borderId="0"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left" vertical="center"/>
    </xf>
    <xf numFmtId="167" fontId="3" fillId="0" borderId="2" xfId="1" applyNumberFormat="1" applyFont="1" applyFill="1" applyBorder="1" applyAlignment="1">
      <alignment vertical="center"/>
    </xf>
    <xf numFmtId="0" fontId="3" fillId="2" borderId="2" xfId="0" applyFont="1" applyFill="1" applyBorder="1" applyAlignment="1">
      <alignment horizontal="center" vertical="center"/>
    </xf>
    <xf numFmtId="0" fontId="2" fillId="0" borderId="2" xfId="0" applyFont="1" applyFill="1" applyBorder="1" applyAlignment="1">
      <alignment vertical="center" wrapText="1"/>
    </xf>
    <xf numFmtId="164" fontId="2" fillId="0" borderId="0" xfId="2" applyNumberFormat="1" applyFont="1" applyFill="1" applyBorder="1" applyAlignment="1">
      <alignment horizontal="left" vertical="center"/>
    </xf>
    <xf numFmtId="0" fontId="2" fillId="0" borderId="0" xfId="0" applyFont="1" applyFill="1" applyBorder="1" applyAlignment="1">
      <alignment horizontal="right" vertical="center"/>
    </xf>
    <xf numFmtId="164" fontId="3" fillId="0" borderId="0" xfId="2" applyNumberFormat="1" applyFont="1" applyFill="1" applyBorder="1" applyAlignment="1">
      <alignment horizontal="left" vertical="center"/>
    </xf>
    <xf numFmtId="14" fontId="2" fillId="0" borderId="0" xfId="0" applyNumberFormat="1" applyFont="1" applyFill="1" applyBorder="1" applyAlignment="1">
      <alignment horizontal="center" vertical="center"/>
    </xf>
    <xf numFmtId="167" fontId="3" fillId="0" borderId="0" xfId="1" applyNumberFormat="1" applyFont="1" applyFill="1" applyBorder="1" applyAlignment="1">
      <alignment horizontal="center" vertical="center"/>
    </xf>
    <xf numFmtId="43" fontId="0" fillId="0" borderId="0" xfId="1" applyFont="1" applyFill="1"/>
    <xf numFmtId="43" fontId="12" fillId="0" borderId="0" xfId="1" applyFont="1" applyFill="1"/>
    <xf numFmtId="49" fontId="2" fillId="0" borderId="7" xfId="1" applyNumberFormat="1" applyFont="1" applyFill="1" applyBorder="1" applyAlignment="1">
      <alignment horizontal="center" vertical="center" wrapText="1"/>
    </xf>
    <xf numFmtId="43" fontId="20" fillId="0" borderId="1" xfId="1" applyFont="1" applyFill="1" applyBorder="1" applyAlignment="1">
      <alignment horizontal="right" vertical="center"/>
    </xf>
    <xf numFmtId="49" fontId="3" fillId="0" borderId="8" xfId="1" applyNumberFormat="1" applyFont="1" applyFill="1" applyBorder="1" applyAlignment="1">
      <alignment horizontal="center" vertical="center" wrapText="1"/>
    </xf>
    <xf numFmtId="43" fontId="0" fillId="0" borderId="0" xfId="1" applyFont="1" applyFill="1" applyAlignment="1">
      <alignment horizontal="center" vertical="center"/>
    </xf>
    <xf numFmtId="43" fontId="2" fillId="0" borderId="0" xfId="1" applyFont="1" applyFill="1" applyAlignment="1">
      <alignment vertical="center"/>
    </xf>
    <xf numFmtId="43" fontId="3" fillId="0" borderId="9" xfId="1" applyFont="1" applyFill="1" applyBorder="1" applyAlignment="1">
      <alignment horizontal="center" vertical="center" wrapText="1"/>
    </xf>
    <xf numFmtId="43" fontId="3" fillId="0" borderId="10" xfId="1" applyFont="1" applyFill="1" applyBorder="1" applyAlignment="1">
      <alignment horizontal="center" vertical="center" wrapText="1"/>
    </xf>
    <xf numFmtId="43" fontId="3" fillId="0" borderId="11" xfId="1" applyFont="1" applyFill="1" applyBorder="1" applyAlignment="1">
      <alignment horizontal="center" vertical="center" wrapText="1"/>
    </xf>
    <xf numFmtId="43" fontId="2" fillId="0" borderId="12" xfId="1" applyFont="1" applyFill="1" applyBorder="1" applyAlignment="1">
      <alignment horizontal="center" vertical="center"/>
    </xf>
    <xf numFmtId="43" fontId="3" fillId="0" borderId="13" xfId="1" applyFont="1" applyFill="1" applyBorder="1" applyAlignment="1">
      <alignment horizontal="left" vertical="center"/>
    </xf>
    <xf numFmtId="43" fontId="2" fillId="0" borderId="14" xfId="1" applyFont="1" applyFill="1" applyBorder="1" applyAlignment="1">
      <alignment horizontal="justify" vertical="center" wrapText="1"/>
    </xf>
    <xf numFmtId="43" fontId="2" fillId="0" borderId="15" xfId="1" applyFont="1" applyFill="1" applyBorder="1" applyAlignment="1">
      <alignment horizontal="left" vertical="center" wrapText="1"/>
    </xf>
    <xf numFmtId="43" fontId="2" fillId="0" borderId="15" xfId="1" applyFont="1" applyFill="1" applyBorder="1" applyAlignment="1">
      <alignment horizontal="justify" vertical="center" wrapText="1"/>
    </xf>
    <xf numFmtId="43" fontId="2" fillId="0" borderId="16" xfId="1" applyFont="1" applyFill="1" applyBorder="1" applyAlignment="1">
      <alignment horizontal="justify" vertical="center" wrapText="1"/>
    </xf>
    <xf numFmtId="43" fontId="2" fillId="0" borderId="17" xfId="1" applyFont="1" applyFill="1" applyBorder="1" applyAlignment="1">
      <alignment horizontal="left" vertical="center" wrapText="1"/>
    </xf>
    <xf numFmtId="43" fontId="2" fillId="0" borderId="18" xfId="1" applyFont="1" applyFill="1" applyBorder="1" applyAlignment="1">
      <alignment horizontal="left" vertical="center" wrapText="1"/>
    </xf>
    <xf numFmtId="43" fontId="2" fillId="0" borderId="12" xfId="1" applyFont="1" applyFill="1" applyBorder="1" applyAlignment="1">
      <alignment horizontal="justify" vertical="center" wrapText="1"/>
    </xf>
    <xf numFmtId="43" fontId="2" fillId="0" borderId="13" xfId="1" applyFont="1" applyFill="1" applyBorder="1" applyAlignment="1">
      <alignment horizontal="left" vertical="center" wrapText="1"/>
    </xf>
    <xf numFmtId="43" fontId="2" fillId="0" borderId="19" xfId="1" applyFont="1" applyFill="1" applyBorder="1" applyAlignment="1">
      <alignment horizontal="justify" vertical="center" wrapText="1"/>
    </xf>
    <xf numFmtId="43" fontId="2" fillId="0" borderId="20" xfId="1" applyFont="1" applyFill="1" applyBorder="1" applyAlignment="1">
      <alignment horizontal="left" vertical="center" wrapText="1"/>
    </xf>
    <xf numFmtId="167" fontId="3" fillId="0" borderId="21" xfId="1" applyNumberFormat="1" applyFont="1" applyFill="1" applyBorder="1" applyAlignment="1">
      <alignment horizontal="center" vertical="center" wrapText="1"/>
    </xf>
    <xf numFmtId="167" fontId="2" fillId="0" borderId="22" xfId="1" applyNumberFormat="1" applyFont="1" applyFill="1" applyBorder="1" applyAlignment="1">
      <alignment vertical="top"/>
    </xf>
    <xf numFmtId="167" fontId="2" fillId="0" borderId="23" xfId="1" applyNumberFormat="1" applyFont="1" applyFill="1" applyBorder="1" applyAlignment="1">
      <alignment vertical="center"/>
    </xf>
    <xf numFmtId="0" fontId="22" fillId="2" borderId="1" xfId="0" applyNumberFormat="1" applyFont="1" applyFill="1" applyBorder="1" applyAlignment="1">
      <alignment horizontal="center" vertical="center"/>
    </xf>
    <xf numFmtId="0" fontId="37" fillId="0" borderId="0" xfId="0" applyFont="1" applyFill="1" applyBorder="1" applyAlignment="1">
      <alignment vertical="center"/>
    </xf>
    <xf numFmtId="44" fontId="38" fillId="0" borderId="0" xfId="2" applyFont="1" applyFill="1" applyBorder="1" applyAlignment="1">
      <alignment vertical="center"/>
    </xf>
    <xf numFmtId="44" fontId="38" fillId="0" borderId="12" xfId="2" applyFont="1" applyFill="1" applyBorder="1" applyAlignment="1">
      <alignment vertical="center"/>
    </xf>
    <xf numFmtId="44" fontId="37" fillId="0" borderId="14" xfId="2" applyFont="1" applyFill="1" applyBorder="1" applyAlignment="1">
      <alignment horizontal="right" vertical="center"/>
    </xf>
    <xf numFmtId="43" fontId="37" fillId="0" borderId="14" xfId="1" applyFont="1" applyFill="1" applyBorder="1" applyAlignment="1">
      <alignment horizontal="right" vertical="center"/>
    </xf>
    <xf numFmtId="43" fontId="38" fillId="0" borderId="14" xfId="1" applyFont="1" applyFill="1" applyBorder="1" applyAlignment="1">
      <alignment horizontal="right" vertical="center"/>
    </xf>
    <xf numFmtId="43" fontId="38" fillId="0" borderId="14" xfId="1" applyFont="1" applyFill="1" applyBorder="1" applyAlignment="1">
      <alignment horizontal="left" vertical="center" wrapText="1"/>
    </xf>
    <xf numFmtId="43" fontId="37" fillId="0" borderId="24" xfId="1" applyFont="1" applyFill="1" applyBorder="1" applyAlignment="1">
      <alignment horizontal="right" vertical="center"/>
    </xf>
    <xf numFmtId="43" fontId="38" fillId="0" borderId="25" xfId="1" applyFont="1" applyFill="1" applyBorder="1" applyAlignment="1">
      <alignment horizontal="right" vertical="center"/>
    </xf>
    <xf numFmtId="43" fontId="37" fillId="0" borderId="26" xfId="1" applyFont="1" applyFill="1" applyBorder="1" applyAlignment="1">
      <alignment horizontal="right" vertical="center"/>
    </xf>
    <xf numFmtId="43" fontId="38" fillId="0" borderId="12" xfId="1" applyFont="1" applyFill="1" applyBorder="1" applyAlignment="1">
      <alignment vertical="center"/>
    </xf>
    <xf numFmtId="43" fontId="38" fillId="0" borderId="0" xfId="1" applyFont="1" applyFill="1" applyBorder="1" applyAlignment="1">
      <alignment vertical="center"/>
    </xf>
    <xf numFmtId="43" fontId="37" fillId="0" borderId="0" xfId="1" applyFont="1" applyFill="1" applyBorder="1"/>
    <xf numFmtId="169" fontId="38" fillId="0" borderId="0" xfId="1" applyNumberFormat="1" applyFont="1" applyFill="1" applyBorder="1" applyAlignment="1">
      <alignment vertical="center"/>
    </xf>
    <xf numFmtId="169" fontId="38" fillId="0" borderId="8" xfId="1" applyNumberFormat="1" applyFont="1" applyFill="1" applyBorder="1" applyAlignment="1">
      <alignment horizontal="center" vertical="center" wrapText="1"/>
    </xf>
    <xf numFmtId="169" fontId="37" fillId="0" borderId="1" xfId="1" applyNumberFormat="1" applyFont="1" applyFill="1" applyBorder="1" applyAlignment="1">
      <alignment horizontal="right" vertical="center"/>
    </xf>
    <xf numFmtId="43" fontId="37" fillId="0" borderId="1" xfId="1" applyFont="1" applyFill="1" applyBorder="1" applyAlignment="1">
      <alignment horizontal="right" vertical="center"/>
    </xf>
    <xf numFmtId="43" fontId="38" fillId="0" borderId="1" xfId="1" applyFont="1" applyFill="1" applyBorder="1" applyAlignment="1">
      <alignment horizontal="right" vertical="center"/>
    </xf>
    <xf numFmtId="43" fontId="38" fillId="0" borderId="1" xfId="1" applyFont="1" applyFill="1" applyBorder="1" applyAlignment="1">
      <alignment horizontal="left" vertical="center" wrapText="1"/>
    </xf>
    <xf numFmtId="43" fontId="37" fillId="0" borderId="5" xfId="1" applyFont="1" applyFill="1" applyBorder="1" applyAlignment="1">
      <alignment horizontal="right" vertical="center"/>
    </xf>
    <xf numFmtId="43" fontId="38" fillId="0" borderId="27" xfId="1" applyFont="1" applyFill="1" applyBorder="1" applyAlignment="1">
      <alignment horizontal="right" vertical="center"/>
    </xf>
    <xf numFmtId="43" fontId="37" fillId="0" borderId="4" xfId="1" applyFont="1" applyFill="1" applyBorder="1" applyAlignment="1">
      <alignment horizontal="right" vertical="center"/>
    </xf>
    <xf numFmtId="171" fontId="37" fillId="0" borderId="1" xfId="1" applyNumberFormat="1" applyFont="1" applyFill="1" applyBorder="1" applyAlignment="1">
      <alignment horizontal="right" vertical="center"/>
    </xf>
    <xf numFmtId="169" fontId="38" fillId="0" borderId="0" xfId="2" applyNumberFormat="1" applyFont="1" applyFill="1" applyBorder="1" applyAlignment="1">
      <alignment vertical="center"/>
    </xf>
    <xf numFmtId="169" fontId="38" fillId="0" borderId="8" xfId="2" applyNumberFormat="1" applyFont="1" applyFill="1" applyBorder="1" applyAlignment="1">
      <alignment horizontal="center" vertical="center" wrapText="1"/>
    </xf>
    <xf numFmtId="169" fontId="38" fillId="0" borderId="13" xfId="1" applyNumberFormat="1" applyFont="1" applyFill="1" applyBorder="1" applyAlignment="1">
      <alignment vertical="center"/>
    </xf>
    <xf numFmtId="43" fontId="38" fillId="0" borderId="13" xfId="1" applyFont="1" applyFill="1" applyBorder="1" applyAlignment="1">
      <alignment vertical="center"/>
    </xf>
    <xf numFmtId="169" fontId="37" fillId="0" borderId="15" xfId="1" applyNumberFormat="1" applyFont="1" applyFill="1" applyBorder="1" applyAlignment="1">
      <alignment horizontal="right" vertical="center"/>
    </xf>
    <xf numFmtId="43" fontId="37" fillId="0" borderId="15" xfId="1" applyFont="1" applyFill="1" applyBorder="1" applyAlignment="1">
      <alignment horizontal="right" vertical="center"/>
    </xf>
    <xf numFmtId="169" fontId="37" fillId="0" borderId="1" xfId="2" applyNumberFormat="1" applyFont="1" applyFill="1" applyBorder="1" applyAlignment="1">
      <alignment horizontal="right" vertical="center"/>
    </xf>
    <xf numFmtId="43" fontId="38" fillId="0" borderId="15" xfId="1" applyFont="1" applyFill="1" applyBorder="1" applyAlignment="1">
      <alignment horizontal="right" vertical="center"/>
    </xf>
    <xf numFmtId="43" fontId="38" fillId="0" borderId="15" xfId="1" applyFont="1" applyFill="1" applyBorder="1" applyAlignment="1">
      <alignment horizontal="left" vertical="center" wrapText="1"/>
    </xf>
    <xf numFmtId="43" fontId="37" fillId="0" borderId="18" xfId="1" applyFont="1" applyFill="1" applyBorder="1" applyAlignment="1">
      <alignment horizontal="right" vertical="center"/>
    </xf>
    <xf numFmtId="43" fontId="38" fillId="0" borderId="28" xfId="1" applyFont="1" applyFill="1" applyBorder="1" applyAlignment="1">
      <alignment horizontal="right" vertical="center"/>
    </xf>
    <xf numFmtId="43" fontId="37" fillId="0" borderId="29" xfId="1" applyFont="1" applyFill="1" applyBorder="1" applyAlignment="1">
      <alignment horizontal="right" vertical="center"/>
    </xf>
    <xf numFmtId="167" fontId="38" fillId="0" borderId="0" xfId="1" applyNumberFormat="1" applyFont="1" applyFill="1" applyBorder="1" applyAlignment="1">
      <alignment horizontal="left" vertical="center"/>
    </xf>
    <xf numFmtId="167" fontId="38" fillId="0" borderId="9" xfId="1" applyNumberFormat="1" applyFont="1" applyFill="1" applyBorder="1" applyAlignment="1">
      <alignment horizontal="center" vertical="center" wrapText="1"/>
    </xf>
    <xf numFmtId="167" fontId="38" fillId="0" borderId="12" xfId="1" applyNumberFormat="1" applyFont="1" applyFill="1" applyBorder="1" applyAlignment="1">
      <alignment horizontal="left" vertical="center"/>
    </xf>
    <xf numFmtId="167" fontId="38" fillId="0" borderId="14" xfId="1" applyNumberFormat="1" applyFont="1" applyFill="1" applyBorder="1" applyAlignment="1">
      <alignment horizontal="left" vertical="center" wrapText="1"/>
    </xf>
    <xf numFmtId="43" fontId="37" fillId="0" borderId="14" xfId="1" applyFont="1" applyFill="1" applyBorder="1" applyAlignment="1">
      <alignment horizontal="left" vertical="center" wrapText="1"/>
    </xf>
    <xf numFmtId="43" fontId="39" fillId="0" borderId="14" xfId="1" applyFont="1" applyFill="1" applyBorder="1" applyAlignment="1">
      <alignment horizontal="left" vertical="center" wrapText="1"/>
    </xf>
    <xf numFmtId="43" fontId="37" fillId="0" borderId="24" xfId="1" applyFont="1" applyFill="1" applyBorder="1" applyAlignment="1">
      <alignment horizontal="left" vertical="center" wrapText="1"/>
    </xf>
    <xf numFmtId="43" fontId="38" fillId="0" borderId="25" xfId="1" applyFont="1" applyFill="1" applyBorder="1" applyAlignment="1">
      <alignment horizontal="left" vertical="center" wrapText="1"/>
    </xf>
    <xf numFmtId="43" fontId="37" fillId="0" borderId="26" xfId="1" applyFont="1" applyFill="1" applyBorder="1" applyAlignment="1">
      <alignment horizontal="left" vertical="center" wrapText="1"/>
    </xf>
    <xf numFmtId="43" fontId="37" fillId="0" borderId="19" xfId="1" applyFont="1" applyFill="1" applyBorder="1" applyAlignment="1">
      <alignment horizontal="left" vertical="center" wrapText="1"/>
    </xf>
    <xf numFmtId="43" fontId="38" fillId="0" borderId="12" xfId="1" applyFont="1" applyFill="1" applyBorder="1" applyAlignment="1">
      <alignment horizontal="left" vertical="center"/>
    </xf>
    <xf numFmtId="43" fontId="38" fillId="0" borderId="0" xfId="1" applyFont="1" applyFill="1" applyBorder="1" applyAlignment="1">
      <alignment horizontal="left" vertical="center"/>
    </xf>
    <xf numFmtId="0" fontId="3" fillId="0" borderId="5" xfId="0" applyFont="1" applyFill="1" applyBorder="1" applyAlignment="1">
      <alignment horizontal="center" vertical="center"/>
    </xf>
    <xf numFmtId="0" fontId="2" fillId="0" borderId="5" xfId="0" applyFont="1" applyFill="1" applyBorder="1" applyAlignment="1">
      <alignment horizontal="center" vertical="center"/>
    </xf>
    <xf numFmtId="166" fontId="3" fillId="0" borderId="5" xfId="0" applyNumberFormat="1" applyFont="1" applyFill="1" applyBorder="1" applyAlignment="1">
      <alignment horizontal="center" vertical="center"/>
    </xf>
    <xf numFmtId="15" fontId="2" fillId="2" borderId="30" xfId="0" applyNumberFormat="1" applyFont="1" applyFill="1" applyBorder="1" applyAlignment="1">
      <alignment horizontal="center" vertical="center"/>
    </xf>
    <xf numFmtId="0" fontId="37" fillId="0" borderId="31" xfId="0" applyFont="1" applyFill="1" applyBorder="1" applyAlignment="1">
      <alignment horizontal="center" vertical="center"/>
    </xf>
    <xf numFmtId="0" fontId="2" fillId="0" borderId="32" xfId="0" applyFont="1" applyFill="1" applyBorder="1" applyAlignment="1">
      <alignment horizontal="justify" vertical="center" wrapText="1"/>
    </xf>
    <xf numFmtId="49" fontId="2" fillId="0" borderId="30" xfId="0" applyNumberFormat="1" applyFont="1" applyFill="1" applyBorder="1" applyAlignment="1">
      <alignment horizontal="left" vertical="center" wrapText="1"/>
    </xf>
    <xf numFmtId="49" fontId="37" fillId="0" borderId="33" xfId="0" applyNumberFormat="1" applyFont="1" applyFill="1" applyBorder="1" applyAlignment="1">
      <alignment horizontal="left" vertical="center" wrapText="1"/>
    </xf>
    <xf numFmtId="0" fontId="37" fillId="0" borderId="33" xfId="0" applyFont="1" applyFill="1" applyBorder="1" applyAlignment="1">
      <alignment horizontal="center" vertical="center"/>
    </xf>
    <xf numFmtId="0" fontId="2" fillId="0" borderId="3" xfId="0" applyFont="1" applyFill="1" applyBorder="1" applyAlignment="1">
      <alignment horizontal="center" vertical="center"/>
    </xf>
    <xf numFmtId="0" fontId="37" fillId="0" borderId="33" xfId="0" applyFont="1" applyFill="1" applyBorder="1" applyAlignment="1">
      <alignment horizontal="left" vertical="center"/>
    </xf>
    <xf numFmtId="167" fontId="3" fillId="0" borderId="0" xfId="1" applyNumberFormat="1" applyFont="1" applyFill="1" applyBorder="1" applyAlignment="1">
      <alignment horizontal="center" vertical="center" wrapText="1"/>
    </xf>
    <xf numFmtId="44" fontId="3" fillId="0" borderId="0" xfId="2" applyFont="1" applyFill="1" applyBorder="1" applyAlignment="1">
      <alignment horizontal="center" vertical="center" wrapText="1"/>
    </xf>
    <xf numFmtId="165" fontId="2" fillId="2" borderId="0" xfId="0" applyNumberFormat="1" applyFont="1" applyFill="1" applyBorder="1" applyAlignment="1">
      <alignment horizontal="center" vertical="center"/>
    </xf>
    <xf numFmtId="0" fontId="4" fillId="0" borderId="31" xfId="0" applyFont="1" applyFill="1" applyBorder="1" applyAlignment="1">
      <alignment horizontal="center" vertical="center"/>
    </xf>
    <xf numFmtId="49" fontId="4" fillId="0" borderId="33" xfId="0" applyNumberFormat="1" applyFont="1" applyFill="1" applyBorder="1" applyAlignment="1">
      <alignment horizontal="left" vertical="center" wrapText="1"/>
    </xf>
    <xf numFmtId="49" fontId="4" fillId="0" borderId="33" xfId="0" applyNumberFormat="1" applyFont="1" applyFill="1" applyBorder="1" applyAlignment="1">
      <alignment horizontal="center" vertical="center" wrapText="1"/>
    </xf>
    <xf numFmtId="167" fontId="4" fillId="0" borderId="33" xfId="1" applyNumberFormat="1" applyFont="1" applyFill="1" applyBorder="1" applyAlignment="1">
      <alignment horizontal="right" vertical="center"/>
    </xf>
    <xf numFmtId="0" fontId="4" fillId="0" borderId="33" xfId="0" applyFont="1" applyFill="1" applyBorder="1" applyAlignment="1">
      <alignment horizontal="center" vertical="center"/>
    </xf>
    <xf numFmtId="164" fontId="4" fillId="0" borderId="33" xfId="2" applyNumberFormat="1" applyFont="1" applyFill="1" applyBorder="1" applyAlignment="1">
      <alignment horizontal="center" vertical="center"/>
    </xf>
    <xf numFmtId="166" fontId="4" fillId="2" borderId="33"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166" fontId="4" fillId="0" borderId="33" xfId="0" applyNumberFormat="1" applyFont="1" applyFill="1" applyBorder="1" applyAlignment="1">
      <alignment horizontal="center" vertical="center"/>
    </xf>
    <xf numFmtId="0" fontId="10" fillId="0" borderId="32" xfId="0" applyFont="1" applyFill="1" applyBorder="1" applyAlignment="1">
      <alignment horizontal="justify" vertical="center"/>
    </xf>
    <xf numFmtId="49" fontId="3" fillId="0" borderId="5" xfId="0" applyNumberFormat="1" applyFont="1" applyFill="1" applyBorder="1" applyAlignment="1">
      <alignment horizontal="left" vertical="center" wrapText="1"/>
    </xf>
    <xf numFmtId="15" fontId="2" fillId="2" borderId="5"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2" fillId="0" borderId="30" xfId="0" applyFont="1" applyFill="1" applyBorder="1" applyAlignment="1">
      <alignment horizontal="left" vertical="center"/>
    </xf>
    <xf numFmtId="49" fontId="2" fillId="0" borderId="35" xfId="0" applyNumberFormat="1" applyFont="1" applyFill="1" applyBorder="1" applyAlignment="1">
      <alignment horizontal="center" vertical="center"/>
    </xf>
    <xf numFmtId="167" fontId="2" fillId="0" borderId="30" xfId="1" applyNumberFormat="1" applyFont="1" applyFill="1" applyBorder="1" applyAlignment="1">
      <alignment horizontal="right" vertical="center"/>
    </xf>
    <xf numFmtId="0" fontId="2" fillId="0" borderId="36" xfId="0" applyFont="1" applyFill="1" applyBorder="1" applyAlignment="1">
      <alignment vertical="top"/>
    </xf>
    <xf numFmtId="0" fontId="3" fillId="0" borderId="5" xfId="0" applyFont="1" applyFill="1" applyBorder="1" applyAlignment="1">
      <alignment horizontal="center" vertical="top"/>
    </xf>
    <xf numFmtId="166" fontId="3" fillId="0" borderId="5" xfId="0" applyNumberFormat="1" applyFont="1" applyFill="1" applyBorder="1" applyAlignment="1">
      <alignment horizontal="center" vertical="top"/>
    </xf>
    <xf numFmtId="0" fontId="3" fillId="2" borderId="5" xfId="0" applyFont="1" applyFill="1" applyBorder="1" applyAlignment="1">
      <alignment horizontal="center" vertical="top"/>
    </xf>
    <xf numFmtId="49" fontId="2" fillId="0" borderId="30" xfId="0" applyNumberFormat="1" applyFont="1" applyFill="1" applyBorder="1" applyAlignment="1">
      <alignment horizontal="left" vertical="top" wrapText="1"/>
    </xf>
    <xf numFmtId="0" fontId="4" fillId="0" borderId="33" xfId="0" applyFont="1" applyFill="1" applyBorder="1" applyAlignment="1">
      <alignment horizontal="left" vertical="top"/>
    </xf>
    <xf numFmtId="0" fontId="4" fillId="0" borderId="33" xfId="0" applyFont="1" applyFill="1" applyBorder="1" applyAlignment="1">
      <alignment horizontal="center" vertical="top"/>
    </xf>
    <xf numFmtId="0" fontId="0" fillId="0" borderId="0" xfId="0" applyAlignment="1">
      <alignment horizontal="center" vertical="center"/>
    </xf>
    <xf numFmtId="167" fontId="40" fillId="0" borderId="0" xfId="1" applyNumberFormat="1" applyFont="1" applyFill="1" applyBorder="1" applyAlignment="1">
      <alignment vertical="center"/>
    </xf>
    <xf numFmtId="167" fontId="40" fillId="0" borderId="15" xfId="2" applyNumberFormat="1" applyFont="1" applyFill="1" applyBorder="1" applyAlignment="1">
      <alignment horizontal="right" vertical="center"/>
    </xf>
    <xf numFmtId="43" fontId="40" fillId="0" borderId="15" xfId="1" applyFont="1" applyFill="1" applyBorder="1" applyAlignment="1">
      <alignment horizontal="right" vertical="center"/>
    </xf>
    <xf numFmtId="43" fontId="41" fillId="0" borderId="15" xfId="1" applyFont="1" applyFill="1" applyBorder="1" applyAlignment="1">
      <alignment horizontal="right" vertical="center"/>
    </xf>
    <xf numFmtId="43" fontId="41" fillId="0" borderId="15" xfId="1" applyFont="1" applyFill="1" applyBorder="1" applyAlignment="1">
      <alignment horizontal="left" vertical="center" wrapText="1"/>
    </xf>
    <xf numFmtId="43" fontId="41" fillId="0" borderId="28" xfId="1" applyFont="1" applyFill="1" applyBorder="1" applyAlignment="1">
      <alignment horizontal="right" vertical="center"/>
    </xf>
    <xf numFmtId="43" fontId="40" fillId="0" borderId="29" xfId="1" applyFont="1" applyFill="1" applyBorder="1" applyAlignment="1">
      <alignment horizontal="right" vertical="center"/>
    </xf>
    <xf numFmtId="43" fontId="40" fillId="0" borderId="13" xfId="1" applyFont="1" applyFill="1" applyBorder="1" applyAlignment="1">
      <alignment vertical="center"/>
    </xf>
    <xf numFmtId="43" fontId="40" fillId="0" borderId="0" xfId="1" applyFont="1" applyFill="1" applyBorder="1" applyAlignment="1">
      <alignment vertical="center"/>
    </xf>
    <xf numFmtId="43" fontId="40" fillId="0" borderId="0" xfId="1" applyFont="1" applyFill="1" applyBorder="1"/>
    <xf numFmtId="43" fontId="41" fillId="0" borderId="0" xfId="1" applyFont="1" applyFill="1" applyBorder="1" applyAlignment="1">
      <alignment vertical="center"/>
    </xf>
    <xf numFmtId="43" fontId="41" fillId="0" borderId="11" xfId="1" applyFont="1" applyFill="1" applyBorder="1" applyAlignment="1">
      <alignment horizontal="center" vertical="center" wrapText="1"/>
    </xf>
    <xf numFmtId="43" fontId="41" fillId="0" borderId="13" xfId="1" applyFont="1" applyFill="1" applyBorder="1" applyAlignment="1">
      <alignment vertical="center"/>
    </xf>
    <xf numFmtId="44" fontId="41" fillId="0" borderId="0" xfId="2" applyFont="1" applyFill="1" applyBorder="1" applyAlignment="1">
      <alignment vertical="center"/>
    </xf>
    <xf numFmtId="169" fontId="41" fillId="0" borderId="0" xfId="1" applyNumberFormat="1" applyFont="1" applyFill="1" applyBorder="1" applyAlignment="1">
      <alignment vertical="center"/>
    </xf>
    <xf numFmtId="44" fontId="41" fillId="0" borderId="9" xfId="2" applyFont="1" applyFill="1" applyBorder="1" applyAlignment="1">
      <alignment horizontal="center" vertical="center" wrapText="1"/>
    </xf>
    <xf numFmtId="169" fontId="41" fillId="0" borderId="8" xfId="1" applyNumberFormat="1" applyFont="1" applyFill="1" applyBorder="1" applyAlignment="1">
      <alignment horizontal="center" vertical="center" wrapText="1"/>
    </xf>
    <xf numFmtId="169" fontId="41" fillId="0" borderId="11" xfId="1" applyNumberFormat="1" applyFont="1" applyFill="1" applyBorder="1" applyAlignment="1">
      <alignment horizontal="center" vertical="center" wrapText="1"/>
    </xf>
    <xf numFmtId="44" fontId="41" fillId="0" borderId="12" xfId="2" applyFont="1" applyFill="1" applyBorder="1" applyAlignment="1">
      <alignment vertical="center"/>
    </xf>
    <xf numFmtId="44" fontId="40" fillId="0" borderId="14" xfId="2" applyFont="1" applyFill="1" applyBorder="1" applyAlignment="1">
      <alignment horizontal="right" vertical="center"/>
    </xf>
    <xf numFmtId="169" fontId="40" fillId="0" borderId="1" xfId="3" applyNumberFormat="1" applyFont="1" applyFill="1" applyBorder="1" applyAlignment="1">
      <alignment horizontal="right" vertical="center"/>
    </xf>
    <xf numFmtId="43" fontId="40" fillId="0" borderId="14" xfId="1" applyFont="1" applyFill="1" applyBorder="1" applyAlignment="1">
      <alignment horizontal="right" vertical="center"/>
    </xf>
    <xf numFmtId="43" fontId="40" fillId="0" borderId="1" xfId="1" applyFont="1" applyFill="1" applyBorder="1" applyAlignment="1">
      <alignment horizontal="right" vertical="center"/>
    </xf>
    <xf numFmtId="43" fontId="41" fillId="0" borderId="14" xfId="1" applyFont="1" applyFill="1" applyBorder="1" applyAlignment="1">
      <alignment horizontal="right" vertical="center"/>
    </xf>
    <xf numFmtId="43" fontId="41" fillId="0" borderId="1" xfId="1" applyFont="1" applyFill="1" applyBorder="1" applyAlignment="1">
      <alignment horizontal="right" vertical="center"/>
    </xf>
    <xf numFmtId="43" fontId="41" fillId="0" borderId="14" xfId="1" applyFont="1" applyFill="1" applyBorder="1" applyAlignment="1">
      <alignment horizontal="left" vertical="center" wrapText="1"/>
    </xf>
    <xf numFmtId="43" fontId="41" fillId="0" borderId="1" xfId="1" applyFont="1" applyFill="1" applyBorder="1" applyAlignment="1">
      <alignment horizontal="left" vertical="center" wrapText="1"/>
    </xf>
    <xf numFmtId="43" fontId="41" fillId="0" borderId="25" xfId="1" applyFont="1" applyFill="1" applyBorder="1" applyAlignment="1">
      <alignment horizontal="right" vertical="center"/>
    </xf>
    <xf numFmtId="43" fontId="41" fillId="0" borderId="27" xfId="1" applyFont="1" applyFill="1" applyBorder="1" applyAlignment="1">
      <alignment horizontal="right" vertical="center"/>
    </xf>
    <xf numFmtId="43" fontId="40" fillId="0" borderId="26" xfId="1" applyFont="1" applyFill="1" applyBorder="1" applyAlignment="1">
      <alignment horizontal="right" vertical="center"/>
    </xf>
    <xf numFmtId="43" fontId="40" fillId="0" borderId="4" xfId="1" applyFont="1" applyFill="1" applyBorder="1" applyAlignment="1">
      <alignment horizontal="right" vertical="center"/>
    </xf>
    <xf numFmtId="43" fontId="41" fillId="0" borderId="12" xfId="1" applyFont="1" applyFill="1" applyBorder="1" applyAlignment="1">
      <alignment vertical="center"/>
    </xf>
    <xf numFmtId="44" fontId="40" fillId="0" borderId="0" xfId="2" applyFont="1" applyFill="1" applyBorder="1" applyAlignment="1">
      <alignment vertical="center"/>
    </xf>
    <xf numFmtId="169" fontId="40" fillId="0" borderId="0" xfId="1" applyNumberFormat="1" applyFont="1" applyFill="1" applyBorder="1" applyAlignment="1">
      <alignment vertical="center"/>
    </xf>
    <xf numFmtId="44" fontId="40" fillId="0" borderId="12" xfId="2" applyFont="1" applyFill="1" applyBorder="1" applyAlignment="1">
      <alignment vertical="center"/>
    </xf>
    <xf numFmtId="169" fontId="40" fillId="0" borderId="1" xfId="1" applyNumberFormat="1" applyFont="1" applyFill="1" applyBorder="1" applyAlignment="1">
      <alignment horizontal="right" vertical="center"/>
    </xf>
    <xf numFmtId="43" fontId="40" fillId="0" borderId="12" xfId="1" applyFont="1" applyFill="1" applyBorder="1" applyAlignment="1">
      <alignment vertical="center"/>
    </xf>
    <xf numFmtId="43" fontId="41" fillId="0" borderId="37" xfId="1" applyFont="1" applyFill="1" applyBorder="1" applyAlignment="1">
      <alignment horizontal="right" vertical="center"/>
    </xf>
    <xf numFmtId="169" fontId="41" fillId="0" borderId="38" xfId="1" applyNumberFormat="1" applyFont="1" applyFill="1" applyBorder="1" applyAlignment="1">
      <alignment vertical="center"/>
    </xf>
    <xf numFmtId="169" fontId="41" fillId="0" borderId="39" xfId="1" applyNumberFormat="1" applyFont="1" applyFill="1" applyBorder="1" applyAlignment="1">
      <alignment horizontal="center" vertical="center" wrapText="1"/>
    </xf>
    <xf numFmtId="169" fontId="41" fillId="0" borderId="12" xfId="1" applyNumberFormat="1" applyFont="1" applyFill="1" applyBorder="1" applyAlignment="1">
      <alignment vertical="center"/>
    </xf>
    <xf numFmtId="43" fontId="41" fillId="0" borderId="40" xfId="1" applyFont="1" applyFill="1" applyBorder="1" applyAlignment="1">
      <alignment vertical="center"/>
    </xf>
    <xf numFmtId="169" fontId="40" fillId="0" borderId="16" xfId="1" applyNumberFormat="1" applyFont="1" applyFill="1" applyBorder="1" applyAlignment="1">
      <alignment horizontal="right" vertical="center"/>
    </xf>
    <xf numFmtId="169" fontId="40" fillId="0" borderId="41" xfId="1" applyNumberFormat="1" applyFont="1" applyFill="1" applyBorder="1" applyAlignment="1">
      <alignment horizontal="right" vertical="center"/>
    </xf>
    <xf numFmtId="43" fontId="40" fillId="0" borderId="42" xfId="1" applyFont="1" applyFill="1" applyBorder="1" applyAlignment="1">
      <alignment horizontal="right" vertical="center"/>
    </xf>
    <xf numFmtId="43" fontId="40" fillId="0" borderId="16" xfId="1" applyFont="1" applyFill="1" applyBorder="1" applyAlignment="1">
      <alignment horizontal="right" vertical="center"/>
    </xf>
    <xf numFmtId="43" fontId="40" fillId="0" borderId="41" xfId="1" applyFont="1" applyFill="1" applyBorder="1" applyAlignment="1">
      <alignment horizontal="right" vertical="center"/>
    </xf>
    <xf numFmtId="43" fontId="41" fillId="0" borderId="16" xfId="1" applyFont="1" applyFill="1" applyBorder="1" applyAlignment="1">
      <alignment horizontal="right" vertical="center"/>
    </xf>
    <xf numFmtId="43" fontId="41" fillId="0" borderId="41" xfId="1" applyFont="1" applyFill="1" applyBorder="1" applyAlignment="1">
      <alignment horizontal="right" vertical="center"/>
    </xf>
    <xf numFmtId="43" fontId="41" fillId="0" borderId="42" xfId="1" applyFont="1" applyFill="1" applyBorder="1" applyAlignment="1">
      <alignment horizontal="right" vertical="center"/>
    </xf>
    <xf numFmtId="43" fontId="41" fillId="0" borderId="16" xfId="1" applyFont="1" applyFill="1" applyBorder="1" applyAlignment="1">
      <alignment horizontal="left" vertical="center" wrapText="1"/>
    </xf>
    <xf numFmtId="43" fontId="41" fillId="0" borderId="41" xfId="1" applyFont="1" applyFill="1" applyBorder="1" applyAlignment="1">
      <alignment horizontal="left" vertical="center" wrapText="1"/>
    </xf>
    <xf numFmtId="43" fontId="41" fillId="0" borderId="42" xfId="1" applyFont="1" applyFill="1" applyBorder="1" applyAlignment="1">
      <alignment horizontal="left" vertical="center" wrapText="1"/>
    </xf>
    <xf numFmtId="43" fontId="41" fillId="0" borderId="43" xfId="1" applyFont="1" applyFill="1" applyBorder="1" applyAlignment="1">
      <alignment horizontal="right" vertical="center"/>
    </xf>
    <xf numFmtId="43" fontId="41" fillId="0" borderId="44" xfId="1" applyFont="1" applyFill="1" applyBorder="1" applyAlignment="1">
      <alignment horizontal="right" vertical="center"/>
    </xf>
    <xf numFmtId="43" fontId="40" fillId="0" borderId="12" xfId="1" applyFont="1" applyFill="1" applyBorder="1" applyAlignment="1">
      <alignment horizontal="right" vertical="center"/>
    </xf>
    <xf numFmtId="43" fontId="40" fillId="0" borderId="38" xfId="1" applyFont="1" applyFill="1" applyBorder="1" applyAlignment="1">
      <alignment horizontal="right" vertical="center"/>
    </xf>
    <xf numFmtId="43" fontId="40" fillId="0" borderId="40" xfId="1" applyFont="1" applyFill="1" applyBorder="1" applyAlignment="1">
      <alignment horizontal="right" vertical="center"/>
    </xf>
    <xf numFmtId="43" fontId="41" fillId="0" borderId="38" xfId="1" applyFont="1" applyFill="1" applyBorder="1" applyAlignment="1">
      <alignment vertical="center"/>
    </xf>
    <xf numFmtId="169" fontId="41" fillId="0" borderId="21" xfId="1" applyNumberFormat="1" applyFont="1" applyFill="1" applyBorder="1" applyAlignment="1">
      <alignment horizontal="center" vertical="center" wrapText="1"/>
    </xf>
    <xf numFmtId="169" fontId="41" fillId="0" borderId="22" xfId="1" applyNumberFormat="1" applyFont="1" applyFill="1" applyBorder="1" applyAlignment="1">
      <alignment vertical="center"/>
    </xf>
    <xf numFmtId="169" fontId="40" fillId="0" borderId="23" xfId="1" applyNumberFormat="1" applyFont="1" applyFill="1" applyBorder="1" applyAlignment="1">
      <alignment horizontal="right" vertical="center"/>
    </xf>
    <xf numFmtId="43" fontId="40" fillId="0" borderId="23" xfId="1" applyFont="1" applyFill="1" applyBorder="1" applyAlignment="1">
      <alignment horizontal="right" vertical="center"/>
    </xf>
    <xf numFmtId="43" fontId="41" fillId="0" borderId="23" xfId="1" applyFont="1" applyFill="1" applyBorder="1" applyAlignment="1">
      <alignment horizontal="right" vertical="center"/>
    </xf>
    <xf numFmtId="43" fontId="41" fillId="0" borderId="23" xfId="1" applyFont="1" applyFill="1" applyBorder="1" applyAlignment="1">
      <alignment horizontal="left" vertical="center" wrapText="1"/>
    </xf>
    <xf numFmtId="43" fontId="41" fillId="0" borderId="45" xfId="1" applyFont="1" applyFill="1" applyBorder="1" applyAlignment="1">
      <alignment horizontal="right" vertical="center"/>
    </xf>
    <xf numFmtId="43" fontId="40" fillId="0" borderId="22" xfId="1" applyFont="1" applyFill="1" applyBorder="1" applyAlignment="1">
      <alignment horizontal="right" vertical="center"/>
    </xf>
    <xf numFmtId="43" fontId="41" fillId="0" borderId="22" xfId="1" applyFont="1"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top"/>
    </xf>
    <xf numFmtId="49" fontId="5" fillId="0" borderId="3" xfId="0" applyNumberFormat="1" applyFont="1" applyFill="1" applyBorder="1" applyAlignment="1">
      <alignment horizontal="center" vertical="top" wrapText="1"/>
    </xf>
    <xf numFmtId="49" fontId="16" fillId="0" borderId="3" xfId="0" applyNumberFormat="1" applyFont="1" applyFill="1" applyBorder="1" applyAlignment="1">
      <alignment horizontal="left" vertical="top" wrapText="1"/>
    </xf>
    <xf numFmtId="0" fontId="16" fillId="2" borderId="3" xfId="0" applyFont="1" applyFill="1" applyBorder="1" applyAlignment="1">
      <alignment horizontal="center" vertical="top"/>
    </xf>
    <xf numFmtId="0" fontId="16" fillId="0" borderId="3" xfId="0" applyFont="1" applyFill="1" applyBorder="1" applyAlignment="1">
      <alignment horizontal="center" vertical="top"/>
    </xf>
    <xf numFmtId="0" fontId="4" fillId="0" borderId="46" xfId="0" applyFont="1" applyFill="1" applyBorder="1" applyAlignment="1">
      <alignment horizontal="center" vertical="center"/>
    </xf>
    <xf numFmtId="0" fontId="4" fillId="0" borderId="47" xfId="0" applyFont="1" applyFill="1" applyBorder="1" applyAlignment="1">
      <alignment horizontal="left" vertical="top"/>
    </xf>
    <xf numFmtId="0" fontId="3" fillId="0" borderId="5" xfId="0" applyFont="1" applyFill="1" applyBorder="1" applyAlignment="1">
      <alignment horizontal="left" vertical="center"/>
    </xf>
    <xf numFmtId="49" fontId="3" fillId="0" borderId="5" xfId="0" applyNumberFormat="1" applyFont="1" applyFill="1" applyBorder="1" applyAlignment="1">
      <alignment horizontal="center" vertical="center"/>
    </xf>
    <xf numFmtId="49" fontId="2" fillId="0" borderId="5" xfId="0" applyNumberFormat="1" applyFont="1" applyFill="1" applyBorder="1" applyAlignment="1">
      <alignment horizontal="left" vertical="center" wrapText="1"/>
    </xf>
    <xf numFmtId="167" fontId="3" fillId="0" borderId="48" xfId="1" applyNumberFormat="1" applyFont="1" applyFill="1" applyBorder="1" applyAlignment="1">
      <alignment horizontal="right" vertical="center"/>
    </xf>
    <xf numFmtId="167" fontId="3" fillId="0" borderId="49" xfId="1" applyNumberFormat="1" applyFont="1" applyFill="1" applyBorder="1" applyAlignment="1">
      <alignment horizontal="right" vertical="center"/>
    </xf>
    <xf numFmtId="166" fontId="4" fillId="0" borderId="0" xfId="0" applyNumberFormat="1" applyFont="1" applyFill="1" applyBorder="1" applyAlignment="1">
      <alignment vertical="center"/>
    </xf>
    <xf numFmtId="166" fontId="2" fillId="0" borderId="2" xfId="0" applyNumberFormat="1" applyFont="1" applyFill="1" applyBorder="1" applyAlignment="1">
      <alignment horizontal="center" vertical="center"/>
    </xf>
    <xf numFmtId="166" fontId="21" fillId="0" borderId="0" xfId="0" applyNumberFormat="1" applyFont="1" applyFill="1" applyBorder="1" applyAlignment="1">
      <alignment vertical="center"/>
    </xf>
    <xf numFmtId="166" fontId="16" fillId="0" borderId="0" xfId="0" applyNumberFormat="1" applyFont="1" applyFill="1" applyBorder="1" applyAlignment="1">
      <alignment vertical="center"/>
    </xf>
    <xf numFmtId="166" fontId="2" fillId="2" borderId="2" xfId="0" applyNumberFormat="1" applyFont="1" applyFill="1" applyBorder="1" applyAlignment="1">
      <alignment horizontal="center" vertical="center"/>
    </xf>
    <xf numFmtId="166" fontId="2" fillId="2" borderId="5" xfId="0" applyNumberFormat="1" applyFont="1" applyFill="1" applyBorder="1" applyAlignment="1">
      <alignment horizontal="center" vertical="center"/>
    </xf>
    <xf numFmtId="167" fontId="0" fillId="0" borderId="0" xfId="1" applyNumberFormat="1" applyFont="1"/>
    <xf numFmtId="167" fontId="11" fillId="0" borderId="2" xfId="1" applyNumberFormat="1" applyFont="1" applyFill="1" applyBorder="1" applyAlignment="1">
      <alignment vertical="top"/>
    </xf>
    <xf numFmtId="167" fontId="2" fillId="0" borderId="1" xfId="1" applyNumberFormat="1" applyFont="1" applyFill="1" applyBorder="1" applyAlignment="1">
      <alignment horizontal="center" vertical="top"/>
    </xf>
    <xf numFmtId="167" fontId="2" fillId="0" borderId="5" xfId="1" applyNumberFormat="1" applyFont="1" applyFill="1" applyBorder="1" applyAlignment="1">
      <alignment horizontal="center" vertical="top"/>
    </xf>
    <xf numFmtId="167" fontId="16" fillId="0" borderId="1" xfId="1" applyNumberFormat="1" applyFont="1" applyFill="1" applyBorder="1" applyAlignment="1">
      <alignment horizontal="center" vertical="top"/>
    </xf>
    <xf numFmtId="167" fontId="16" fillId="0" borderId="3" xfId="1" applyNumberFormat="1" applyFont="1" applyFill="1" applyBorder="1" applyAlignment="1">
      <alignment horizontal="center" vertical="top"/>
    </xf>
    <xf numFmtId="167" fontId="15" fillId="0" borderId="1" xfId="1" applyNumberFormat="1" applyFont="1" applyFill="1" applyBorder="1" applyAlignment="1">
      <alignment horizontal="center" vertical="top"/>
    </xf>
    <xf numFmtId="167" fontId="3" fillId="0" borderId="6" xfId="1" applyNumberFormat="1" applyFont="1" applyFill="1" applyBorder="1" applyAlignment="1">
      <alignment vertical="top"/>
    </xf>
    <xf numFmtId="167" fontId="2" fillId="0" borderId="2" xfId="1" applyNumberFormat="1" applyFont="1" applyFill="1" applyBorder="1" applyAlignment="1">
      <alignment vertical="top"/>
    </xf>
    <xf numFmtId="167" fontId="2" fillId="0" borderId="4" xfId="1" applyNumberFormat="1" applyFont="1" applyFill="1" applyBorder="1" applyAlignment="1">
      <alignment horizontal="left" vertical="top"/>
    </xf>
    <xf numFmtId="167" fontId="2" fillId="0" borderId="5" xfId="1" applyNumberFormat="1" applyFont="1" applyFill="1" applyBorder="1" applyAlignment="1">
      <alignment horizontal="left" vertical="top"/>
    </xf>
    <xf numFmtId="167" fontId="2" fillId="0" borderId="49" xfId="1" applyNumberFormat="1" applyFont="1" applyFill="1" applyBorder="1" applyAlignment="1">
      <alignment horizontal="left" vertical="top"/>
    </xf>
    <xf numFmtId="167" fontId="16" fillId="0" borderId="1" xfId="1" applyNumberFormat="1" applyFont="1" applyFill="1" applyBorder="1" applyAlignment="1">
      <alignment horizontal="left" vertical="top"/>
    </xf>
    <xf numFmtId="167" fontId="2" fillId="0" borderId="1" xfId="1" applyNumberFormat="1" applyFont="1" applyFill="1" applyBorder="1" applyAlignment="1">
      <alignment horizontal="left" vertical="top"/>
    </xf>
    <xf numFmtId="167" fontId="16" fillId="0" borderId="3" xfId="1" applyNumberFormat="1" applyFont="1" applyFill="1" applyBorder="1" applyAlignment="1">
      <alignment horizontal="left" vertical="top"/>
    </xf>
    <xf numFmtId="49" fontId="37" fillId="0" borderId="33" xfId="0" applyNumberFormat="1" applyFont="1" applyFill="1" applyBorder="1" applyAlignment="1">
      <alignment horizontal="center" vertical="center"/>
    </xf>
    <xf numFmtId="167" fontId="37" fillId="0" borderId="33" xfId="1" applyNumberFormat="1" applyFont="1" applyFill="1" applyBorder="1" applyAlignment="1">
      <alignment horizontal="right" vertical="center"/>
    </xf>
    <xf numFmtId="166" fontId="37" fillId="0" borderId="33" xfId="0" applyNumberFormat="1" applyFont="1" applyFill="1" applyBorder="1" applyAlignment="1">
      <alignment horizontal="center" vertical="center"/>
    </xf>
    <xf numFmtId="0" fontId="2" fillId="0" borderId="36"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xf>
    <xf numFmtId="0" fontId="2" fillId="0" borderId="30" xfId="0" applyFont="1" applyFill="1" applyBorder="1" applyAlignment="1">
      <alignment horizontal="justify" vertical="center" wrapText="1"/>
    </xf>
    <xf numFmtId="0" fontId="3" fillId="0" borderId="1" xfId="0" applyFont="1" applyFill="1" applyBorder="1" applyAlignment="1">
      <alignment vertical="center"/>
    </xf>
    <xf numFmtId="0" fontId="2" fillId="0" borderId="30" xfId="0" applyFont="1" applyFill="1" applyBorder="1" applyAlignment="1">
      <alignment horizontal="center" vertical="center" wrapText="1"/>
    </xf>
    <xf numFmtId="166" fontId="2" fillId="0" borderId="30" xfId="0" applyNumberFormat="1" applyFont="1" applyFill="1" applyBorder="1" applyAlignment="1">
      <alignment horizontal="center" vertical="center"/>
    </xf>
    <xf numFmtId="0" fontId="2" fillId="0" borderId="50" xfId="0" applyFont="1" applyFill="1" applyBorder="1" applyAlignment="1">
      <alignment horizontal="left" vertical="center" wrapText="1"/>
    </xf>
    <xf numFmtId="166" fontId="2" fillId="0" borderId="1" xfId="0" applyNumberFormat="1" applyFont="1" applyFill="1" applyBorder="1" applyAlignment="1">
      <alignment horizontal="center" vertical="center"/>
    </xf>
    <xf numFmtId="166" fontId="37" fillId="0" borderId="1" xfId="0" applyNumberFormat="1" applyFont="1" applyFill="1" applyBorder="1" applyAlignment="1">
      <alignment horizontal="center" vertical="center"/>
    </xf>
    <xf numFmtId="167" fontId="2" fillId="0" borderId="3" xfId="1" applyNumberFormat="1" applyFont="1" applyFill="1" applyBorder="1" applyAlignment="1">
      <alignment horizontal="right" vertical="center"/>
    </xf>
    <xf numFmtId="0" fontId="2" fillId="0" borderId="1" xfId="0" applyFont="1" applyFill="1" applyBorder="1" applyAlignment="1">
      <alignment horizontal="left" vertical="center" wrapText="1"/>
    </xf>
    <xf numFmtId="167" fontId="2" fillId="0" borderId="1" xfId="1" applyNumberFormat="1" applyFont="1" applyFill="1" applyBorder="1" applyAlignment="1">
      <alignment horizontal="right" vertical="center"/>
    </xf>
    <xf numFmtId="0" fontId="2" fillId="0" borderId="30" xfId="0" applyFont="1" applyFill="1" applyBorder="1" applyAlignment="1">
      <alignment horizontal="left" vertical="top"/>
    </xf>
    <xf numFmtId="49" fontId="2" fillId="0" borderId="30" xfId="0" applyNumberFormat="1" applyFont="1" applyFill="1" applyBorder="1" applyAlignment="1">
      <alignment horizontal="center" vertical="top" wrapText="1"/>
    </xf>
    <xf numFmtId="167" fontId="2" fillId="0" borderId="30" xfId="1" applyNumberFormat="1" applyFont="1" applyFill="1" applyBorder="1" applyAlignment="1">
      <alignment vertical="top"/>
    </xf>
    <xf numFmtId="167" fontId="2" fillId="0" borderId="30" xfId="1" applyNumberFormat="1" applyFont="1" applyFill="1" applyBorder="1" applyAlignment="1">
      <alignment horizontal="center" vertical="top"/>
    </xf>
    <xf numFmtId="166" fontId="2" fillId="0" borderId="30" xfId="0" applyNumberFormat="1" applyFont="1" applyFill="1" applyBorder="1" applyAlignment="1">
      <alignment horizontal="center" vertical="top"/>
    </xf>
    <xf numFmtId="0" fontId="1" fillId="0" borderId="0" xfId="0" applyFont="1"/>
    <xf numFmtId="49" fontId="4" fillId="0" borderId="33" xfId="0" applyNumberFormat="1" applyFont="1" applyFill="1" applyBorder="1" applyAlignment="1">
      <alignment horizontal="center" vertical="top" wrapText="1"/>
    </xf>
    <xf numFmtId="49" fontId="4" fillId="0" borderId="33" xfId="0" applyNumberFormat="1" applyFont="1" applyFill="1" applyBorder="1" applyAlignment="1">
      <alignment horizontal="left" vertical="top" wrapText="1"/>
    </xf>
    <xf numFmtId="167" fontId="4" fillId="0" borderId="33" xfId="1" applyNumberFormat="1" applyFont="1" applyFill="1" applyBorder="1" applyAlignment="1">
      <alignment horizontal="left" vertical="top"/>
    </xf>
    <xf numFmtId="167" fontId="4" fillId="0" borderId="51" xfId="1" applyNumberFormat="1" applyFont="1" applyFill="1" applyBorder="1" applyAlignment="1">
      <alignment vertical="top"/>
    </xf>
    <xf numFmtId="166" fontId="4" fillId="0" borderId="33" xfId="0" applyNumberFormat="1" applyFont="1" applyFill="1" applyBorder="1" applyAlignment="1">
      <alignment horizontal="center" vertical="top"/>
    </xf>
    <xf numFmtId="14" fontId="4" fillId="2" borderId="33" xfId="0" applyNumberFormat="1" applyFont="1" applyFill="1" applyBorder="1" applyAlignment="1">
      <alignment horizontal="center" vertical="top"/>
    </xf>
    <xf numFmtId="0" fontId="4" fillId="0" borderId="0" xfId="0" applyFont="1" applyFill="1" applyBorder="1" applyAlignment="1">
      <alignment horizontal="center" vertical="top"/>
    </xf>
    <xf numFmtId="0" fontId="2" fillId="0" borderId="52" xfId="0" applyFont="1" applyFill="1" applyBorder="1" applyAlignment="1">
      <alignment horizontal="center" vertical="center"/>
    </xf>
    <xf numFmtId="0" fontId="1" fillId="0" borderId="0" xfId="0" applyFont="1" applyFill="1"/>
    <xf numFmtId="49" fontId="4" fillId="0" borderId="47" xfId="0" applyNumberFormat="1" applyFont="1" applyFill="1" applyBorder="1" applyAlignment="1">
      <alignment horizontal="center" vertical="top" wrapText="1"/>
    </xf>
    <xf numFmtId="49" fontId="4" fillId="0" borderId="47" xfId="0" applyNumberFormat="1" applyFont="1" applyFill="1" applyBorder="1" applyAlignment="1">
      <alignment horizontal="left" vertical="top" wrapText="1"/>
    </xf>
    <xf numFmtId="167" fontId="4" fillId="0" borderId="47" xfId="1" applyNumberFormat="1" applyFont="1" applyFill="1" applyBorder="1" applyAlignment="1">
      <alignment horizontal="left" vertical="top"/>
    </xf>
    <xf numFmtId="166" fontId="2" fillId="0" borderId="1" xfId="0" applyNumberFormat="1" applyFont="1" applyFill="1" applyBorder="1" applyAlignment="1">
      <alignment horizontal="center" vertical="top"/>
    </xf>
    <xf numFmtId="0" fontId="4" fillId="0" borderId="53" xfId="0" applyFont="1" applyFill="1" applyBorder="1" applyAlignment="1">
      <alignment horizontal="left" vertical="top"/>
    </xf>
    <xf numFmtId="0" fontId="3" fillId="0" borderId="53" xfId="0" applyFont="1" applyFill="1" applyBorder="1" applyAlignment="1">
      <alignment horizontal="left" vertical="center"/>
    </xf>
    <xf numFmtId="49" fontId="16" fillId="0" borderId="36" xfId="0" applyNumberFormat="1" applyFont="1" applyFill="1" applyBorder="1" applyAlignment="1">
      <alignment horizontal="left" vertical="top" wrapText="1"/>
    </xf>
    <xf numFmtId="0" fontId="27" fillId="0" borderId="54" xfId="0" applyFont="1" applyFill="1" applyBorder="1" applyAlignment="1">
      <alignment horizontal="centerContinuous" vertical="center"/>
    </xf>
    <xf numFmtId="165" fontId="27" fillId="0" borderId="54" xfId="0" applyNumberFormat="1" applyFont="1" applyFill="1" applyBorder="1" applyAlignment="1">
      <alignment horizontal="centerContinuous" vertical="center"/>
    </xf>
    <xf numFmtId="0" fontId="27" fillId="0" borderId="0" xfId="0" applyFont="1" applyFill="1" applyBorder="1" applyAlignment="1">
      <alignment horizontal="center" vertical="center" wrapText="1"/>
    </xf>
    <xf numFmtId="0" fontId="27" fillId="0" borderId="0" xfId="0" applyFont="1" applyFill="1" applyBorder="1" applyAlignment="1">
      <alignment vertical="center"/>
    </xf>
    <xf numFmtId="164" fontId="27" fillId="0" borderId="6" xfId="2" applyNumberFormat="1" applyFont="1" applyFill="1" applyBorder="1" applyAlignment="1">
      <alignment horizontal="center" vertical="center" wrapText="1"/>
    </xf>
    <xf numFmtId="164" fontId="27" fillId="2" borderId="6" xfId="2" applyNumberFormat="1" applyFont="1" applyFill="1" applyBorder="1" applyAlignment="1">
      <alignment horizontal="center" vertical="center" wrapText="1"/>
    </xf>
    <xf numFmtId="164" fontId="27" fillId="2" borderId="6" xfId="2" applyNumberFormat="1" applyFont="1" applyFill="1" applyBorder="1" applyAlignment="1">
      <alignment horizontal="centerContinuous" vertical="center" wrapText="1"/>
    </xf>
    <xf numFmtId="164" fontId="27" fillId="0" borderId="6" xfId="2" applyNumberFormat="1" applyFont="1" applyFill="1" applyBorder="1" applyAlignment="1">
      <alignment horizontal="centerContinuous" vertical="center" wrapText="1"/>
    </xf>
    <xf numFmtId="0" fontId="27" fillId="0" borderId="55" xfId="0" applyFont="1" applyFill="1" applyBorder="1" applyAlignment="1">
      <alignment horizontal="center" vertical="center" wrapText="1"/>
    </xf>
    <xf numFmtId="0" fontId="27" fillId="2" borderId="55" xfId="0" applyFont="1" applyFill="1" applyBorder="1" applyAlignment="1">
      <alignment horizontal="center" vertical="center" wrapText="1"/>
    </xf>
    <xf numFmtId="165" fontId="31" fillId="0" borderId="54" xfId="0" applyNumberFormat="1" applyFont="1" applyFill="1" applyBorder="1" applyAlignment="1">
      <alignment horizontal="centerContinuous" vertical="center"/>
    </xf>
    <xf numFmtId="166" fontId="31" fillId="0" borderId="54" xfId="0" applyNumberFormat="1" applyFont="1" applyFill="1" applyBorder="1" applyAlignment="1">
      <alignment horizontal="centerContinuous" vertical="center"/>
    </xf>
    <xf numFmtId="0" fontId="31" fillId="0" borderId="0" xfId="0" applyFont="1" applyFill="1" applyBorder="1" applyAlignment="1">
      <alignment vertical="center"/>
    </xf>
    <xf numFmtId="166" fontId="27" fillId="2" borderId="6" xfId="2" applyNumberFormat="1" applyFont="1" applyFill="1" applyBorder="1" applyAlignment="1">
      <alignment horizontal="center" vertical="center" wrapText="1"/>
    </xf>
    <xf numFmtId="166" fontId="27" fillId="0" borderId="6" xfId="2"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7" fillId="2" borderId="6" xfId="0" applyFont="1" applyFill="1" applyBorder="1" applyAlignment="1">
      <alignment horizontal="centerContinuous" vertical="center" wrapText="1"/>
    </xf>
    <xf numFmtId="0" fontId="27" fillId="0" borderId="6" xfId="0" applyFont="1" applyFill="1" applyBorder="1" applyAlignment="1">
      <alignment horizontal="centerContinuous" vertical="center" wrapText="1"/>
    </xf>
    <xf numFmtId="166" fontId="27" fillId="2" borderId="6" xfId="0" applyNumberFormat="1" applyFont="1" applyFill="1" applyBorder="1" applyAlignment="1">
      <alignment horizontal="centerContinuous" vertical="center" wrapText="1"/>
    </xf>
    <xf numFmtId="166" fontId="27" fillId="0" borderId="6" xfId="0" applyNumberFormat="1" applyFont="1" applyFill="1" applyBorder="1" applyAlignment="1">
      <alignment horizontal="centerContinuous" vertical="center" wrapText="1"/>
    </xf>
    <xf numFmtId="0" fontId="5" fillId="0" borderId="1" xfId="0" applyFont="1" applyFill="1" applyBorder="1" applyAlignment="1">
      <alignment vertical="center"/>
    </xf>
    <xf numFmtId="15" fontId="2" fillId="2" borderId="1" xfId="0" applyNumberFormat="1" applyFont="1" applyFill="1" applyBorder="1" applyAlignment="1">
      <alignment horizontal="center" vertical="center"/>
    </xf>
    <xf numFmtId="0" fontId="4" fillId="0" borderId="53" xfId="0" applyFont="1" applyFill="1" applyBorder="1" applyAlignment="1">
      <alignment horizontal="center" vertical="center"/>
    </xf>
    <xf numFmtId="49" fontId="4" fillId="0" borderId="47" xfId="0" applyNumberFormat="1" applyFont="1" applyFill="1" applyBorder="1" applyAlignment="1">
      <alignment horizontal="left" vertical="center" wrapText="1"/>
    </xf>
    <xf numFmtId="49" fontId="4" fillId="0" borderId="47" xfId="0" applyNumberFormat="1" applyFont="1" applyFill="1" applyBorder="1" applyAlignment="1">
      <alignment horizontal="center" vertical="center" wrapText="1"/>
    </xf>
    <xf numFmtId="167" fontId="4" fillId="0" borderId="47" xfId="1" applyNumberFormat="1" applyFont="1" applyFill="1" applyBorder="1" applyAlignment="1">
      <alignment horizontal="right" vertical="center"/>
    </xf>
    <xf numFmtId="167" fontId="4" fillId="0" borderId="56"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11" fillId="3" borderId="34" xfId="0" applyFont="1" applyFill="1" applyBorder="1" applyAlignment="1">
      <alignment horizontal="center" vertical="center"/>
    </xf>
    <xf numFmtId="49" fontId="11" fillId="0" borderId="30" xfId="0" applyNumberFormat="1" applyFont="1" applyFill="1" applyBorder="1" applyAlignment="1">
      <alignment horizontal="left" vertical="center" wrapText="1"/>
    </xf>
    <xf numFmtId="167" fontId="11" fillId="3" borderId="30" xfId="1" applyNumberFormat="1" applyFont="1" applyFill="1" applyBorder="1" applyAlignment="1">
      <alignment horizontal="right" vertical="center"/>
    </xf>
    <xf numFmtId="0" fontId="11" fillId="3" borderId="30" xfId="0" applyFont="1" applyFill="1" applyBorder="1" applyAlignment="1">
      <alignment horizontal="center" vertical="center" wrapText="1"/>
    </xf>
    <xf numFmtId="164" fontId="11" fillId="3" borderId="30" xfId="2" applyNumberFormat="1" applyFont="1" applyFill="1" applyBorder="1" applyAlignment="1">
      <alignment horizontal="center" vertical="center"/>
    </xf>
    <xf numFmtId="166" fontId="11" fillId="3" borderId="30" xfId="0" applyNumberFormat="1" applyFont="1" applyFill="1" applyBorder="1" applyAlignment="1">
      <alignment horizontal="center" vertical="center"/>
    </xf>
    <xf numFmtId="0" fontId="11" fillId="0" borderId="0" xfId="0" applyFont="1" applyFill="1" applyBorder="1" applyAlignment="1">
      <alignment horizontal="center" vertical="center"/>
    </xf>
    <xf numFmtId="49" fontId="11" fillId="0" borderId="30" xfId="0" applyNumberFormat="1" applyFont="1" applyFill="1" applyBorder="1" applyAlignment="1">
      <alignment horizontal="center" vertical="center" wrapText="1"/>
    </xf>
    <xf numFmtId="167" fontId="11" fillId="0" borderId="30" xfId="1" applyNumberFormat="1" applyFont="1" applyFill="1" applyBorder="1" applyAlignment="1">
      <alignment horizontal="right" vertical="center"/>
    </xf>
    <xf numFmtId="0" fontId="11" fillId="3" borderId="52" xfId="0" applyFont="1" applyFill="1" applyBorder="1" applyAlignment="1">
      <alignment horizontal="center" vertical="center"/>
    </xf>
    <xf numFmtId="167" fontId="11" fillId="0" borderId="49" xfId="1" applyNumberFormat="1" applyFont="1" applyFill="1" applyBorder="1" applyAlignment="1">
      <alignment horizontal="right" vertical="center"/>
    </xf>
    <xf numFmtId="167" fontId="11" fillId="0" borderId="48" xfId="1" applyNumberFormat="1" applyFont="1" applyFill="1" applyBorder="1" applyAlignment="1">
      <alignment horizontal="right" vertical="center"/>
    </xf>
    <xf numFmtId="0" fontId="11" fillId="0" borderId="53" xfId="0" applyFont="1" applyFill="1" applyBorder="1" applyAlignment="1">
      <alignment horizontal="center" vertical="center" wrapText="1"/>
    </xf>
    <xf numFmtId="164" fontId="11" fillId="3" borderId="1" xfId="2" applyNumberFormat="1" applyFont="1" applyFill="1" applyBorder="1" applyAlignment="1">
      <alignment horizontal="center" vertical="center"/>
    </xf>
    <xf numFmtId="166" fontId="11" fillId="3" borderId="1" xfId="0" applyNumberFormat="1" applyFont="1" applyFill="1" applyBorder="1" applyAlignment="1">
      <alignment horizontal="center" vertical="center"/>
    </xf>
    <xf numFmtId="164" fontId="32" fillId="0" borderId="1" xfId="2"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167" fontId="3" fillId="0" borderId="53" xfId="1" applyNumberFormat="1" applyFont="1" applyFill="1" applyBorder="1" applyAlignment="1">
      <alignment horizontal="right" vertical="center"/>
    </xf>
    <xf numFmtId="164" fontId="2" fillId="0" borderId="3" xfId="2" applyNumberFormat="1" applyFont="1" applyFill="1" applyBorder="1" applyAlignment="1">
      <alignment horizontal="center" vertical="center"/>
    </xf>
    <xf numFmtId="166" fontId="2" fillId="2" borderId="3" xfId="0" applyNumberFormat="1" applyFont="1" applyFill="1" applyBorder="1" applyAlignment="1">
      <alignment horizontal="center" vertical="center"/>
    </xf>
    <xf numFmtId="166"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167" fontId="2" fillId="0" borderId="5" xfId="1" applyNumberFormat="1" applyFont="1" applyFill="1" applyBorder="1" applyAlignment="1">
      <alignment horizontal="right" vertical="center"/>
    </xf>
    <xf numFmtId="164" fontId="2" fillId="0" borderId="5" xfId="2" applyNumberFormat="1" applyFont="1" applyFill="1" applyBorder="1" applyAlignment="1">
      <alignment horizontal="center" vertical="center" wrapText="1"/>
    </xf>
    <xf numFmtId="166" fontId="2" fillId="0" borderId="5" xfId="0" applyNumberFormat="1" applyFont="1" applyFill="1" applyBorder="1" applyAlignment="1">
      <alignment horizontal="center" vertical="center"/>
    </xf>
    <xf numFmtId="0" fontId="2" fillId="0" borderId="30" xfId="0" applyFont="1" applyFill="1" applyBorder="1" applyAlignment="1">
      <alignment horizontal="center" vertical="center"/>
    </xf>
    <xf numFmtId="0" fontId="4" fillId="0" borderId="33" xfId="0" applyFont="1" applyFill="1" applyBorder="1" applyAlignment="1">
      <alignment horizontal="left" vertical="center"/>
    </xf>
    <xf numFmtId="49" fontId="4" fillId="0" borderId="33" xfId="0" applyNumberFormat="1" applyFont="1" applyFill="1" applyBorder="1" applyAlignment="1">
      <alignment horizontal="center" vertical="center"/>
    </xf>
    <xf numFmtId="0" fontId="4" fillId="2" borderId="33"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2" fillId="0" borderId="0" xfId="0" applyFont="1" applyFill="1" applyBorder="1" applyAlignment="1">
      <alignment horizontal="left" vertical="center"/>
    </xf>
    <xf numFmtId="167" fontId="4" fillId="0" borderId="56" xfId="1" applyNumberFormat="1" applyFont="1" applyFill="1" applyBorder="1" applyAlignment="1">
      <alignment vertical="top"/>
    </xf>
    <xf numFmtId="0" fontId="3" fillId="0" borderId="36" xfId="0" applyFont="1" applyFill="1" applyBorder="1" applyAlignment="1">
      <alignment horizontal="center" vertical="center"/>
    </xf>
    <xf numFmtId="0" fontId="5" fillId="0" borderId="36"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1" fillId="3" borderId="50" xfId="0" applyNumberFormat="1" applyFont="1" applyFill="1" applyBorder="1" applyAlignment="1">
      <alignment horizontal="left" vertical="center" wrapText="1"/>
    </xf>
    <xf numFmtId="49" fontId="4" fillId="0" borderId="57" xfId="0" applyNumberFormat="1"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0" fontId="22" fillId="0" borderId="1"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0" xfId="0" applyNumberFormat="1" applyFont="1" applyFill="1" applyBorder="1" applyAlignment="1">
      <alignment horizontal="left" vertical="center"/>
    </xf>
    <xf numFmtId="0" fontId="4" fillId="0" borderId="57"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43" fontId="3" fillId="0" borderId="40" xfId="1" applyFont="1" applyFill="1" applyBorder="1" applyAlignment="1">
      <alignment horizontal="center" vertical="center" wrapText="1"/>
    </xf>
    <xf numFmtId="166" fontId="11" fillId="3" borderId="30" xfId="0" applyNumberFormat="1" applyFont="1" applyFill="1" applyBorder="1" applyAlignment="1">
      <alignment horizontal="left" vertical="center"/>
    </xf>
    <xf numFmtId="166" fontId="2" fillId="0" borderId="1" xfId="0" applyNumberFormat="1" applyFont="1" applyFill="1" applyBorder="1" applyAlignment="1">
      <alignment horizontal="left" vertical="center"/>
    </xf>
    <xf numFmtId="166" fontId="4" fillId="0" borderId="33" xfId="0" applyNumberFormat="1" applyFont="1" applyFill="1" applyBorder="1" applyAlignment="1">
      <alignment horizontal="left" vertical="center"/>
    </xf>
    <xf numFmtId="0" fontId="13" fillId="0" borderId="0" xfId="0" applyFont="1" applyFill="1" applyBorder="1" applyAlignment="1">
      <alignment horizontal="left" vertical="center"/>
    </xf>
    <xf numFmtId="43" fontId="42" fillId="0" borderId="1" xfId="1" applyFont="1" applyFill="1" applyBorder="1" applyAlignment="1">
      <alignment horizontal="right" vertical="center"/>
    </xf>
    <xf numFmtId="43" fontId="42" fillId="0" borderId="1" xfId="1" applyFont="1" applyFill="1" applyBorder="1" applyAlignment="1">
      <alignment horizontal="left" vertical="center" wrapText="1"/>
    </xf>
    <xf numFmtId="43" fontId="42" fillId="0" borderId="0" xfId="1" applyFont="1" applyFill="1" applyBorder="1" applyAlignment="1">
      <alignment vertical="center"/>
    </xf>
    <xf numFmtId="43" fontId="42" fillId="0" borderId="11" xfId="1" applyFont="1" applyFill="1" applyBorder="1" applyAlignment="1">
      <alignment horizontal="center" vertical="center" wrapText="1"/>
    </xf>
    <xf numFmtId="43" fontId="42" fillId="0" borderId="13" xfId="1" applyFont="1" applyFill="1" applyBorder="1" applyAlignment="1">
      <alignment vertical="center"/>
    </xf>
    <xf numFmtId="43" fontId="43" fillId="0" borderId="15" xfId="1" applyFont="1" applyFill="1" applyBorder="1" applyAlignment="1">
      <alignment horizontal="right" vertical="center"/>
    </xf>
    <xf numFmtId="43" fontId="42" fillId="0" borderId="15" xfId="1" applyFont="1" applyFill="1" applyBorder="1" applyAlignment="1">
      <alignment horizontal="right" vertical="center"/>
    </xf>
    <xf numFmtId="43" fontId="42" fillId="0" borderId="28" xfId="1" applyFont="1" applyFill="1" applyBorder="1" applyAlignment="1">
      <alignment horizontal="right" vertical="center"/>
    </xf>
    <xf numFmtId="43" fontId="43" fillId="0" borderId="29" xfId="1" applyFont="1" applyFill="1" applyBorder="1" applyAlignment="1">
      <alignment horizontal="right" vertical="center"/>
    </xf>
    <xf numFmtId="43" fontId="42" fillId="0" borderId="58" xfId="1" applyFont="1" applyFill="1" applyBorder="1" applyAlignment="1">
      <alignment horizontal="right" vertical="center"/>
    </xf>
    <xf numFmtId="0" fontId="43" fillId="0" borderId="0" xfId="0" applyFont="1" applyFill="1" applyBorder="1"/>
    <xf numFmtId="44" fontId="42" fillId="0" borderId="0" xfId="2" applyFont="1" applyFill="1" applyBorder="1" applyAlignment="1">
      <alignment vertical="center"/>
    </xf>
    <xf numFmtId="44" fontId="42" fillId="0" borderId="11" xfId="2" applyFont="1" applyFill="1" applyBorder="1" applyAlignment="1">
      <alignment horizontal="center" vertical="center" wrapText="1"/>
    </xf>
    <xf numFmtId="44" fontId="42" fillId="0" borderId="13" xfId="2" applyFont="1" applyFill="1" applyBorder="1" applyAlignment="1">
      <alignment vertical="center"/>
    </xf>
    <xf numFmtId="168" fontId="4" fillId="0" borderId="0" xfId="3" quotePrefix="1" applyFont="1" applyFill="1" applyBorder="1" applyAlignment="1">
      <alignment horizontal="left" vertical="center"/>
    </xf>
    <xf numFmtId="0" fontId="44" fillId="0" borderId="0" xfId="0" applyFont="1" applyFill="1" applyBorder="1" applyAlignment="1">
      <alignment horizontal="center" vertical="center"/>
    </xf>
    <xf numFmtId="0" fontId="45" fillId="0" borderId="54" xfId="0" applyNumberFormat="1" applyFont="1" applyFill="1" applyBorder="1" applyAlignment="1">
      <alignment horizontal="centerContinuous" vertical="center"/>
    </xf>
    <xf numFmtId="0" fontId="46" fillId="0" borderId="6" xfId="0" applyNumberFormat="1" applyFont="1" applyFill="1" applyBorder="1" applyAlignment="1">
      <alignment horizontal="center" vertical="center" textRotation="90" wrapText="1"/>
    </xf>
    <xf numFmtId="0" fontId="46" fillId="0" borderId="6" xfId="0" applyFont="1" applyFill="1" applyBorder="1" applyAlignment="1">
      <alignment horizontal="centerContinuous" vertical="center" wrapText="1"/>
    </xf>
    <xf numFmtId="0" fontId="46" fillId="0" borderId="5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 xfId="0" applyNumberFormat="1" applyFont="1" applyFill="1" applyBorder="1" applyAlignment="1">
      <alignment horizontal="center" vertical="center"/>
    </xf>
    <xf numFmtId="0" fontId="47" fillId="0" borderId="1" xfId="0" applyNumberFormat="1" applyFont="1" applyFill="1" applyBorder="1" applyAlignment="1">
      <alignment horizontal="center" vertical="center"/>
    </xf>
    <xf numFmtId="0" fontId="47" fillId="0" borderId="30" xfId="0" applyNumberFormat="1" applyFont="1" applyFill="1" applyBorder="1" applyAlignment="1">
      <alignment horizontal="center" vertical="center"/>
    </xf>
    <xf numFmtId="0" fontId="47" fillId="0" borderId="33" xfId="0" applyNumberFormat="1" applyFont="1" applyFill="1" applyBorder="1" applyAlignment="1">
      <alignment horizontal="center" vertical="center"/>
    </xf>
    <xf numFmtId="0" fontId="47" fillId="3" borderId="30" xfId="0" applyNumberFormat="1" applyFont="1" applyFill="1" applyBorder="1" applyAlignment="1">
      <alignment horizontal="center" vertical="center"/>
    </xf>
    <xf numFmtId="0" fontId="47" fillId="3" borderId="1"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0" fontId="47" fillId="0" borderId="0" xfId="0" applyFont="1" applyFill="1" applyBorder="1" applyAlignment="1">
      <alignment vertical="center"/>
    </xf>
    <xf numFmtId="15" fontId="44" fillId="0" borderId="0" xfId="0" applyNumberFormat="1" applyFont="1" applyFill="1" applyBorder="1" applyAlignment="1">
      <alignment horizontal="center" vertical="center"/>
    </xf>
    <xf numFmtId="0" fontId="47" fillId="0" borderId="0" xfId="0" applyNumberFormat="1" applyFont="1" applyFill="1" applyBorder="1" applyAlignment="1">
      <alignment vertical="center"/>
    </xf>
    <xf numFmtId="165" fontId="47" fillId="0" borderId="0" xfId="0" applyNumberFormat="1" applyFont="1" applyFill="1" applyBorder="1" applyAlignment="1">
      <alignment horizontal="center" vertical="center"/>
    </xf>
    <xf numFmtId="0" fontId="46" fillId="0" borderId="6" xfId="0" applyNumberFormat="1" applyFont="1" applyFill="1" applyBorder="1" applyAlignment="1">
      <alignment horizontal="centerContinuous" vertical="center" wrapText="1"/>
    </xf>
    <xf numFmtId="0" fontId="46" fillId="0" borderId="55" xfId="0" applyNumberFormat="1" applyFont="1" applyFill="1" applyBorder="1" applyAlignment="1">
      <alignment horizontal="center" vertical="center" wrapText="1"/>
    </xf>
    <xf numFmtId="0" fontId="44" fillId="0" borderId="2" xfId="0" applyNumberFormat="1" applyFont="1" applyFill="1" applyBorder="1" applyAlignment="1">
      <alignment horizontal="center" vertical="center" wrapText="1"/>
    </xf>
    <xf numFmtId="0" fontId="47" fillId="0" borderId="3" xfId="0" applyNumberFormat="1" applyFont="1" applyFill="1" applyBorder="1" applyAlignment="1">
      <alignment horizontal="center" vertical="center"/>
    </xf>
    <xf numFmtId="0" fontId="47" fillId="0" borderId="5" xfId="0" applyNumberFormat="1" applyFont="1" applyFill="1" applyBorder="1" applyAlignment="1">
      <alignment horizontal="center" vertical="center"/>
    </xf>
    <xf numFmtId="0" fontId="46" fillId="0" borderId="54" xfId="0" applyNumberFormat="1" applyFont="1" applyFill="1" applyBorder="1" applyAlignment="1">
      <alignment horizontal="centerContinuous" vertical="center"/>
    </xf>
    <xf numFmtId="0" fontId="44" fillId="0" borderId="2" xfId="0" applyFont="1" applyFill="1" applyBorder="1" applyAlignment="1">
      <alignment horizontal="center" vertical="center" wrapText="1"/>
    </xf>
    <xf numFmtId="0" fontId="44" fillId="0" borderId="5" xfId="0" applyNumberFormat="1" applyFont="1" applyFill="1" applyBorder="1" applyAlignment="1">
      <alignment horizontal="center" vertical="center"/>
    </xf>
    <xf numFmtId="14" fontId="47" fillId="0" borderId="0" xfId="0" applyNumberFormat="1" applyFont="1" applyFill="1" applyBorder="1" applyAlignment="1">
      <alignment horizontal="center" vertical="center"/>
    </xf>
    <xf numFmtId="49" fontId="47" fillId="0" borderId="0" xfId="0" applyNumberFormat="1" applyFont="1" applyFill="1" applyBorder="1" applyAlignment="1">
      <alignment horizontal="left" vertical="center"/>
    </xf>
    <xf numFmtId="49" fontId="44" fillId="0" borderId="0" xfId="0" applyNumberFormat="1" applyFont="1" applyFill="1" applyBorder="1" applyAlignment="1">
      <alignment horizontal="left" vertical="center"/>
    </xf>
    <xf numFmtId="43" fontId="1" fillId="0" borderId="0" xfId="1" applyFont="1" applyFill="1" applyAlignment="1">
      <alignment vertical="center"/>
    </xf>
    <xf numFmtId="169" fontId="3" fillId="0" borderId="6" xfId="1" applyNumberFormat="1" applyFont="1" applyFill="1" applyBorder="1" applyAlignment="1">
      <alignment horizontal="center" vertical="center" wrapText="1"/>
    </xf>
    <xf numFmtId="169" fontId="3" fillId="0" borderId="59" xfId="1" applyNumberFormat="1" applyFont="1" applyFill="1" applyBorder="1" applyAlignment="1">
      <alignment horizontal="center" vertical="center" wrapText="1"/>
    </xf>
    <xf numFmtId="169" fontId="3" fillId="0" borderId="60" xfId="1" applyNumberFormat="1" applyFont="1" applyFill="1" applyBorder="1" applyAlignment="1">
      <alignment horizontal="center" vertical="center" wrapText="1"/>
    </xf>
    <xf numFmtId="166" fontId="43" fillId="0" borderId="30" xfId="0" applyNumberFormat="1" applyFont="1" applyFill="1" applyBorder="1" applyAlignment="1">
      <alignment horizontal="center" vertical="center"/>
    </xf>
    <xf numFmtId="166" fontId="43" fillId="3" borderId="30" xfId="0" applyNumberFormat="1" applyFont="1" applyFill="1" applyBorder="1" applyAlignment="1">
      <alignment horizontal="center" vertical="center"/>
    </xf>
    <xf numFmtId="15" fontId="43" fillId="2" borderId="30" xfId="0" applyNumberFormat="1" applyFont="1" applyFill="1" applyBorder="1" applyAlignment="1">
      <alignment horizontal="center" vertical="center"/>
    </xf>
    <xf numFmtId="166" fontId="37" fillId="2" borderId="33" xfId="0" applyNumberFormat="1" applyFont="1" applyFill="1" applyBorder="1" applyAlignment="1">
      <alignment horizontal="center" vertical="center"/>
    </xf>
    <xf numFmtId="166" fontId="37" fillId="2" borderId="1" xfId="0" applyNumberFormat="1" applyFont="1" applyFill="1" applyBorder="1" applyAlignment="1">
      <alignment horizontal="center" vertical="center"/>
    </xf>
    <xf numFmtId="0" fontId="27" fillId="2" borderId="55" xfId="0" applyFont="1" applyFill="1" applyBorder="1" applyAlignment="1">
      <alignment horizontal="center" wrapText="1"/>
    </xf>
    <xf numFmtId="0" fontId="46" fillId="0" borderId="55" xfId="0" applyFont="1" applyFill="1" applyBorder="1" applyAlignment="1">
      <alignment horizontal="center" wrapText="1"/>
    </xf>
    <xf numFmtId="0" fontId="27" fillId="0" borderId="55" xfId="0" applyFont="1" applyFill="1" applyBorder="1" applyAlignment="1">
      <alignment horizontal="center" wrapText="1"/>
    </xf>
    <xf numFmtId="0" fontId="27" fillId="0" borderId="0" xfId="0" applyFont="1" applyFill="1" applyBorder="1" applyAlignment="1"/>
    <xf numFmtId="0" fontId="27" fillId="0" borderId="0" xfId="0" applyFont="1" applyFill="1" applyBorder="1" applyAlignment="1">
      <alignment horizontal="center" wrapText="1"/>
    </xf>
    <xf numFmtId="166" fontId="3" fillId="2" borderId="5" xfId="0" applyNumberFormat="1" applyFont="1" applyFill="1" applyBorder="1" applyAlignment="1">
      <alignment horizontal="center" vertical="center"/>
    </xf>
    <xf numFmtId="44" fontId="42" fillId="0" borderId="9" xfId="2" applyFont="1" applyFill="1" applyBorder="1" applyAlignment="1">
      <alignment horizontal="center" vertical="center" wrapText="1"/>
    </xf>
    <xf numFmtId="44" fontId="43" fillId="0" borderId="14" xfId="2" applyFont="1" applyFill="1" applyBorder="1" applyAlignment="1">
      <alignment horizontal="right" vertical="center"/>
    </xf>
    <xf numFmtId="43" fontId="43" fillId="0" borderId="14" xfId="1" applyFont="1" applyFill="1" applyBorder="1" applyAlignment="1">
      <alignment horizontal="right" vertical="center"/>
    </xf>
    <xf numFmtId="43" fontId="42" fillId="0" borderId="14" xfId="1" applyFont="1" applyFill="1" applyBorder="1" applyAlignment="1">
      <alignment horizontal="right" vertical="center"/>
    </xf>
    <xf numFmtId="43" fontId="42" fillId="0" borderId="14" xfId="1" applyFont="1" applyFill="1" applyBorder="1" applyAlignment="1">
      <alignment horizontal="left" vertical="center" wrapText="1"/>
    </xf>
    <xf numFmtId="43" fontId="42" fillId="0" borderId="25" xfId="1" applyFont="1" applyFill="1" applyBorder="1" applyAlignment="1">
      <alignment horizontal="right" vertical="center"/>
    </xf>
    <xf numFmtId="43" fontId="43" fillId="0" borderId="26" xfId="1" applyFont="1" applyFill="1" applyBorder="1" applyAlignment="1">
      <alignment horizontal="right" vertical="center"/>
    </xf>
    <xf numFmtId="43" fontId="42" fillId="0" borderId="12" xfId="1" applyFont="1" applyFill="1" applyBorder="1" applyAlignment="1">
      <alignment vertical="center"/>
    </xf>
    <xf numFmtId="43" fontId="42" fillId="0" borderId="61" xfId="1" applyFont="1" applyFill="1" applyBorder="1" applyAlignment="1">
      <alignment horizontal="right" vertical="center"/>
    </xf>
    <xf numFmtId="43" fontId="42" fillId="0" borderId="62" xfId="1" applyFont="1" applyFill="1" applyBorder="1" applyAlignment="1">
      <alignment horizontal="right" vertical="center"/>
    </xf>
    <xf numFmtId="44" fontId="42" fillId="0" borderId="12" xfId="2" applyFont="1" applyFill="1" applyBorder="1" applyAlignment="1">
      <alignment vertical="center"/>
    </xf>
    <xf numFmtId="43" fontId="3" fillId="0" borderId="63" xfId="1" applyFont="1" applyFill="1" applyBorder="1" applyAlignment="1">
      <alignment horizontal="center" vertical="center" wrapText="1"/>
    </xf>
    <xf numFmtId="44" fontId="48" fillId="0" borderId="9" xfId="2" applyFont="1" applyFill="1" applyBorder="1" applyAlignment="1">
      <alignment horizontal="center" vertical="center" wrapText="1"/>
    </xf>
    <xf numFmtId="0" fontId="47"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164" fontId="2" fillId="0" borderId="4" xfId="2" applyNumberFormat="1" applyFont="1" applyFill="1" applyBorder="1" applyAlignment="1">
      <alignment horizontal="center" vertical="center" wrapText="1"/>
    </xf>
    <xf numFmtId="15" fontId="2" fillId="2" borderId="4" xfId="0" applyNumberFormat="1" applyFont="1" applyFill="1" applyBorder="1" applyAlignment="1">
      <alignment horizontal="center" vertical="center"/>
    </xf>
    <xf numFmtId="166" fontId="2" fillId="0" borderId="4" xfId="0" applyNumberFormat="1" applyFont="1" applyFill="1" applyBorder="1" applyAlignment="1">
      <alignment horizontal="center" vertical="center"/>
    </xf>
    <xf numFmtId="166" fontId="2" fillId="2"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166" fontId="43"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166" fontId="2" fillId="0" borderId="53" xfId="0" applyNumberFormat="1" applyFont="1" applyFill="1" applyBorder="1" applyAlignment="1">
      <alignment horizontal="center" vertical="center"/>
    </xf>
    <xf numFmtId="166" fontId="4" fillId="0" borderId="53" xfId="0" applyNumberFormat="1" applyFont="1" applyFill="1" applyBorder="1" applyAlignment="1">
      <alignment horizontal="center" vertical="center"/>
    </xf>
    <xf numFmtId="167" fontId="2" fillId="0" borderId="4" xfId="1" applyNumberFormat="1" applyFont="1" applyFill="1" applyBorder="1" applyAlignment="1">
      <alignment horizontal="right" vertical="center"/>
    </xf>
    <xf numFmtId="0" fontId="4" fillId="0" borderId="47" xfId="0" applyFont="1" applyFill="1" applyBorder="1" applyAlignment="1">
      <alignment horizontal="left" vertical="center"/>
    </xf>
    <xf numFmtId="49" fontId="4" fillId="0" borderId="47" xfId="0" applyNumberFormat="1" applyFont="1" applyFill="1" applyBorder="1" applyAlignment="1">
      <alignment horizontal="center" vertical="center"/>
    </xf>
    <xf numFmtId="0" fontId="2" fillId="0" borderId="0" xfId="0" applyFont="1" applyBorder="1" applyAlignment="1">
      <alignment horizontal="center"/>
    </xf>
    <xf numFmtId="0" fontId="2" fillId="0" borderId="0" xfId="0" applyFont="1" applyFill="1" applyBorder="1" applyAlignment="1">
      <alignment horizontal="center"/>
    </xf>
    <xf numFmtId="3" fontId="2" fillId="0" borderId="1" xfId="1"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0" borderId="0" xfId="0" applyFont="1" applyBorder="1"/>
    <xf numFmtId="3" fontId="2" fillId="0" borderId="0" xfId="1" applyNumberFormat="1" applyFont="1" applyFill="1" applyBorder="1" applyAlignment="1">
      <alignment horizontal="right" indent="1"/>
    </xf>
    <xf numFmtId="3" fontId="2" fillId="0" borderId="0" xfId="0" applyNumberFormat="1" applyFont="1" applyFill="1" applyBorder="1" applyAlignment="1">
      <alignment horizontal="right" indent="1"/>
    </xf>
    <xf numFmtId="0" fontId="2" fillId="0" borderId="0" xfId="0" applyFont="1" applyBorder="1" applyAlignment="1">
      <alignment horizontal="center" vertical="center"/>
    </xf>
    <xf numFmtId="0" fontId="3" fillId="0" borderId="0" xfId="0" applyFont="1" applyBorder="1" applyAlignment="1">
      <alignment horizontal="center" vertical="center"/>
    </xf>
    <xf numFmtId="3" fontId="3" fillId="0" borderId="64" xfId="0" applyNumberFormat="1" applyFont="1" applyFill="1" applyBorder="1" applyAlignment="1">
      <alignment horizontal="right" vertical="center" indent="1"/>
    </xf>
    <xf numFmtId="3" fontId="3" fillId="0" borderId="0" xfId="0" applyNumberFormat="1" applyFont="1" applyFill="1" applyBorder="1" applyAlignment="1">
      <alignment horizontal="right" vertical="center" indent="1"/>
    </xf>
    <xf numFmtId="0" fontId="2" fillId="0" borderId="0" xfId="0" applyFont="1" applyFill="1" applyBorder="1" applyAlignment="1">
      <alignment horizontal="right"/>
    </xf>
    <xf numFmtId="0" fontId="2" fillId="0" borderId="43" xfId="0" applyFont="1" applyFill="1" applyBorder="1" applyAlignment="1">
      <alignment horizontal="right"/>
    </xf>
    <xf numFmtId="0" fontId="2" fillId="0" borderId="65" xfId="0" applyFont="1" applyFill="1" applyBorder="1"/>
    <xf numFmtId="0" fontId="2" fillId="0" borderId="66" xfId="0" applyFont="1" applyFill="1" applyBorder="1" applyAlignment="1">
      <alignment horizontal="center"/>
    </xf>
    <xf numFmtId="15" fontId="2" fillId="0" borderId="0" xfId="0" applyNumberFormat="1" applyFont="1" applyFill="1" applyBorder="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2" fillId="0" borderId="1" xfId="2" applyNumberFormat="1" applyFont="1" applyBorder="1" applyAlignment="1">
      <alignment vertical="center"/>
    </xf>
    <xf numFmtId="164" fontId="2" fillId="0" borderId="1" xfId="2" applyNumberFormat="1" applyFont="1" applyBorder="1" applyAlignment="1">
      <alignment vertical="center"/>
    </xf>
    <xf numFmtId="0" fontId="34" fillId="0" borderId="1" xfId="0" applyFont="1" applyFill="1" applyBorder="1" applyAlignment="1">
      <alignment horizontal="center" vertical="center"/>
    </xf>
    <xf numFmtId="0" fontId="2" fillId="0" borderId="1" xfId="2" applyNumberFormat="1" applyFont="1" applyFill="1" applyBorder="1" applyAlignment="1">
      <alignment vertical="center"/>
    </xf>
    <xf numFmtId="164" fontId="2" fillId="0" borderId="1" xfId="2" applyNumberFormat="1" applyFont="1" applyFill="1" applyBorder="1" applyAlignment="1">
      <alignment vertical="center"/>
    </xf>
    <xf numFmtId="0" fontId="2" fillId="0" borderId="0" xfId="0" applyFont="1" applyAlignment="1">
      <alignment vertical="center"/>
    </xf>
    <xf numFmtId="164" fontId="2" fillId="0" borderId="0" xfId="2" applyNumberFormat="1" applyFont="1" applyBorder="1" applyAlignment="1">
      <alignment horizontal="center" vertical="center"/>
    </xf>
    <xf numFmtId="164" fontId="2" fillId="0" borderId="32" xfId="2" applyNumberFormat="1" applyFont="1" applyBorder="1" applyAlignment="1">
      <alignment horizontal="center" vertical="center" wrapText="1"/>
    </xf>
    <xf numFmtId="0" fontId="2" fillId="0" borderId="0" xfId="0" applyFont="1" applyBorder="1" applyAlignment="1">
      <alignment vertical="center"/>
    </xf>
    <xf numFmtId="0" fontId="2" fillId="0" borderId="0" xfId="2" applyNumberFormat="1" applyFont="1" applyBorder="1" applyAlignment="1">
      <alignment vertical="center"/>
    </xf>
    <xf numFmtId="164" fontId="2" fillId="0" borderId="0" xfId="2" applyNumberFormat="1" applyFont="1" applyBorder="1" applyAlignment="1">
      <alignment vertical="center"/>
    </xf>
    <xf numFmtId="0" fontId="34" fillId="0" borderId="0" xfId="0" applyFont="1" applyFill="1" applyBorder="1" applyAlignment="1">
      <alignment horizontal="center" vertical="center"/>
    </xf>
    <xf numFmtId="0" fontId="3" fillId="0" borderId="0" xfId="2" applyNumberFormat="1" applyFont="1" applyBorder="1" applyAlignment="1">
      <alignment vertical="center"/>
    </xf>
    <xf numFmtId="164" fontId="13" fillId="0" borderId="0" xfId="2" applyNumberFormat="1" applyFont="1" applyFill="1" applyBorder="1" applyAlignment="1">
      <alignment vertical="center"/>
    </xf>
    <xf numFmtId="0" fontId="34" fillId="0" borderId="0" xfId="0" applyFont="1" applyBorder="1" applyAlignment="1">
      <alignment horizontal="center" vertical="center"/>
    </xf>
    <xf numFmtId="44" fontId="4" fillId="0" borderId="33" xfId="2" applyFont="1" applyFill="1" applyBorder="1" applyAlignment="1">
      <alignment horizontal="right" vertical="center"/>
    </xf>
    <xf numFmtId="169" fontId="38" fillId="0" borderId="39" xfId="1" applyNumberFormat="1" applyFont="1" applyFill="1" applyBorder="1" applyAlignment="1">
      <alignment horizontal="center" vertical="center" wrapText="1"/>
    </xf>
    <xf numFmtId="173" fontId="3" fillId="0" borderId="67" xfId="1" applyNumberFormat="1" applyFont="1" applyFill="1" applyBorder="1" applyAlignment="1">
      <alignment vertical="center" wrapText="1"/>
    </xf>
    <xf numFmtId="173" fontId="3" fillId="0" borderId="68" xfId="1" applyNumberFormat="1" applyFont="1" applyFill="1" applyBorder="1" applyAlignment="1">
      <alignment vertical="center" wrapText="1"/>
    </xf>
    <xf numFmtId="170" fontId="3" fillId="0" borderId="40" xfId="1" applyNumberFormat="1" applyFont="1" applyFill="1" applyBorder="1" applyAlignment="1">
      <alignment horizontal="center" vertical="center" wrapText="1"/>
    </xf>
    <xf numFmtId="44" fontId="27" fillId="0" borderId="69" xfId="2" applyFont="1" applyFill="1" applyBorder="1" applyAlignment="1">
      <alignment horizontal="center" vertical="center" wrapText="1"/>
    </xf>
    <xf numFmtId="174" fontId="2" fillId="0" borderId="1" xfId="1" applyNumberFormat="1" applyFont="1" applyFill="1" applyBorder="1" applyAlignment="1">
      <alignment horizontal="left" vertical="top"/>
    </xf>
    <xf numFmtId="175" fontId="16" fillId="0" borderId="1" xfId="1" applyNumberFormat="1" applyFont="1" applyFill="1" applyBorder="1" applyAlignment="1">
      <alignment horizontal="center" vertical="top"/>
    </xf>
    <xf numFmtId="175" fontId="15" fillId="0" borderId="1" xfId="1" applyNumberFormat="1" applyFont="1" applyFill="1" applyBorder="1" applyAlignment="1">
      <alignment horizontal="center" vertical="top"/>
    </xf>
    <xf numFmtId="0" fontId="27" fillId="0" borderId="43" xfId="0" applyFont="1" applyBorder="1" applyAlignment="1">
      <alignment horizontal="centerContinuous" vertical="center"/>
    </xf>
    <xf numFmtId="0" fontId="27" fillId="0" borderId="65" xfId="0" applyFont="1" applyBorder="1" applyAlignment="1">
      <alignment horizontal="centerContinuous" vertical="center"/>
    </xf>
    <xf numFmtId="0" fontId="27" fillId="0" borderId="66" xfId="0" applyFont="1" applyBorder="1" applyAlignment="1">
      <alignment horizontal="centerContinuous" vertical="center"/>
    </xf>
    <xf numFmtId="0" fontId="31" fillId="0" borderId="0" xfId="0" applyFont="1" applyAlignment="1">
      <alignment vertical="center"/>
    </xf>
    <xf numFmtId="0" fontId="27" fillId="0" borderId="6" xfId="0" applyFont="1" applyBorder="1" applyAlignment="1">
      <alignment horizontal="centerContinuous" vertical="center"/>
    </xf>
    <xf numFmtId="0" fontId="27" fillId="0" borderId="0" xfId="0" applyFont="1" applyAlignment="1">
      <alignment vertical="center"/>
    </xf>
    <xf numFmtId="164" fontId="27" fillId="0" borderId="6" xfId="2" applyNumberFormat="1" applyFont="1" applyBorder="1" applyAlignment="1">
      <alignment horizontal="center" vertical="center" wrapText="1"/>
    </xf>
    <xf numFmtId="167" fontId="38" fillId="0" borderId="11" xfId="1" applyNumberFormat="1" applyFont="1" applyFill="1" applyBorder="1" applyAlignment="1">
      <alignment horizontal="center" vertical="center" wrapText="1"/>
    </xf>
    <xf numFmtId="0" fontId="27" fillId="0" borderId="70" xfId="0" applyFont="1" applyBorder="1" applyAlignment="1">
      <alignment horizontal="centerContinuous" vertical="center"/>
    </xf>
    <xf numFmtId="0" fontId="27" fillId="0" borderId="32" xfId="0" applyFont="1" applyBorder="1" applyAlignment="1">
      <alignment horizontal="centerContinuous" vertical="center"/>
    </xf>
    <xf numFmtId="0" fontId="27" fillId="0" borderId="71" xfId="0" applyFont="1" applyBorder="1" applyAlignment="1">
      <alignment horizontal="centerContinuous" vertical="center"/>
    </xf>
    <xf numFmtId="44" fontId="49" fillId="0" borderId="72" xfId="2" applyFont="1" applyFill="1" applyBorder="1" applyAlignment="1">
      <alignment horizontal="center" vertical="center" wrapText="1"/>
    </xf>
    <xf numFmtId="0" fontId="27" fillId="0" borderId="54" xfId="0" applyFont="1" applyBorder="1" applyAlignment="1">
      <alignment horizontal="centerContinuous" vertical="center"/>
    </xf>
    <xf numFmtId="0" fontId="27" fillId="0" borderId="73" xfId="0" applyFont="1" applyBorder="1" applyAlignment="1">
      <alignment vertical="center"/>
    </xf>
    <xf numFmtId="0" fontId="27" fillId="0" borderId="74" xfId="0" applyFont="1" applyBorder="1" applyAlignment="1">
      <alignment vertical="center"/>
    </xf>
    <xf numFmtId="0" fontId="27" fillId="0" borderId="0" xfId="0" applyFont="1" applyBorder="1" applyAlignment="1">
      <alignment vertical="center"/>
    </xf>
    <xf numFmtId="0" fontId="27" fillId="0" borderId="13" xfId="0" applyFont="1" applyBorder="1" applyAlignment="1">
      <alignment vertical="center"/>
    </xf>
    <xf numFmtId="164" fontId="2" fillId="0" borderId="12" xfId="2" applyNumberFormat="1" applyFont="1" applyBorder="1" applyAlignment="1">
      <alignment horizontal="center" vertical="center"/>
    </xf>
    <xf numFmtId="0" fontId="2" fillId="0" borderId="13" xfId="0" applyFont="1" applyBorder="1" applyAlignment="1">
      <alignment vertical="center"/>
    </xf>
    <xf numFmtId="0" fontId="2" fillId="0" borderId="46" xfId="2" applyNumberFormat="1" applyFont="1" applyBorder="1" applyAlignment="1">
      <alignment vertical="center"/>
    </xf>
    <xf numFmtId="164" fontId="2" fillId="0" borderId="47" xfId="2" applyNumberFormat="1" applyFont="1" applyBorder="1" applyAlignment="1">
      <alignment vertical="center"/>
    </xf>
    <xf numFmtId="0" fontId="34" fillId="0" borderId="47" xfId="0" applyFont="1" applyFill="1" applyBorder="1" applyAlignment="1">
      <alignment horizontal="center" vertical="center"/>
    </xf>
    <xf numFmtId="0" fontId="2" fillId="0" borderId="47" xfId="0" applyFont="1" applyFill="1" applyBorder="1" applyAlignment="1">
      <alignment horizontal="lef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73" xfId="0" applyFont="1" applyFill="1" applyBorder="1" applyAlignment="1">
      <alignment vertical="center"/>
    </xf>
    <xf numFmtId="0" fontId="2" fillId="0" borderId="75" xfId="0" applyFont="1" applyFill="1" applyBorder="1" applyAlignment="1">
      <alignment vertical="center"/>
    </xf>
    <xf numFmtId="0" fontId="31" fillId="0" borderId="73" xfId="0" applyFont="1" applyFill="1" applyBorder="1" applyAlignment="1">
      <alignment vertical="center"/>
    </xf>
    <xf numFmtId="0" fontId="31" fillId="0" borderId="74" xfId="0" applyFont="1" applyFill="1" applyBorder="1" applyAlignment="1">
      <alignment vertical="center"/>
    </xf>
    <xf numFmtId="0" fontId="31" fillId="0" borderId="13"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31" fillId="0" borderId="76" xfId="0" applyFont="1" applyFill="1" applyBorder="1" applyAlignment="1">
      <alignment horizontal="center" vertical="center" wrapText="1"/>
    </xf>
    <xf numFmtId="49" fontId="3" fillId="0" borderId="77" xfId="0" applyNumberFormat="1" applyFont="1" applyFill="1" applyBorder="1" applyAlignment="1">
      <alignment vertical="center"/>
    </xf>
    <xf numFmtId="49" fontId="2" fillId="0" borderId="78" xfId="0" applyNumberFormat="1" applyFont="1" applyFill="1" applyBorder="1" applyAlignment="1">
      <alignment vertical="center"/>
    </xf>
    <xf numFmtId="49" fontId="3" fillId="0" borderId="79" xfId="0" applyNumberFormat="1" applyFont="1" applyFill="1" applyBorder="1" applyAlignment="1">
      <alignment vertical="center"/>
    </xf>
    <xf numFmtId="0" fontId="37" fillId="0" borderId="1" xfId="0" applyFont="1" applyFill="1" applyBorder="1" applyAlignment="1">
      <alignment horizontal="left" vertical="center"/>
    </xf>
    <xf numFmtId="49" fontId="37" fillId="0" borderId="1" xfId="0" applyNumberFormat="1" applyFont="1" applyFill="1" applyBorder="1" applyAlignment="1">
      <alignment horizontal="center" vertical="center"/>
    </xf>
    <xf numFmtId="49" fontId="37" fillId="0" borderId="1" xfId="0" applyNumberFormat="1" applyFont="1" applyFill="1" applyBorder="1" applyAlignment="1">
      <alignment horizontal="left" vertical="center" wrapText="1"/>
    </xf>
    <xf numFmtId="0" fontId="37" fillId="0" borderId="1" xfId="0" applyFont="1" applyFill="1" applyBorder="1" applyAlignment="1">
      <alignment horizontal="center" vertical="center"/>
    </xf>
    <xf numFmtId="0" fontId="2" fillId="0" borderId="53" xfId="0" applyFont="1" applyFill="1" applyBorder="1" applyAlignment="1">
      <alignment vertical="top"/>
    </xf>
    <xf numFmtId="0" fontId="16" fillId="0" borderId="53" xfId="0" applyFont="1" applyFill="1" applyBorder="1" applyAlignment="1">
      <alignment vertical="top"/>
    </xf>
    <xf numFmtId="167" fontId="2" fillId="0" borderId="48" xfId="1" applyNumberFormat="1" applyFont="1" applyFill="1" applyBorder="1" applyAlignment="1">
      <alignment horizontal="center" vertical="top"/>
    </xf>
    <xf numFmtId="43" fontId="3" fillId="0" borderId="80" xfId="1" applyFont="1" applyFill="1" applyBorder="1" applyAlignment="1">
      <alignment vertical="center"/>
    </xf>
    <xf numFmtId="173" fontId="3" fillId="0" borderId="81" xfId="1" applyNumberFormat="1" applyFont="1" applyFill="1" applyBorder="1" applyAlignment="1">
      <alignment vertical="center" wrapText="1"/>
    </xf>
    <xf numFmtId="43" fontId="2" fillId="0" borderId="14" xfId="1" applyFont="1" applyFill="1" applyBorder="1" applyAlignment="1">
      <alignment horizontal="left" vertical="center" wrapText="1"/>
    </xf>
    <xf numFmtId="173" fontId="3" fillId="4" borderId="67" xfId="1" applyNumberFormat="1" applyFont="1" applyFill="1" applyBorder="1" applyAlignment="1">
      <alignment vertical="center" wrapText="1"/>
    </xf>
    <xf numFmtId="173" fontId="3" fillId="4" borderId="68" xfId="1" applyNumberFormat="1" applyFont="1" applyFill="1" applyBorder="1" applyAlignment="1">
      <alignment vertical="center" wrapText="1"/>
    </xf>
    <xf numFmtId="43" fontId="48" fillId="0" borderId="1" xfId="1" applyFont="1" applyFill="1" applyBorder="1" applyAlignment="1">
      <alignment horizontal="left" vertical="center" wrapText="1"/>
    </xf>
    <xf numFmtId="172" fontId="3" fillId="4" borderId="67" xfId="1" applyNumberFormat="1" applyFont="1" applyFill="1" applyBorder="1" applyAlignment="1">
      <alignment vertical="center" wrapText="1"/>
    </xf>
    <xf numFmtId="172" fontId="3" fillId="4" borderId="68" xfId="1" applyNumberFormat="1" applyFont="1" applyFill="1" applyBorder="1" applyAlignment="1">
      <alignment vertical="center" wrapText="1"/>
    </xf>
    <xf numFmtId="0" fontId="12" fillId="0" borderId="6" xfId="0" applyFont="1" applyBorder="1" applyAlignment="1">
      <alignment horizontal="center"/>
    </xf>
    <xf numFmtId="0" fontId="12" fillId="0" borderId="6" xfId="0" applyFont="1" applyBorder="1" applyAlignment="1">
      <alignment horizontal="center" wrapText="1"/>
    </xf>
    <xf numFmtId="0" fontId="1" fillId="0" borderId="0" xfId="0" applyFont="1" applyBorder="1"/>
    <xf numFmtId="0" fontId="12" fillId="0" borderId="80" xfId="0" applyFont="1" applyBorder="1" applyAlignment="1">
      <alignment horizontal="center" wrapText="1"/>
    </xf>
    <xf numFmtId="0" fontId="12" fillId="0" borderId="0" xfId="0" applyFont="1" applyBorder="1" applyAlignment="1">
      <alignment horizontal="center"/>
    </xf>
    <xf numFmtId="0" fontId="12" fillId="0" borderId="0" xfId="0" applyFont="1" applyBorder="1" applyAlignment="1">
      <alignment horizontal="center" wrapText="1"/>
    </xf>
    <xf numFmtId="0" fontId="1" fillId="0" borderId="1" xfId="0" applyFont="1" applyFill="1" applyBorder="1" applyAlignment="1">
      <alignment horizontal="center" vertical="top"/>
    </xf>
    <xf numFmtId="0" fontId="1" fillId="0" borderId="1" xfId="0" applyFont="1" applyFill="1" applyBorder="1" applyAlignment="1">
      <alignment vertical="top"/>
    </xf>
    <xf numFmtId="167" fontId="1" fillId="0" borderId="1" xfId="1" applyNumberFormat="1" applyFont="1" applyBorder="1" applyAlignment="1">
      <alignment vertical="top"/>
    </xf>
    <xf numFmtId="9" fontId="28" fillId="0" borderId="36" xfId="4" applyFont="1" applyBorder="1" applyAlignment="1">
      <alignment horizontal="center" vertical="top"/>
    </xf>
    <xf numFmtId="0" fontId="1" fillId="0" borderId="1" xfId="0" applyFont="1" applyBorder="1"/>
    <xf numFmtId="0" fontId="1" fillId="0" borderId="0" xfId="0" applyFont="1" applyBorder="1" applyAlignment="1">
      <alignment vertical="top" wrapText="1"/>
    </xf>
    <xf numFmtId="0" fontId="1" fillId="0" borderId="1" xfId="0" applyFont="1" applyBorder="1" applyAlignment="1">
      <alignment horizontal="center"/>
    </xf>
    <xf numFmtId="0" fontId="1" fillId="0" borderId="78" xfId="0" applyFont="1" applyFill="1" applyBorder="1" applyAlignment="1">
      <alignment vertical="top"/>
    </xf>
    <xf numFmtId="167" fontId="1" fillId="0" borderId="78" xfId="0" applyNumberFormat="1" applyFont="1" applyFill="1" applyBorder="1" applyAlignment="1">
      <alignment vertical="top"/>
    </xf>
    <xf numFmtId="167" fontId="1" fillId="0" borderId="78" xfId="1" applyNumberFormat="1" applyFont="1" applyBorder="1" applyAlignment="1">
      <alignment vertical="top"/>
    </xf>
    <xf numFmtId="9" fontId="1" fillId="0" borderId="78" xfId="4" applyFont="1" applyBorder="1" applyAlignment="1">
      <alignment horizontal="center" vertical="top"/>
    </xf>
    <xf numFmtId="167" fontId="1" fillId="0" borderId="78" xfId="0" applyNumberFormat="1" applyFont="1" applyBorder="1" applyAlignment="1">
      <alignment vertical="top"/>
    </xf>
    <xf numFmtId="0" fontId="12" fillId="0" borderId="0" xfId="0" applyFont="1"/>
    <xf numFmtId="0" fontId="12" fillId="0" borderId="43" xfId="0" applyFont="1" applyFill="1" applyBorder="1" applyAlignment="1">
      <alignment vertical="top"/>
    </xf>
    <xf numFmtId="167" fontId="35" fillId="0" borderId="65" xfId="0" applyNumberFormat="1" applyFont="1" applyFill="1" applyBorder="1" applyAlignment="1">
      <alignment vertical="top"/>
    </xf>
    <xf numFmtId="167" fontId="35" fillId="0" borderId="65" xfId="1" applyNumberFormat="1" applyFont="1" applyBorder="1" applyAlignment="1">
      <alignment vertical="top"/>
    </xf>
    <xf numFmtId="9" fontId="35" fillId="0" borderId="65" xfId="4" applyFont="1" applyBorder="1" applyAlignment="1">
      <alignment horizontal="center" vertical="top"/>
    </xf>
    <xf numFmtId="167" fontId="35" fillId="0" borderId="64" xfId="1" applyNumberFormat="1" applyFont="1" applyBorder="1" applyAlignment="1">
      <alignment vertical="top"/>
    </xf>
    <xf numFmtId="167" fontId="35" fillId="0" borderId="66" xfId="0" applyNumberFormat="1" applyFont="1" applyBorder="1" applyAlignment="1">
      <alignment vertical="top"/>
    </xf>
    <xf numFmtId="0" fontId="12" fillId="0" borderId="0" xfId="0" applyFont="1" applyBorder="1"/>
    <xf numFmtId="0" fontId="1" fillId="0" borderId="0" xfId="0" applyFont="1" applyBorder="1" applyAlignment="1">
      <alignment horizontal="center" vertical="top"/>
    </xf>
    <xf numFmtId="0" fontId="1" fillId="0" borderId="0" xfId="0" applyFont="1" applyBorder="1" applyAlignment="1">
      <alignment vertical="top"/>
    </xf>
    <xf numFmtId="167" fontId="1" fillId="0" borderId="0" xfId="0" applyNumberFormat="1" applyFont="1" applyBorder="1" applyAlignment="1">
      <alignment vertical="top"/>
    </xf>
    <xf numFmtId="0" fontId="1" fillId="0" borderId="0" xfId="0" applyFont="1" applyAlignment="1">
      <alignment horizontal="center" vertical="top"/>
    </xf>
    <xf numFmtId="0" fontId="1" fillId="0" borderId="0" xfId="0" applyFont="1" applyAlignment="1">
      <alignment vertical="top"/>
    </xf>
    <xf numFmtId="167" fontId="1" fillId="0" borderId="0" xfId="0" applyNumberFormat="1" applyFont="1" applyAlignment="1">
      <alignment vertical="top"/>
    </xf>
    <xf numFmtId="9" fontId="1" fillId="0" borderId="0" xfId="0" applyNumberFormat="1" applyFont="1" applyAlignment="1">
      <alignment vertical="top"/>
    </xf>
    <xf numFmtId="0" fontId="35" fillId="0" borderId="0" xfId="0" applyFont="1" applyFill="1" applyBorder="1" applyAlignment="1">
      <alignment horizontal="left" vertical="center"/>
    </xf>
    <xf numFmtId="164" fontId="12" fillId="0" borderId="0" xfId="2" applyNumberFormat="1" applyFont="1" applyFill="1" applyBorder="1" applyAlignment="1">
      <alignment vertical="center"/>
    </xf>
    <xf numFmtId="167" fontId="12" fillId="0" borderId="0" xfId="1" applyNumberFormat="1" applyFont="1" applyFill="1" applyBorder="1" applyAlignment="1">
      <alignment vertical="center"/>
    </xf>
    <xf numFmtId="164" fontId="1" fillId="0" borderId="0" xfId="2" applyNumberFormat="1" applyFont="1" applyFill="1" applyBorder="1" applyAlignment="1">
      <alignment vertical="center"/>
    </xf>
    <xf numFmtId="0" fontId="12" fillId="0" borderId="0" xfId="0" applyFont="1" applyFill="1" applyBorder="1" applyAlignment="1">
      <alignment vertical="center"/>
    </xf>
    <xf numFmtId="164" fontId="36" fillId="0" borderId="0" xfId="2" applyNumberFormat="1" applyFont="1" applyFill="1" applyBorder="1" applyAlignment="1">
      <alignment vertical="center"/>
    </xf>
    <xf numFmtId="0" fontId="12" fillId="0" borderId="0" xfId="0" applyFont="1" applyFill="1" applyBorder="1" applyAlignment="1">
      <alignment horizontal="center" vertical="center"/>
    </xf>
    <xf numFmtId="0" fontId="1" fillId="0" borderId="0" xfId="0" applyFont="1" applyAlignment="1">
      <alignment horizontal="center"/>
    </xf>
    <xf numFmtId="3" fontId="50" fillId="0" borderId="1" xfId="1" applyNumberFormat="1" applyFont="1" applyFill="1" applyBorder="1" applyAlignment="1">
      <alignment horizontal="right" vertical="center"/>
    </xf>
    <xf numFmtId="167" fontId="50" fillId="0" borderId="1" xfId="1" applyNumberFormat="1" applyFont="1" applyBorder="1" applyAlignment="1">
      <alignment vertical="top"/>
    </xf>
    <xf numFmtId="167" fontId="50" fillId="0" borderId="53" xfId="0" applyNumberFormat="1" applyFont="1" applyBorder="1" applyAlignment="1">
      <alignment vertical="top"/>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2" fillId="0" borderId="66" xfId="0" applyFont="1" applyBorder="1" applyAlignment="1">
      <alignment horizontal="center" vertical="center" wrapText="1"/>
    </xf>
    <xf numFmtId="43" fontId="40" fillId="4" borderId="1" xfId="1" applyFont="1" applyFill="1" applyBorder="1" applyAlignment="1">
      <alignment horizontal="right" vertical="center"/>
    </xf>
    <xf numFmtId="43" fontId="40" fillId="5" borderId="14" xfId="1" applyFont="1" applyFill="1" applyBorder="1" applyAlignment="1">
      <alignment horizontal="right" vertical="center"/>
    </xf>
    <xf numFmtId="43" fontId="40" fillId="5" borderId="1" xfId="1" applyFont="1" applyFill="1" applyBorder="1" applyAlignment="1">
      <alignment horizontal="right" vertical="center"/>
    </xf>
    <xf numFmtId="43" fontId="4" fillId="0" borderId="1" xfId="1" applyFont="1" applyFill="1" applyBorder="1" applyAlignment="1">
      <alignment horizontal="right" vertical="center"/>
    </xf>
    <xf numFmtId="44" fontId="3" fillId="0" borderId="82" xfId="2" applyFont="1" applyFill="1" applyBorder="1" applyAlignment="1">
      <alignment horizontal="center" vertical="center" wrapText="1"/>
    </xf>
    <xf numFmtId="169" fontId="3" fillId="0" borderId="83" xfId="1" applyNumberFormat="1" applyFont="1" applyFill="1" applyBorder="1" applyAlignment="1">
      <alignment horizontal="center" vertical="center" wrapText="1"/>
    </xf>
    <xf numFmtId="43" fontId="3" fillId="0" borderId="84" xfId="1" applyFont="1" applyFill="1" applyBorder="1" applyAlignment="1">
      <alignment horizontal="center" vertical="center" wrapText="1"/>
    </xf>
    <xf numFmtId="43" fontId="3" fillId="0" borderId="85" xfId="1" applyFont="1" applyFill="1" applyBorder="1" applyAlignment="1">
      <alignment vertical="center"/>
    </xf>
    <xf numFmtId="167" fontId="3" fillId="0" borderId="86" xfId="1" applyNumberFormat="1" applyFont="1" applyFill="1" applyBorder="1" applyAlignment="1">
      <alignment horizontal="center" vertical="center" wrapText="1"/>
    </xf>
    <xf numFmtId="43" fontId="3" fillId="0" borderId="82" xfId="1" applyFont="1" applyFill="1" applyBorder="1" applyAlignment="1">
      <alignment horizontal="center" vertical="center" wrapText="1"/>
    </xf>
    <xf numFmtId="49" fontId="3" fillId="0" borderId="83" xfId="1" applyNumberFormat="1" applyFont="1" applyFill="1" applyBorder="1" applyAlignment="1">
      <alignment horizontal="center" vertical="center" wrapText="1"/>
    </xf>
    <xf numFmtId="167" fontId="3" fillId="0" borderId="82" xfId="1" applyNumberFormat="1" applyFont="1" applyFill="1" applyBorder="1" applyAlignment="1">
      <alignment horizontal="center" vertical="center" wrapText="1"/>
    </xf>
    <xf numFmtId="167" fontId="3" fillId="0" borderId="84" xfId="1" applyNumberFormat="1" applyFont="1" applyFill="1" applyBorder="1" applyAlignment="1">
      <alignment horizontal="center" vertical="center" wrapText="1"/>
    </xf>
    <xf numFmtId="169" fontId="3" fillId="0" borderId="87" xfId="1" applyNumberFormat="1" applyFont="1" applyFill="1" applyBorder="1" applyAlignment="1">
      <alignment horizontal="center" vertical="center" wrapText="1"/>
    </xf>
    <xf numFmtId="169" fontId="3" fillId="0" borderId="83" xfId="2" applyNumberFormat="1" applyFont="1" applyFill="1" applyBorder="1" applyAlignment="1">
      <alignment horizontal="center" vertical="center" wrapText="1"/>
    </xf>
    <xf numFmtId="44" fontId="3" fillId="0" borderId="84" xfId="2" applyFont="1" applyFill="1" applyBorder="1" applyAlignment="1">
      <alignment horizontal="center" vertical="center" wrapText="1"/>
    </xf>
    <xf numFmtId="43" fontId="3" fillId="0" borderId="88" xfId="1" applyFont="1" applyFill="1" applyBorder="1" applyAlignment="1">
      <alignment horizontal="center" vertical="center" wrapText="1"/>
    </xf>
    <xf numFmtId="43" fontId="3" fillId="0" borderId="89" xfId="1" applyFont="1" applyFill="1" applyBorder="1" applyAlignment="1">
      <alignment horizontal="center" vertical="center" wrapText="1"/>
    </xf>
    <xf numFmtId="43" fontId="3" fillId="0" borderId="44" xfId="1" applyFont="1" applyFill="1" applyBorder="1" applyAlignment="1">
      <alignment horizontal="center" vertical="center" wrapText="1"/>
    </xf>
    <xf numFmtId="43" fontId="3" fillId="0" borderId="80" xfId="1" applyFont="1" applyFill="1" applyBorder="1" applyAlignment="1">
      <alignment horizontal="center" vertical="center"/>
    </xf>
    <xf numFmtId="169" fontId="3" fillId="0" borderId="90" xfId="1" applyNumberFormat="1" applyFont="1" applyFill="1" applyBorder="1" applyAlignment="1">
      <alignment horizontal="center" vertical="center" wrapText="1"/>
    </xf>
    <xf numFmtId="169" fontId="41" fillId="0" borderId="91" xfId="1" applyNumberFormat="1" applyFont="1" applyFill="1" applyBorder="1" applyAlignment="1">
      <alignment horizontal="center" vertical="center" wrapText="1"/>
    </xf>
    <xf numFmtId="43" fontId="3" fillId="0" borderId="85" xfId="1" applyFont="1" applyFill="1" applyBorder="1" applyAlignment="1">
      <alignment horizontal="center" vertical="center"/>
    </xf>
    <xf numFmtId="43" fontId="2" fillId="0" borderId="0" xfId="1" applyFont="1" applyFill="1"/>
    <xf numFmtId="43" fontId="3" fillId="0" borderId="1" xfId="1" applyFont="1" applyFill="1" applyBorder="1"/>
    <xf numFmtId="43" fontId="2" fillId="0" borderId="1" xfId="1" applyFont="1" applyFill="1" applyBorder="1"/>
    <xf numFmtId="173" fontId="3" fillId="0" borderId="71" xfId="1" applyNumberFormat="1" applyFont="1" applyFill="1" applyBorder="1" applyAlignment="1">
      <alignment vertical="center" wrapText="1"/>
    </xf>
    <xf numFmtId="43" fontId="3" fillId="0" borderId="92" xfId="1" applyFont="1" applyFill="1" applyBorder="1" applyAlignment="1">
      <alignment vertical="center"/>
    </xf>
    <xf numFmtId="43" fontId="40" fillId="6" borderId="14" xfId="1" applyFont="1" applyFill="1" applyBorder="1" applyAlignment="1">
      <alignment horizontal="right" vertical="center"/>
    </xf>
    <xf numFmtId="173" fontId="3" fillId="7" borderId="67" xfId="1" applyNumberFormat="1" applyFont="1" applyFill="1" applyBorder="1" applyAlignment="1">
      <alignment vertical="center" wrapText="1"/>
    </xf>
    <xf numFmtId="173" fontId="3" fillId="7" borderId="68" xfId="1" applyNumberFormat="1" applyFont="1" applyFill="1" applyBorder="1" applyAlignment="1">
      <alignment vertical="center" wrapText="1"/>
    </xf>
    <xf numFmtId="175" fontId="3" fillId="7" borderId="67" xfId="1" applyNumberFormat="1" applyFont="1" applyFill="1" applyBorder="1" applyAlignment="1">
      <alignment vertical="center" wrapText="1"/>
    </xf>
    <xf numFmtId="176" fontId="3" fillId="7" borderId="67" xfId="1" applyNumberFormat="1" applyFont="1" applyFill="1" applyBorder="1" applyAlignment="1">
      <alignment vertical="center" wrapText="1"/>
    </xf>
    <xf numFmtId="174" fontId="3" fillId="7" borderId="68" xfId="1" applyNumberFormat="1" applyFont="1" applyFill="1" applyBorder="1" applyAlignment="1">
      <alignment vertical="center" wrapText="1"/>
    </xf>
    <xf numFmtId="175" fontId="3" fillId="7" borderId="68" xfId="1" applyNumberFormat="1" applyFont="1" applyFill="1" applyBorder="1" applyAlignment="1">
      <alignment vertical="center" wrapText="1"/>
    </xf>
    <xf numFmtId="43" fontId="3" fillId="0" borderId="85" xfId="1" applyFont="1" applyFill="1" applyBorder="1" applyAlignment="1">
      <alignment horizontal="center" vertical="center" wrapText="1"/>
    </xf>
    <xf numFmtId="167" fontId="3" fillId="0" borderId="93" xfId="1" applyNumberFormat="1" applyFont="1" applyFill="1" applyBorder="1" applyAlignment="1">
      <alignment horizontal="center" vertical="center" wrapText="1"/>
    </xf>
    <xf numFmtId="167" fontId="3" fillId="0" borderId="85" xfId="1" applyNumberFormat="1" applyFont="1" applyFill="1" applyBorder="1" applyAlignment="1">
      <alignment horizontal="center" vertical="center" wrapText="1"/>
    </xf>
    <xf numFmtId="43" fontId="2" fillId="0" borderId="0" xfId="1" applyFont="1" applyFill="1" applyBorder="1"/>
    <xf numFmtId="0" fontId="2" fillId="0" borderId="81" xfId="0" applyFont="1" applyFill="1" applyBorder="1" applyAlignment="1">
      <alignment horizontal="center"/>
    </xf>
    <xf numFmtId="167" fontId="2" fillId="0" borderId="80" xfId="1" applyNumberFormat="1" applyFont="1" applyFill="1" applyBorder="1"/>
    <xf numFmtId="167" fontId="3" fillId="0" borderId="87" xfId="1" applyNumberFormat="1" applyFont="1" applyFill="1" applyBorder="1" applyAlignment="1">
      <alignment horizontal="center" vertical="center" wrapText="1"/>
    </xf>
    <xf numFmtId="167" fontId="38" fillId="0" borderId="39" xfId="1" applyNumberFormat="1" applyFont="1" applyFill="1" applyBorder="1" applyAlignment="1">
      <alignment horizontal="center" vertical="center" wrapText="1"/>
    </xf>
    <xf numFmtId="43" fontId="3" fillId="0" borderId="94" xfId="1" applyFont="1" applyFill="1" applyBorder="1" applyAlignment="1">
      <alignment horizontal="center" vertical="center" wrapText="1"/>
    </xf>
    <xf numFmtId="43" fontId="38" fillId="0" borderId="95" xfId="1" applyFont="1" applyFill="1" applyBorder="1" applyAlignment="1">
      <alignment horizontal="center" vertical="center" wrapText="1"/>
    </xf>
    <xf numFmtId="167" fontId="40" fillId="0" borderId="36" xfId="2" applyNumberFormat="1" applyFont="1" applyFill="1" applyBorder="1" applyAlignment="1">
      <alignment horizontal="right" vertical="center"/>
    </xf>
    <xf numFmtId="43" fontId="40" fillId="0" borderId="36" xfId="1" applyFont="1" applyFill="1" applyBorder="1" applyAlignment="1">
      <alignment horizontal="right" vertical="center"/>
    </xf>
    <xf numFmtId="43" fontId="41" fillId="0" borderId="36" xfId="1" applyFont="1" applyFill="1" applyBorder="1" applyAlignment="1">
      <alignment horizontal="right" vertical="center"/>
    </xf>
    <xf numFmtId="43" fontId="41" fillId="0" borderId="36" xfId="1" applyFont="1" applyFill="1" applyBorder="1" applyAlignment="1">
      <alignment horizontal="left" vertical="center" wrapText="1"/>
    </xf>
    <xf numFmtId="43" fontId="37" fillId="0" borderId="36" xfId="1" applyFont="1" applyFill="1" applyBorder="1" applyAlignment="1">
      <alignment horizontal="right" vertical="center"/>
    </xf>
    <xf numFmtId="43" fontId="41" fillId="0" borderId="96" xfId="1" applyFont="1" applyFill="1" applyBorder="1" applyAlignment="1">
      <alignment horizontal="right" vertical="center"/>
    </xf>
    <xf numFmtId="43" fontId="40" fillId="0" borderId="97" xfId="1" applyFont="1" applyFill="1" applyBorder="1" applyAlignment="1">
      <alignment horizontal="right" vertical="center"/>
    </xf>
    <xf numFmtId="43" fontId="40" fillId="0" borderId="98" xfId="1" applyFont="1" applyFill="1" applyBorder="1" applyAlignment="1">
      <alignment horizontal="right" vertical="center"/>
    </xf>
    <xf numFmtId="167" fontId="40" fillId="0" borderId="99" xfId="1" applyNumberFormat="1" applyFont="1" applyFill="1" applyBorder="1" applyAlignment="1">
      <alignment vertical="center"/>
    </xf>
    <xf numFmtId="43" fontId="40" fillId="0" borderId="29" xfId="1" applyFont="1" applyFill="1" applyBorder="1" applyAlignment="1">
      <alignment vertical="center"/>
    </xf>
    <xf numFmtId="43" fontId="0" fillId="0" borderId="0" xfId="1" applyFont="1" applyFill="1" applyBorder="1"/>
    <xf numFmtId="43" fontId="52" fillId="0" borderId="14" xfId="1" applyFont="1" applyFill="1" applyBorder="1" applyAlignment="1">
      <alignment horizontal="right" vertical="center"/>
    </xf>
    <xf numFmtId="43" fontId="53" fillId="0" borderId="14" xfId="1" applyFont="1" applyFill="1" applyBorder="1" applyAlignment="1">
      <alignment horizontal="left" vertical="center" wrapText="1"/>
    </xf>
    <xf numFmtId="43" fontId="42" fillId="0" borderId="36" xfId="1" applyFont="1" applyFill="1" applyBorder="1" applyAlignment="1">
      <alignment horizontal="right" vertical="center"/>
    </xf>
    <xf numFmtId="43" fontId="42" fillId="0" borderId="16" xfId="1" applyFont="1" applyFill="1" applyBorder="1" applyAlignment="1">
      <alignment horizontal="right" vertical="center"/>
    </xf>
    <xf numFmtId="43" fontId="42" fillId="0" borderId="41" xfId="1" applyFont="1" applyFill="1" applyBorder="1" applyAlignment="1">
      <alignment horizontal="right" vertical="center"/>
    </xf>
    <xf numFmtId="43" fontId="42" fillId="0" borderId="42" xfId="1" applyFont="1" applyFill="1" applyBorder="1" applyAlignment="1">
      <alignment horizontal="right" vertical="center"/>
    </xf>
    <xf numFmtId="43" fontId="42" fillId="0" borderId="23" xfId="1" applyFont="1" applyFill="1" applyBorder="1" applyAlignment="1">
      <alignment horizontal="right" vertical="center"/>
    </xf>
    <xf numFmtId="43" fontId="54" fillId="0" borderId="0" xfId="1" applyFont="1" applyFill="1"/>
    <xf numFmtId="43" fontId="43" fillId="0" borderId="1" xfId="1" applyFont="1" applyFill="1" applyBorder="1"/>
    <xf numFmtId="43" fontId="55" fillId="0" borderId="0" xfId="1" applyFont="1" applyFill="1"/>
    <xf numFmtId="43" fontId="42" fillId="0" borderId="1" xfId="1" applyFont="1" applyFill="1" applyBorder="1"/>
    <xf numFmtId="43" fontId="43" fillId="0" borderId="23" xfId="1" applyFont="1" applyFill="1" applyBorder="1" applyAlignment="1">
      <alignment horizontal="right" vertical="center"/>
    </xf>
    <xf numFmtId="43" fontId="42" fillId="0" borderId="25" xfId="1" applyFont="1" applyFill="1" applyBorder="1" applyAlignment="1">
      <alignment horizontal="left" vertical="center" wrapText="1"/>
    </xf>
    <xf numFmtId="43" fontId="42" fillId="0" borderId="96" xfId="1" applyFont="1" applyFill="1" applyBorder="1" applyAlignment="1">
      <alignment horizontal="right" vertical="center"/>
    </xf>
    <xf numFmtId="43" fontId="42" fillId="0" borderId="27" xfId="1" applyFont="1" applyFill="1" applyBorder="1" applyAlignment="1">
      <alignment horizontal="right" vertical="center"/>
    </xf>
    <xf numFmtId="43" fontId="42" fillId="0" borderId="37" xfId="1" applyFont="1" applyFill="1" applyBorder="1" applyAlignment="1">
      <alignment horizontal="right" vertical="center"/>
    </xf>
    <xf numFmtId="43" fontId="42" fillId="0" borderId="43" xfId="1" applyFont="1" applyFill="1" applyBorder="1" applyAlignment="1">
      <alignment horizontal="right" vertical="center"/>
    </xf>
    <xf numFmtId="43" fontId="42" fillId="0" borderId="44" xfId="1" applyFont="1" applyFill="1" applyBorder="1" applyAlignment="1">
      <alignment horizontal="right" vertical="center"/>
    </xf>
    <xf numFmtId="43" fontId="42" fillId="0" borderId="45" xfId="1" applyFont="1" applyFill="1" applyBorder="1" applyAlignment="1">
      <alignment horizontal="right" vertical="center"/>
    </xf>
    <xf numFmtId="43" fontId="42" fillId="0" borderId="100" xfId="1" applyFont="1" applyFill="1" applyBorder="1" applyAlignment="1">
      <alignment horizontal="right" vertical="center"/>
    </xf>
    <xf numFmtId="43" fontId="42" fillId="0" borderId="101" xfId="1" applyFont="1" applyFill="1" applyBorder="1" applyAlignment="1">
      <alignment horizontal="right" vertical="center"/>
    </xf>
    <xf numFmtId="43" fontId="42" fillId="0" borderId="102" xfId="1" applyFont="1" applyFill="1" applyBorder="1" applyAlignment="1">
      <alignment horizontal="right" vertical="center"/>
    </xf>
    <xf numFmtId="43" fontId="42" fillId="0" borderId="103" xfId="1" applyFont="1" applyFill="1" applyBorder="1" applyAlignment="1">
      <alignment horizontal="right" vertical="center"/>
    </xf>
    <xf numFmtId="43" fontId="42" fillId="0" borderId="64" xfId="1" applyFont="1" applyFill="1" applyBorder="1" applyAlignment="1">
      <alignment horizontal="right" vertical="center"/>
    </xf>
    <xf numFmtId="43" fontId="37" fillId="0" borderId="1" xfId="1" applyFont="1" applyFill="1" applyBorder="1"/>
    <xf numFmtId="167" fontId="37" fillId="0" borderId="30" xfId="1" applyNumberFormat="1" applyFont="1" applyFill="1" applyBorder="1" applyAlignment="1">
      <alignment horizontal="right" vertical="center"/>
    </xf>
    <xf numFmtId="49" fontId="37" fillId="0" borderId="4" xfId="0" applyNumberFormat="1" applyFont="1" applyFill="1" applyBorder="1" applyAlignment="1">
      <alignment horizontal="left" vertical="center" wrapText="1"/>
    </xf>
    <xf numFmtId="44" fontId="4" fillId="0" borderId="4" xfId="2" applyFont="1" applyFill="1" applyBorder="1" applyAlignment="1">
      <alignment horizontal="right" vertical="center"/>
    </xf>
    <xf numFmtId="167" fontId="4" fillId="0" borderId="4" xfId="1" applyNumberFormat="1" applyFont="1" applyFill="1" applyBorder="1" applyAlignment="1">
      <alignment horizontal="right" vertical="center"/>
    </xf>
    <xf numFmtId="0" fontId="37" fillId="0" borderId="4" xfId="0" applyFont="1" applyFill="1" applyBorder="1" applyAlignment="1">
      <alignment horizontal="center" vertical="center"/>
    </xf>
    <xf numFmtId="166" fontId="37" fillId="0" borderId="4" xfId="0" applyNumberFormat="1" applyFont="1" applyFill="1" applyBorder="1" applyAlignment="1">
      <alignment horizontal="center" vertical="center"/>
    </xf>
    <xf numFmtId="166" fontId="37" fillId="2" borderId="4" xfId="0" applyNumberFormat="1" applyFont="1" applyFill="1" applyBorder="1" applyAlignment="1">
      <alignment horizontal="center" vertical="center"/>
    </xf>
    <xf numFmtId="0" fontId="37" fillId="0" borderId="5" xfId="0" applyFont="1" applyFill="1" applyBorder="1" applyAlignment="1">
      <alignment horizontal="left" vertical="center"/>
    </xf>
    <xf numFmtId="49" fontId="37" fillId="0" borderId="5" xfId="0" applyNumberFormat="1" applyFont="1" applyFill="1" applyBorder="1" applyAlignment="1">
      <alignment horizontal="center" vertical="center"/>
    </xf>
    <xf numFmtId="49" fontId="37" fillId="0" borderId="5" xfId="0" applyNumberFormat="1" applyFont="1" applyFill="1" applyBorder="1" applyAlignment="1">
      <alignment horizontal="left" vertical="center" wrapText="1"/>
    </xf>
    <xf numFmtId="0" fontId="37" fillId="0" borderId="5" xfId="0" applyFont="1" applyFill="1" applyBorder="1" applyAlignment="1">
      <alignment horizontal="center" vertical="center"/>
    </xf>
    <xf numFmtId="166" fontId="37" fillId="0" borderId="5" xfId="0" applyNumberFormat="1" applyFont="1" applyFill="1" applyBorder="1" applyAlignment="1">
      <alignment horizontal="center" vertical="center"/>
    </xf>
    <xf numFmtId="166" fontId="37" fillId="2" borderId="5" xfId="0" applyNumberFormat="1" applyFont="1" applyFill="1" applyBorder="1" applyAlignment="1">
      <alignment horizontal="center" vertical="center"/>
    </xf>
    <xf numFmtId="0" fontId="37" fillId="0" borderId="4" xfId="0" applyFont="1" applyFill="1" applyBorder="1" applyAlignment="1">
      <alignment horizontal="left" vertical="center"/>
    </xf>
    <xf numFmtId="49" fontId="37" fillId="0" borderId="4" xfId="0" applyNumberFormat="1" applyFont="1" applyFill="1" applyBorder="1" applyAlignment="1">
      <alignment horizontal="center" vertical="center"/>
    </xf>
    <xf numFmtId="0" fontId="37" fillId="0" borderId="0" xfId="0" applyFont="1" applyFill="1" applyBorder="1" applyAlignment="1">
      <alignment horizontal="left" vertical="center"/>
    </xf>
    <xf numFmtId="167" fontId="37" fillId="0" borderId="4" xfId="1" applyNumberFormat="1" applyFont="1" applyFill="1" applyBorder="1" applyAlignment="1">
      <alignment horizontal="right" vertical="center"/>
    </xf>
    <xf numFmtId="0" fontId="4" fillId="0" borderId="104" xfId="0" applyFont="1" applyFill="1" applyBorder="1" applyAlignment="1">
      <alignment horizontal="center" vertical="center"/>
    </xf>
    <xf numFmtId="166" fontId="4" fillId="2" borderId="4" xfId="0" applyNumberFormat="1" applyFont="1" applyFill="1" applyBorder="1" applyAlignment="1">
      <alignment horizontal="center" vertical="center"/>
    </xf>
    <xf numFmtId="166" fontId="4" fillId="0" borderId="4"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167" fontId="37" fillId="0" borderId="5" xfId="1" applyNumberFormat="1" applyFont="1" applyFill="1" applyBorder="1" applyAlignment="1">
      <alignment horizontal="right" vertical="center"/>
    </xf>
    <xf numFmtId="165" fontId="4" fillId="2" borderId="33" xfId="0" applyNumberFormat="1" applyFont="1" applyFill="1" applyBorder="1" applyAlignment="1">
      <alignment horizontal="center" vertical="top"/>
    </xf>
    <xf numFmtId="165" fontId="4" fillId="0" borderId="33" xfId="0" applyNumberFormat="1" applyFont="1" applyFill="1" applyBorder="1" applyAlignment="1">
      <alignment horizontal="center" vertical="top"/>
    </xf>
    <xf numFmtId="0" fontId="2" fillId="0" borderId="104" xfId="0"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90" xfId="0" applyFont="1" applyFill="1" applyBorder="1" applyAlignment="1">
      <alignment horizontal="left" vertical="center"/>
    </xf>
    <xf numFmtId="49" fontId="2" fillId="0" borderId="30" xfId="0" applyNumberFormat="1" applyFont="1" applyFill="1" applyBorder="1" applyAlignment="1">
      <alignment horizontal="center" vertical="center"/>
    </xf>
    <xf numFmtId="166" fontId="2" fillId="2" borderId="30"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49" fontId="4" fillId="3" borderId="33" xfId="0" applyNumberFormat="1" applyFont="1" applyFill="1" applyBorder="1" applyAlignment="1">
      <alignment horizontal="center" vertical="top" wrapText="1"/>
    </xf>
    <xf numFmtId="165" fontId="4" fillId="3" borderId="33" xfId="0" applyNumberFormat="1" applyFont="1" applyFill="1" applyBorder="1" applyAlignment="1">
      <alignment horizontal="center" vertical="top"/>
    </xf>
    <xf numFmtId="14" fontId="4" fillId="0" borderId="33" xfId="0" applyNumberFormat="1" applyFont="1" applyFill="1" applyBorder="1" applyAlignment="1">
      <alignment horizontal="center" vertical="top"/>
    </xf>
    <xf numFmtId="0" fontId="37" fillId="0" borderId="30" xfId="0" applyFont="1" applyFill="1" applyBorder="1" applyAlignment="1">
      <alignment horizontal="center" vertical="center" wrapText="1"/>
    </xf>
    <xf numFmtId="166" fontId="37" fillId="3" borderId="33" xfId="0" applyNumberFormat="1" applyFont="1" applyFill="1" applyBorder="1" applyAlignment="1">
      <alignment horizontal="center" vertical="center"/>
    </xf>
    <xf numFmtId="166" fontId="37" fillId="3" borderId="4" xfId="0" applyNumberFormat="1" applyFont="1" applyFill="1" applyBorder="1" applyAlignment="1">
      <alignment horizontal="center" vertical="center"/>
    </xf>
    <xf numFmtId="166" fontId="2" fillId="8" borderId="30" xfId="0" applyNumberFormat="1" applyFont="1" applyFill="1" applyBorder="1" applyAlignment="1">
      <alignment horizontal="center" vertical="center"/>
    </xf>
    <xf numFmtId="167" fontId="4" fillId="0" borderId="4" xfId="1" applyNumberFormat="1" applyFont="1" applyFill="1" applyBorder="1" applyAlignment="1">
      <alignment horizontal="left" vertical="top"/>
    </xf>
    <xf numFmtId="167" fontId="4" fillId="0" borderId="33" xfId="1" applyNumberFormat="1" applyFont="1" applyFill="1" applyBorder="1" applyAlignment="1">
      <alignment vertical="top"/>
    </xf>
    <xf numFmtId="0" fontId="4" fillId="0" borderId="105" xfId="0" applyFont="1" applyFill="1" applyBorder="1" applyAlignment="1">
      <alignment horizontal="center" vertical="center"/>
    </xf>
    <xf numFmtId="49" fontId="4" fillId="0" borderId="78"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left" vertical="center" wrapText="1"/>
    </xf>
    <xf numFmtId="167" fontId="4" fillId="0" borderId="5" xfId="1" applyNumberFormat="1" applyFont="1" applyFill="1" applyBorder="1" applyAlignment="1">
      <alignment horizontal="right" vertical="center"/>
    </xf>
    <xf numFmtId="44" fontId="4" fillId="0" borderId="5" xfId="2" applyFont="1" applyFill="1" applyBorder="1" applyAlignment="1">
      <alignment horizontal="right" vertical="center"/>
    </xf>
    <xf numFmtId="0" fontId="4" fillId="0" borderId="5" xfId="0" applyFont="1" applyFill="1" applyBorder="1" applyAlignment="1">
      <alignment horizontal="center" vertical="center"/>
    </xf>
    <xf numFmtId="164" fontId="4" fillId="0" borderId="5" xfId="2" applyNumberFormat="1" applyFont="1" applyFill="1" applyBorder="1" applyAlignment="1">
      <alignment horizontal="center" vertical="center"/>
    </xf>
    <xf numFmtId="166" fontId="4" fillId="2" borderId="5" xfId="0" applyNumberFormat="1" applyFont="1" applyFill="1" applyBorder="1" applyAlignment="1">
      <alignment horizontal="center" vertical="center"/>
    </xf>
    <xf numFmtId="166" fontId="4" fillId="0" borderId="5" xfId="0" applyNumberFormat="1" applyFont="1" applyFill="1" applyBorder="1" applyAlignment="1">
      <alignment horizontal="center" vertical="center"/>
    </xf>
    <xf numFmtId="166" fontId="37" fillId="0" borderId="35" xfId="0" applyNumberFormat="1" applyFont="1" applyFill="1" applyBorder="1" applyAlignment="1">
      <alignment horizontal="center" vertical="center"/>
    </xf>
    <xf numFmtId="0" fontId="47" fillId="0" borderId="35" xfId="0" applyNumberFormat="1" applyFont="1" applyFill="1" applyBorder="1" applyAlignment="1">
      <alignment horizontal="center" vertical="center"/>
    </xf>
    <xf numFmtId="44" fontId="2" fillId="0" borderId="35" xfId="2" applyFont="1" applyFill="1" applyBorder="1" applyAlignment="1">
      <alignment horizontal="right" vertical="center"/>
    </xf>
    <xf numFmtId="167" fontId="2" fillId="0" borderId="35" xfId="1" applyNumberFormat="1" applyFont="1" applyFill="1" applyBorder="1" applyAlignment="1">
      <alignment horizontal="right" vertical="center"/>
    </xf>
    <xf numFmtId="0" fontId="2" fillId="0" borderId="35" xfId="0" applyFont="1" applyFill="1" applyBorder="1" applyAlignment="1">
      <alignment horizontal="center" vertical="center"/>
    </xf>
    <xf numFmtId="166" fontId="2" fillId="0" borderId="35"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166" fontId="2" fillId="2" borderId="35" xfId="0" applyNumberFormat="1" applyFont="1" applyFill="1" applyBorder="1" applyAlignment="1">
      <alignment horizontal="center" vertical="center"/>
    </xf>
    <xf numFmtId="0" fontId="2" fillId="0" borderId="4" xfId="0" applyFont="1" applyFill="1" applyBorder="1" applyAlignment="1">
      <alignment horizontal="left" vertical="top"/>
    </xf>
    <xf numFmtId="49" fontId="2" fillId="0" borderId="4" xfId="0" applyNumberFormat="1" applyFont="1" applyFill="1" applyBorder="1" applyAlignment="1">
      <alignment horizontal="center" vertical="top" wrapText="1"/>
    </xf>
    <xf numFmtId="49" fontId="2" fillId="0" borderId="4" xfId="0" applyNumberFormat="1" applyFont="1" applyFill="1" applyBorder="1" applyAlignment="1">
      <alignment horizontal="left" vertical="top" wrapText="1"/>
    </xf>
    <xf numFmtId="167" fontId="2" fillId="0" borderId="4" xfId="1" applyNumberFormat="1" applyFont="1" applyFill="1" applyBorder="1" applyAlignment="1">
      <alignment vertical="top"/>
    </xf>
    <xf numFmtId="166" fontId="2" fillId="0" borderId="4" xfId="0" applyNumberFormat="1" applyFont="1" applyFill="1" applyBorder="1" applyAlignment="1">
      <alignment horizontal="center" vertical="top"/>
    </xf>
    <xf numFmtId="14" fontId="2" fillId="0" borderId="4" xfId="0" applyNumberFormat="1" applyFont="1" applyFill="1" applyBorder="1" applyAlignment="1">
      <alignment horizontal="center" vertical="top"/>
    </xf>
    <xf numFmtId="49" fontId="56" fillId="0" borderId="33" xfId="0" applyNumberFormat="1" applyFont="1" applyFill="1" applyBorder="1" applyAlignment="1">
      <alignment horizontal="left" vertical="top" wrapText="1"/>
    </xf>
    <xf numFmtId="49" fontId="56" fillId="0" borderId="33" xfId="0" applyNumberFormat="1" applyFont="1" applyFill="1" applyBorder="1" applyAlignment="1">
      <alignment horizontal="left" vertical="center" wrapText="1"/>
    </xf>
    <xf numFmtId="1" fontId="47" fillId="0" borderId="33" xfId="0" applyNumberFormat="1" applyFont="1" applyFill="1" applyBorder="1" applyAlignment="1">
      <alignment horizontal="center" vertical="top"/>
    </xf>
    <xf numFmtId="165" fontId="2" fillId="2" borderId="4" xfId="0" applyNumberFormat="1" applyFont="1" applyFill="1" applyBorder="1" applyAlignment="1">
      <alignment horizontal="center" vertical="top"/>
    </xf>
    <xf numFmtId="165" fontId="2" fillId="0" borderId="4" xfId="0" applyNumberFormat="1" applyFont="1" applyFill="1" applyBorder="1" applyAlignment="1">
      <alignment horizontal="center" vertical="top"/>
    </xf>
    <xf numFmtId="1" fontId="2"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wrapText="1"/>
    </xf>
    <xf numFmtId="167" fontId="4" fillId="0" borderId="4" xfId="1" applyNumberFormat="1" applyFont="1" applyFill="1" applyBorder="1" applyAlignment="1">
      <alignment vertical="top"/>
    </xf>
    <xf numFmtId="166" fontId="4" fillId="0" borderId="4" xfId="0" applyNumberFormat="1" applyFont="1" applyFill="1" applyBorder="1" applyAlignment="1">
      <alignment horizontal="center" vertical="top"/>
    </xf>
    <xf numFmtId="165" fontId="4" fillId="2" borderId="4" xfId="0" applyNumberFormat="1" applyFont="1" applyFill="1" applyBorder="1" applyAlignment="1">
      <alignment horizontal="center" vertical="top"/>
    </xf>
    <xf numFmtId="165" fontId="4" fillId="0" borderId="4" xfId="0" applyNumberFormat="1" applyFont="1" applyFill="1" applyBorder="1" applyAlignment="1">
      <alignment horizontal="center" vertical="top"/>
    </xf>
    <xf numFmtId="1" fontId="47" fillId="0" borderId="4" xfId="0" applyNumberFormat="1" applyFont="1" applyFill="1" applyBorder="1" applyAlignment="1">
      <alignment horizontal="center" vertical="top"/>
    </xf>
    <xf numFmtId="0" fontId="4" fillId="0" borderId="5" xfId="0" applyFont="1" applyFill="1" applyBorder="1" applyAlignment="1">
      <alignment horizontal="left" vertical="top"/>
    </xf>
    <xf numFmtId="49" fontId="4" fillId="0" borderId="5" xfId="0" applyNumberFormat="1" applyFont="1" applyFill="1" applyBorder="1" applyAlignment="1">
      <alignment horizontal="center" vertical="top" wrapText="1"/>
    </xf>
    <xf numFmtId="167" fontId="4" fillId="0" borderId="5" xfId="1" applyNumberFormat="1" applyFont="1" applyFill="1" applyBorder="1" applyAlignment="1">
      <alignment horizontal="left" vertical="top"/>
    </xf>
    <xf numFmtId="167" fontId="4" fillId="0" borderId="5" xfId="1" applyNumberFormat="1" applyFont="1" applyFill="1" applyBorder="1" applyAlignment="1">
      <alignment vertical="top"/>
    </xf>
    <xf numFmtId="166" fontId="4" fillId="0" borderId="5" xfId="0" applyNumberFormat="1" applyFont="1" applyFill="1" applyBorder="1" applyAlignment="1">
      <alignment horizontal="center" vertical="top"/>
    </xf>
    <xf numFmtId="165" fontId="4" fillId="2" borderId="5" xfId="0" applyNumberFormat="1" applyFont="1" applyFill="1" applyBorder="1" applyAlignment="1">
      <alignment horizontal="center" vertical="top"/>
    </xf>
    <xf numFmtId="165" fontId="4" fillId="0" borderId="5" xfId="0" applyNumberFormat="1" applyFont="1" applyFill="1" applyBorder="1" applyAlignment="1">
      <alignment horizontal="center" vertical="top"/>
    </xf>
    <xf numFmtId="0" fontId="3" fillId="0" borderId="3" xfId="0" applyFont="1" applyFill="1" applyBorder="1" applyAlignment="1">
      <alignment horizontal="center" vertical="center"/>
    </xf>
    <xf numFmtId="167" fontId="2" fillId="0" borderId="3" xfId="1" applyNumberFormat="1" applyFont="1" applyFill="1" applyBorder="1" applyAlignment="1">
      <alignment horizontal="center" vertical="top"/>
    </xf>
    <xf numFmtId="166" fontId="3" fillId="0" borderId="3" xfId="0" applyNumberFormat="1" applyFont="1" applyFill="1" applyBorder="1" applyAlignment="1">
      <alignment horizontal="center" vertical="top"/>
    </xf>
    <xf numFmtId="0" fontId="3" fillId="2" borderId="3" xfId="0" applyFont="1" applyFill="1" applyBorder="1" applyAlignment="1">
      <alignment horizontal="center" vertical="top"/>
    </xf>
    <xf numFmtId="0" fontId="3" fillId="0" borderId="3" xfId="0" applyFont="1" applyFill="1" applyBorder="1" applyAlignment="1">
      <alignment horizontal="center" vertical="top"/>
    </xf>
    <xf numFmtId="0" fontId="2" fillId="0" borderId="3" xfId="0" applyFont="1" applyFill="1" applyBorder="1" applyAlignment="1">
      <alignment vertical="top"/>
    </xf>
    <xf numFmtId="0" fontId="2" fillId="0" borderId="33" xfId="0" applyFont="1" applyFill="1" applyBorder="1" applyAlignment="1">
      <alignment horizontal="left" vertical="top"/>
    </xf>
    <xf numFmtId="49" fontId="2" fillId="0" borderId="33" xfId="0" applyNumberFormat="1" applyFont="1" applyFill="1" applyBorder="1" applyAlignment="1">
      <alignment horizontal="center" vertical="top" wrapText="1"/>
    </xf>
    <xf numFmtId="49" fontId="2" fillId="0" borderId="33" xfId="0" applyNumberFormat="1" applyFont="1" applyFill="1" applyBorder="1" applyAlignment="1">
      <alignment horizontal="left" vertical="top" wrapText="1"/>
    </xf>
    <xf numFmtId="167" fontId="2" fillId="0" borderId="33" xfId="1" applyNumberFormat="1" applyFont="1" applyFill="1" applyBorder="1" applyAlignment="1">
      <alignment vertical="top"/>
    </xf>
    <xf numFmtId="0" fontId="4" fillId="0" borderId="4" xfId="0" applyFont="1" applyFill="1" applyBorder="1" applyAlignment="1">
      <alignment horizontal="left" vertical="top"/>
    </xf>
    <xf numFmtId="49" fontId="2" fillId="3" borderId="4" xfId="0" applyNumberFormat="1" applyFont="1" applyFill="1" applyBorder="1" applyAlignment="1">
      <alignment horizontal="center" vertical="top" wrapText="1"/>
    </xf>
    <xf numFmtId="0" fontId="2" fillId="0" borderId="106" xfId="0" applyFont="1" applyFill="1" applyBorder="1" applyAlignment="1">
      <alignment horizontal="center" vertical="center"/>
    </xf>
    <xf numFmtId="0" fontId="2" fillId="0" borderId="3" xfId="0" applyFont="1" applyFill="1" applyBorder="1" applyAlignment="1">
      <alignment horizontal="left" vertical="top"/>
    </xf>
    <xf numFmtId="49" fontId="2" fillId="0" borderId="3" xfId="0" applyNumberFormat="1" applyFont="1" applyFill="1" applyBorder="1" applyAlignment="1">
      <alignment horizontal="center" vertical="top" wrapText="1"/>
    </xf>
    <xf numFmtId="49" fontId="2" fillId="0" borderId="3" xfId="0" applyNumberFormat="1" applyFont="1" applyFill="1" applyBorder="1" applyAlignment="1">
      <alignment horizontal="left" vertical="top" wrapText="1"/>
    </xf>
    <xf numFmtId="167" fontId="2" fillId="0" borderId="3" xfId="1" applyNumberFormat="1" applyFont="1" applyFill="1" applyBorder="1" applyAlignment="1">
      <alignment vertical="top"/>
    </xf>
    <xf numFmtId="166" fontId="2" fillId="0" borderId="3" xfId="0" applyNumberFormat="1" applyFont="1" applyFill="1" applyBorder="1" applyAlignment="1">
      <alignment horizontal="center" vertical="top"/>
    </xf>
    <xf numFmtId="15" fontId="2" fillId="2" borderId="3" xfId="0" applyNumberFormat="1" applyFont="1" applyFill="1" applyBorder="1" applyAlignment="1">
      <alignment horizontal="center" vertical="center"/>
    </xf>
    <xf numFmtId="166" fontId="37" fillId="9" borderId="33" xfId="0" applyNumberFormat="1" applyFont="1" applyFill="1" applyBorder="1" applyAlignment="1">
      <alignment horizontal="center" vertical="center"/>
    </xf>
    <xf numFmtId="0" fontId="2" fillId="0" borderId="35" xfId="0" applyFont="1" applyFill="1" applyBorder="1" applyAlignment="1">
      <alignment horizontal="left" vertical="center"/>
    </xf>
    <xf numFmtId="49" fontId="2" fillId="0" borderId="35" xfId="0" applyNumberFormat="1" applyFont="1" applyFill="1" applyBorder="1" applyAlignment="1">
      <alignment horizontal="left" vertical="center" wrapText="1"/>
    </xf>
    <xf numFmtId="49" fontId="4" fillId="0" borderId="5" xfId="0" applyNumberFormat="1" applyFont="1" applyFill="1" applyBorder="1" applyAlignment="1">
      <alignment horizontal="left" vertical="top" wrapText="1"/>
    </xf>
    <xf numFmtId="49" fontId="10" fillId="0" borderId="0" xfId="0" applyNumberFormat="1" applyFont="1" applyFill="1" applyBorder="1" applyAlignment="1">
      <alignment horizontal="left" vertical="center" wrapText="1"/>
    </xf>
    <xf numFmtId="164" fontId="2" fillId="0" borderId="4" xfId="2" applyNumberFormat="1" applyFont="1" applyFill="1" applyBorder="1" applyAlignment="1">
      <alignment horizontal="center" vertical="center"/>
    </xf>
    <xf numFmtId="49" fontId="56" fillId="0" borderId="5" xfId="0" applyNumberFormat="1" applyFont="1" applyFill="1" applyBorder="1" applyAlignment="1">
      <alignment horizontal="left" vertical="top" wrapText="1"/>
    </xf>
    <xf numFmtId="1" fontId="47" fillId="0" borderId="5" xfId="0" applyNumberFormat="1" applyFont="1" applyFill="1" applyBorder="1" applyAlignment="1">
      <alignment horizontal="center" vertical="top"/>
    </xf>
    <xf numFmtId="49" fontId="56" fillId="0" borderId="4" xfId="0" applyNumberFormat="1" applyFont="1" applyFill="1" applyBorder="1" applyAlignment="1">
      <alignment horizontal="left" vertical="top" wrapText="1"/>
    </xf>
    <xf numFmtId="1" fontId="46" fillId="0" borderId="6" xfId="0" applyNumberFormat="1" applyFont="1" applyFill="1" applyBorder="1" applyAlignment="1">
      <alignment horizontal="center" vertical="center" textRotation="90" wrapText="1"/>
    </xf>
    <xf numFmtId="1" fontId="57" fillId="0" borderId="0" xfId="0" applyNumberFormat="1" applyFont="1"/>
    <xf numFmtId="1" fontId="46" fillId="0" borderId="54" xfId="0" applyNumberFormat="1" applyFont="1" applyFill="1" applyBorder="1" applyAlignment="1">
      <alignment horizontal="centerContinuous" vertical="center"/>
    </xf>
    <xf numFmtId="1" fontId="46" fillId="0" borderId="6" xfId="0" applyNumberFormat="1" applyFont="1" applyFill="1" applyBorder="1" applyAlignment="1">
      <alignment horizontal="centerContinuous" vertical="center" wrapText="1"/>
    </xf>
    <xf numFmtId="1" fontId="46" fillId="0" borderId="55" xfId="0" applyNumberFormat="1" applyFont="1" applyFill="1" applyBorder="1" applyAlignment="1">
      <alignment horizontal="center" vertical="center" wrapText="1"/>
    </xf>
    <xf numFmtId="1" fontId="44" fillId="0" borderId="2" xfId="0" applyNumberFormat="1" applyFont="1" applyFill="1" applyBorder="1" applyAlignment="1">
      <alignment horizontal="center" vertical="center" wrapText="1"/>
    </xf>
    <xf numFmtId="1" fontId="44" fillId="0" borderId="1" xfId="0" applyNumberFormat="1" applyFont="1" applyFill="1" applyBorder="1" applyAlignment="1">
      <alignment vertical="top"/>
    </xf>
    <xf numFmtId="1" fontId="44" fillId="0" borderId="1" xfId="0" applyNumberFormat="1" applyFont="1" applyFill="1" applyBorder="1" applyAlignment="1">
      <alignment horizontal="center" vertical="top"/>
    </xf>
    <xf numFmtId="1" fontId="44" fillId="0" borderId="5" xfId="0" applyNumberFormat="1" applyFont="1" applyFill="1" applyBorder="1" applyAlignment="1">
      <alignment horizontal="center" vertical="top"/>
    </xf>
    <xf numFmtId="1" fontId="47" fillId="0" borderId="30" xfId="0" applyNumberFormat="1" applyFont="1" applyFill="1" applyBorder="1" applyAlignment="1">
      <alignment horizontal="center" vertical="top"/>
    </xf>
    <xf numFmtId="1" fontId="47" fillId="0" borderId="3" xfId="0" applyNumberFormat="1" applyFont="1" applyFill="1" applyBorder="1" applyAlignment="1">
      <alignment horizontal="center" vertical="top"/>
    </xf>
    <xf numFmtId="1" fontId="44" fillId="0" borderId="3" xfId="0" applyNumberFormat="1" applyFont="1" applyFill="1" applyBorder="1" applyAlignment="1">
      <alignment horizontal="center" vertical="top"/>
    </xf>
    <xf numFmtId="1" fontId="44" fillId="0" borderId="3" xfId="0" applyNumberFormat="1" applyFont="1" applyFill="1" applyBorder="1" applyAlignment="1">
      <alignment vertical="top"/>
    </xf>
    <xf numFmtId="1" fontId="47" fillId="0" borderId="1" xfId="0" applyNumberFormat="1" applyFont="1" applyFill="1" applyBorder="1" applyAlignment="1">
      <alignment horizontal="center" vertical="top"/>
    </xf>
    <xf numFmtId="1" fontId="57" fillId="0" borderId="0" xfId="0" applyNumberFormat="1" applyFont="1" applyFill="1"/>
    <xf numFmtId="1" fontId="44" fillId="0" borderId="0" xfId="0" applyNumberFormat="1" applyFont="1" applyFill="1" applyBorder="1" applyAlignment="1">
      <alignment horizontal="center" vertical="center"/>
    </xf>
    <xf numFmtId="1" fontId="44" fillId="0" borderId="0" xfId="0" applyNumberFormat="1" applyFont="1" applyFill="1" applyBorder="1" applyAlignment="1">
      <alignment horizontal="center" vertical="top"/>
    </xf>
    <xf numFmtId="1" fontId="58" fillId="0" borderId="0" xfId="0" applyNumberFormat="1" applyFont="1"/>
    <xf numFmtId="1" fontId="45" fillId="0" borderId="54" xfId="0" applyNumberFormat="1" applyFont="1" applyFill="1" applyBorder="1" applyAlignment="1">
      <alignment horizontal="centerContinuous" vertical="center"/>
    </xf>
    <xf numFmtId="1" fontId="47" fillId="0" borderId="1" xfId="0" applyNumberFormat="1" applyFont="1" applyFill="1" applyBorder="1" applyAlignment="1">
      <alignment vertical="top"/>
    </xf>
    <xf numFmtId="1" fontId="47" fillId="0" borderId="3" xfId="0" applyNumberFormat="1" applyFont="1" applyFill="1" applyBorder="1" applyAlignment="1">
      <alignment vertical="top"/>
    </xf>
    <xf numFmtId="165" fontId="37" fillId="0" borderId="0" xfId="0" applyNumberFormat="1" applyFont="1" applyFill="1" applyAlignment="1">
      <alignment horizontal="center" vertical="center"/>
    </xf>
    <xf numFmtId="167" fontId="51" fillId="0" borderId="4" xfId="1" applyNumberFormat="1" applyFont="1" applyFill="1" applyBorder="1" applyAlignment="1">
      <alignment vertical="top"/>
    </xf>
    <xf numFmtId="167" fontId="51" fillId="0" borderId="33" xfId="1" applyNumberFormat="1" applyFont="1" applyFill="1" applyBorder="1" applyAlignment="1">
      <alignment horizontal="right" vertical="center"/>
    </xf>
    <xf numFmtId="165" fontId="47" fillId="0" borderId="33" xfId="0" applyNumberFormat="1" applyFont="1" applyFill="1" applyBorder="1" applyAlignment="1">
      <alignment horizontal="center" vertical="top"/>
    </xf>
    <xf numFmtId="15" fontId="2" fillId="0" borderId="30" xfId="0" applyNumberFormat="1" applyFont="1" applyFill="1" applyBorder="1" applyAlignment="1">
      <alignment horizontal="center" vertical="center"/>
    </xf>
    <xf numFmtId="49" fontId="3" fillId="4" borderId="68" xfId="1" applyNumberFormat="1" applyFont="1" applyFill="1" applyBorder="1" applyAlignment="1">
      <alignment vertical="center" wrapText="1"/>
    </xf>
    <xf numFmtId="43" fontId="38" fillId="0" borderId="62" xfId="1" applyFont="1" applyFill="1" applyBorder="1" applyAlignment="1">
      <alignment horizontal="right" vertical="center"/>
    </xf>
    <xf numFmtId="4" fontId="4" fillId="0" borderId="0" xfId="0" applyNumberFormat="1" applyFont="1" applyFill="1" applyBorder="1" applyAlignment="1">
      <alignment vertical="center"/>
    </xf>
    <xf numFmtId="164" fontId="3" fillId="0" borderId="3" xfId="2" applyNumberFormat="1" applyFont="1" applyFill="1" applyBorder="1" applyAlignment="1">
      <alignment horizontal="right" vertical="center"/>
    </xf>
    <xf numFmtId="168" fontId="3" fillId="0" borderId="3" xfId="3" applyFont="1" applyFill="1" applyBorder="1" applyAlignment="1">
      <alignment horizontal="right" vertical="center"/>
    </xf>
    <xf numFmtId="164" fontId="13" fillId="0" borderId="3" xfId="2" applyNumberFormat="1" applyFont="1" applyFill="1" applyBorder="1" applyAlignment="1">
      <alignment horizontal="center" vertical="center"/>
    </xf>
    <xf numFmtId="0" fontId="44" fillId="0" borderId="3"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165" fontId="2" fillId="2" borderId="30" xfId="0" applyNumberFormat="1" applyFont="1" applyFill="1" applyBorder="1" applyAlignment="1">
      <alignment horizontal="center" vertical="center"/>
    </xf>
    <xf numFmtId="0" fontId="44" fillId="0" borderId="30" xfId="0" applyFont="1" applyFill="1" applyBorder="1" applyAlignment="1">
      <alignment horizontal="center" vertical="center" wrapText="1"/>
    </xf>
    <xf numFmtId="165" fontId="2" fillId="0" borderId="30" xfId="0" applyNumberFormat="1"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center" vertical="center" wrapText="1"/>
    </xf>
    <xf numFmtId="167" fontId="3" fillId="0" borderId="47" xfId="1" applyNumberFormat="1"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4" xfId="0" applyFont="1" applyFill="1" applyBorder="1" applyAlignment="1">
      <alignment horizontal="center" vertical="center" wrapText="1"/>
    </xf>
    <xf numFmtId="165" fontId="2" fillId="2" borderId="4" xfId="0" applyNumberFormat="1" applyFont="1" applyFill="1" applyBorder="1" applyAlignment="1">
      <alignment horizontal="center" vertical="center"/>
    </xf>
    <xf numFmtId="0" fontId="44" fillId="0" borderId="4"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0" fontId="37" fillId="0" borderId="47" xfId="0" applyFont="1" applyFill="1" applyBorder="1" applyAlignment="1">
      <alignment horizontal="center" vertical="center" wrapText="1"/>
    </xf>
    <xf numFmtId="165" fontId="37" fillId="2" borderId="33" xfId="0" applyNumberFormat="1" applyFont="1" applyFill="1" applyBorder="1" applyAlignment="1">
      <alignment horizontal="center" vertical="center"/>
    </xf>
    <xf numFmtId="165" fontId="37" fillId="0" borderId="33" xfId="0" applyNumberFormat="1" applyFont="1" applyFill="1" applyBorder="1" applyAlignment="1">
      <alignment horizontal="center" vertical="center"/>
    </xf>
    <xf numFmtId="0" fontId="38" fillId="0" borderId="33" xfId="0" applyFont="1" applyFill="1" applyBorder="1" applyAlignment="1">
      <alignment horizontal="center" vertical="center" wrapText="1"/>
    </xf>
    <xf numFmtId="0" fontId="2" fillId="0" borderId="30" xfId="0" applyFont="1" applyFill="1" applyBorder="1" applyAlignment="1">
      <alignment horizontal="left" vertical="center" wrapText="1"/>
    </xf>
    <xf numFmtId="167" fontId="2" fillId="0" borderId="30" xfId="1" applyNumberFormat="1" applyFont="1" applyFill="1" applyBorder="1" applyAlignment="1">
      <alignment horizontal="center" vertical="center" wrapText="1"/>
    </xf>
    <xf numFmtId="43" fontId="2" fillId="0" borderId="47" xfId="1" applyFont="1" applyFill="1" applyBorder="1" applyAlignment="1">
      <alignment horizontal="center" vertical="center" wrapText="1"/>
    </xf>
    <xf numFmtId="0" fontId="3" fillId="0" borderId="94" xfId="0" applyFont="1" applyFill="1" applyBorder="1" applyAlignment="1">
      <alignment horizontal="center" vertical="center" wrapText="1"/>
    </xf>
    <xf numFmtId="44" fontId="3"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0" fontId="44"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167" fontId="3" fillId="0" borderId="33" xfId="1" applyNumberFormat="1" applyFont="1" applyFill="1" applyBorder="1" applyAlignment="1">
      <alignment horizontal="center" vertical="center" wrapText="1"/>
    </xf>
    <xf numFmtId="44" fontId="3" fillId="0" borderId="33" xfId="2" applyFont="1" applyFill="1" applyBorder="1" applyAlignment="1">
      <alignment horizontal="center" vertical="center" wrapText="1"/>
    </xf>
    <xf numFmtId="165" fontId="2" fillId="2" borderId="33" xfId="0" applyNumberFormat="1" applyFont="1" applyFill="1" applyBorder="1" applyAlignment="1">
      <alignment horizontal="center" vertical="center"/>
    </xf>
    <xf numFmtId="0" fontId="44" fillId="0" borderId="33" xfId="0" applyFont="1" applyFill="1" applyBorder="1" applyAlignment="1">
      <alignment horizontal="center" vertical="center" wrapText="1"/>
    </xf>
    <xf numFmtId="165" fontId="2" fillId="0" borderId="33" xfId="0" applyNumberFormat="1" applyFont="1" applyFill="1" applyBorder="1" applyAlignment="1">
      <alignment horizontal="center" vertical="center"/>
    </xf>
    <xf numFmtId="167" fontId="3" fillId="0" borderId="53" xfId="1" applyNumberFormat="1" applyFont="1" applyFill="1" applyBorder="1" applyAlignment="1">
      <alignment horizontal="center" vertical="center" wrapText="1"/>
    </xf>
    <xf numFmtId="169" fontId="5" fillId="0" borderId="0" xfId="1" applyNumberFormat="1" applyFont="1" applyFill="1" applyBorder="1" applyAlignment="1">
      <alignment vertical="center"/>
    </xf>
    <xf numFmtId="169" fontId="5" fillId="0" borderId="8" xfId="1" applyNumberFormat="1" applyFont="1" applyFill="1" applyBorder="1" applyAlignment="1">
      <alignment horizontal="center" vertical="center" wrapText="1"/>
    </xf>
    <xf numFmtId="169" fontId="4" fillId="0" borderId="1" xfId="2" applyNumberFormat="1" applyFont="1" applyFill="1" applyBorder="1" applyAlignment="1">
      <alignment horizontal="right" vertical="center"/>
    </xf>
    <xf numFmtId="43" fontId="1" fillId="0" borderId="0" xfId="1" applyFont="1" applyFill="1"/>
    <xf numFmtId="43" fontId="5" fillId="0" borderId="96" xfId="1" applyFont="1" applyFill="1" applyBorder="1" applyAlignment="1">
      <alignment horizontal="right" vertical="center"/>
    </xf>
    <xf numFmtId="43" fontId="5" fillId="0" borderId="0" xfId="1" applyFont="1" applyFill="1" applyBorder="1" applyAlignment="1">
      <alignment vertical="center"/>
    </xf>
    <xf numFmtId="43" fontId="3" fillId="0" borderId="16" xfId="1" applyFont="1" applyFill="1" applyBorder="1" applyAlignment="1">
      <alignment horizontal="justify" vertical="center" wrapText="1"/>
    </xf>
    <xf numFmtId="16" fontId="38" fillId="0" borderId="33" xfId="0" applyNumberFormat="1" applyFont="1" applyFill="1" applyBorder="1" applyAlignment="1">
      <alignment horizontal="center" vertical="center" wrapText="1"/>
    </xf>
    <xf numFmtId="49" fontId="37" fillId="0" borderId="33" xfId="0" applyNumberFormat="1" applyFont="1" applyFill="1" applyBorder="1" applyAlignment="1">
      <alignment horizontal="left" vertical="top" wrapText="1"/>
    </xf>
    <xf numFmtId="167" fontId="51" fillId="0" borderId="23" xfId="1" applyNumberFormat="1" applyFont="1" applyFill="1" applyBorder="1" applyAlignment="1">
      <alignment vertical="center"/>
    </xf>
    <xf numFmtId="0" fontId="37" fillId="0" borderId="33" xfId="0" applyFont="1" applyFill="1" applyBorder="1" applyAlignment="1">
      <alignment horizontal="center" vertical="center" wrapText="1"/>
    </xf>
    <xf numFmtId="0" fontId="2" fillId="0" borderId="3" xfId="0" applyFont="1" applyFill="1" applyBorder="1" applyAlignment="1">
      <alignment horizontal="center" vertical="center" wrapText="1"/>
    </xf>
    <xf numFmtId="167" fontId="2" fillId="0" borderId="3" xfId="1" applyNumberFormat="1" applyFont="1" applyFill="1" applyBorder="1" applyAlignment="1">
      <alignment horizontal="center" vertical="center" wrapText="1"/>
    </xf>
    <xf numFmtId="167" fontId="3" fillId="0" borderId="30" xfId="1" applyNumberFormat="1" applyFont="1" applyFill="1" applyBorder="1" applyAlignment="1">
      <alignment horizontal="center" vertical="center" wrapText="1"/>
    </xf>
    <xf numFmtId="3" fontId="2" fillId="0" borderId="30" xfId="2" applyNumberFormat="1" applyFont="1" applyFill="1" applyBorder="1" applyAlignment="1">
      <alignment horizontal="right" vertical="center" wrapText="1"/>
    </xf>
    <xf numFmtId="0" fontId="2" fillId="0" borderId="3" xfId="0" applyFont="1" applyFill="1" applyBorder="1" applyAlignment="1">
      <alignment horizontal="justify" vertical="center" wrapText="1"/>
    </xf>
    <xf numFmtId="1" fontId="3" fillId="0" borderId="30"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15" fontId="4" fillId="0" borderId="33" xfId="0" applyNumberFormat="1" applyFont="1" applyFill="1" applyBorder="1" applyAlignment="1">
      <alignment horizontal="center" vertical="top"/>
    </xf>
    <xf numFmtId="3" fontId="4" fillId="0" borderId="33" xfId="1" applyNumberFormat="1" applyFont="1" applyFill="1" applyBorder="1" applyAlignment="1">
      <alignment horizontal="right" vertical="center"/>
    </xf>
    <xf numFmtId="43" fontId="61" fillId="0" borderId="1" xfId="1" applyFont="1" applyFill="1" applyBorder="1" applyAlignment="1">
      <alignment horizontal="right" vertical="center"/>
    </xf>
    <xf numFmtId="0" fontId="62" fillId="0" borderId="33" xfId="0" applyFont="1" applyFill="1" applyBorder="1" applyAlignment="1">
      <alignment horizontal="left" vertical="center" wrapText="1"/>
    </xf>
    <xf numFmtId="0" fontId="4" fillId="0" borderId="4" xfId="0" applyFont="1" applyFill="1" applyBorder="1" applyAlignment="1">
      <alignment horizontal="left" vertical="center"/>
    </xf>
    <xf numFmtId="49"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left" vertical="center" wrapText="1"/>
    </xf>
    <xf numFmtId="164" fontId="3" fillId="0" borderId="5" xfId="2" applyNumberFormat="1" applyFont="1" applyFill="1" applyBorder="1" applyAlignment="1">
      <alignment horizontal="right" vertical="center"/>
    </xf>
    <xf numFmtId="168" fontId="3" fillId="0" borderId="5" xfId="3" applyFont="1" applyFill="1" applyBorder="1" applyAlignment="1">
      <alignment horizontal="right" vertical="center"/>
    </xf>
    <xf numFmtId="164" fontId="13" fillId="0" borderId="5" xfId="2" applyNumberFormat="1" applyFont="1" applyFill="1" applyBorder="1" applyAlignment="1">
      <alignment horizontal="center" vertical="center"/>
    </xf>
    <xf numFmtId="49" fontId="2" fillId="0" borderId="108" xfId="0" applyNumberFormat="1" applyFont="1" applyFill="1" applyBorder="1" applyAlignment="1">
      <alignment horizontal="left" vertical="center" wrapText="1"/>
    </xf>
    <xf numFmtId="49" fontId="2" fillId="0" borderId="35" xfId="0" applyNumberFormat="1" applyFont="1" applyFill="1" applyBorder="1" applyAlignment="1">
      <alignment horizontal="center" vertical="center" wrapText="1"/>
    </xf>
    <xf numFmtId="167" fontId="4" fillId="0" borderId="35" xfId="1" applyNumberFormat="1" applyFont="1" applyFill="1" applyBorder="1" applyAlignment="1">
      <alignment horizontal="right" vertical="center"/>
    </xf>
    <xf numFmtId="49" fontId="2" fillId="3" borderId="1" xfId="1" applyNumberFormat="1" applyFont="1" applyFill="1" applyBorder="1" applyAlignment="1">
      <alignment horizontal="center" vertical="center" wrapText="1"/>
    </xf>
    <xf numFmtId="43" fontId="2" fillId="3" borderId="15" xfId="1" applyFont="1" applyFill="1" applyBorder="1" applyAlignment="1">
      <alignment horizontal="left" vertical="center" wrapText="1"/>
    </xf>
    <xf numFmtId="43" fontId="37" fillId="3" borderId="14" xfId="1" applyFont="1" applyFill="1" applyBorder="1" applyAlignment="1">
      <alignment horizontal="left" vertical="center" wrapText="1"/>
    </xf>
    <xf numFmtId="43" fontId="40" fillId="3" borderId="36" xfId="1" applyFont="1" applyFill="1" applyBorder="1" applyAlignment="1">
      <alignment horizontal="right" vertical="center"/>
    </xf>
    <xf numFmtId="43" fontId="40" fillId="3" borderId="15" xfId="1" applyFont="1" applyFill="1" applyBorder="1" applyAlignment="1">
      <alignment horizontal="right" vertical="center"/>
    </xf>
    <xf numFmtId="43" fontId="37" fillId="3" borderId="14" xfId="1" applyFont="1" applyFill="1" applyBorder="1" applyAlignment="1">
      <alignment horizontal="right" vertical="center"/>
    </xf>
    <xf numFmtId="43" fontId="37" fillId="3" borderId="15" xfId="1" applyFont="1" applyFill="1" applyBorder="1" applyAlignment="1">
      <alignment horizontal="right" vertical="center"/>
    </xf>
    <xf numFmtId="43" fontId="43" fillId="3" borderId="14" xfId="1" applyFont="1" applyFill="1" applyBorder="1" applyAlignment="1">
      <alignment horizontal="right" vertical="center"/>
    </xf>
    <xf numFmtId="43" fontId="37" fillId="3" borderId="1" xfId="1" applyFont="1" applyFill="1" applyBorder="1" applyAlignment="1">
      <alignment horizontal="right" vertical="center"/>
    </xf>
    <xf numFmtId="43" fontId="43" fillId="3" borderId="15" xfId="1" applyFont="1" applyFill="1" applyBorder="1" applyAlignment="1">
      <alignment horizontal="right" vertical="center"/>
    </xf>
    <xf numFmtId="43" fontId="40" fillId="3" borderId="14" xfId="1" applyFont="1" applyFill="1" applyBorder="1" applyAlignment="1">
      <alignment horizontal="right" vertical="center"/>
    </xf>
    <xf numFmtId="43" fontId="40" fillId="3" borderId="1" xfId="1" applyFont="1" applyFill="1" applyBorder="1" applyAlignment="1">
      <alignment horizontal="right" vertical="center"/>
    </xf>
    <xf numFmtId="43" fontId="4" fillId="3" borderId="1" xfId="1" applyFont="1" applyFill="1" applyBorder="1" applyAlignment="1">
      <alignment horizontal="right" vertical="center"/>
    </xf>
    <xf numFmtId="43" fontId="40" fillId="3" borderId="16" xfId="1" applyFont="1" applyFill="1" applyBorder="1" applyAlignment="1">
      <alignment horizontal="right" vertical="center"/>
    </xf>
    <xf numFmtId="43" fontId="40" fillId="3" borderId="41" xfId="1" applyFont="1" applyFill="1" applyBorder="1" applyAlignment="1">
      <alignment horizontal="right" vertical="center"/>
    </xf>
    <xf numFmtId="43" fontId="40" fillId="3" borderId="42" xfId="1" applyFont="1" applyFill="1" applyBorder="1" applyAlignment="1">
      <alignment horizontal="right" vertical="center"/>
    </xf>
    <xf numFmtId="43" fontId="40" fillId="3" borderId="23" xfId="1" applyFont="1" applyFill="1" applyBorder="1" applyAlignment="1">
      <alignment horizontal="right" vertical="center"/>
    </xf>
    <xf numFmtId="43" fontId="1" fillId="3" borderId="0" xfId="1" applyFont="1" applyFill="1"/>
    <xf numFmtId="43" fontId="2" fillId="3" borderId="1" xfId="1" applyFont="1" applyFill="1" applyBorder="1"/>
    <xf numFmtId="49" fontId="2" fillId="3" borderId="3" xfId="1"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3" fontId="37" fillId="3" borderId="19" xfId="1" applyFont="1" applyFill="1" applyBorder="1" applyAlignment="1">
      <alignment horizontal="left" vertical="center" wrapText="1"/>
    </xf>
    <xf numFmtId="43" fontId="40" fillId="3" borderId="98" xfId="1" applyFont="1" applyFill="1" applyBorder="1" applyAlignment="1">
      <alignment horizontal="right" vertical="center"/>
    </xf>
    <xf numFmtId="3" fontId="62" fillId="0" borderId="33" xfId="2" applyNumberFormat="1" applyFont="1" applyFill="1" applyBorder="1" applyAlignment="1">
      <alignment horizontal="right" vertical="center" wrapText="1"/>
    </xf>
    <xf numFmtId="164" fontId="2" fillId="0" borderId="35" xfId="2" applyNumberFormat="1" applyFont="1" applyFill="1" applyBorder="1" applyAlignment="1">
      <alignment horizontal="center" vertical="center"/>
    </xf>
    <xf numFmtId="166" fontId="2" fillId="3" borderId="30" xfId="0" applyNumberFormat="1" applyFont="1" applyFill="1" applyBorder="1" applyAlignment="1">
      <alignment horizontal="center" vertical="center"/>
    </xf>
    <xf numFmtId="3" fontId="2" fillId="0" borderId="20" xfId="2" applyNumberFormat="1" applyFont="1" applyFill="1" applyBorder="1" applyAlignment="1">
      <alignment horizontal="right" vertical="center" wrapText="1"/>
    </xf>
    <xf numFmtId="49" fontId="62" fillId="0" borderId="33" xfId="0" applyNumberFormat="1" applyFont="1" applyFill="1" applyBorder="1" applyAlignment="1">
      <alignment horizontal="left" vertical="center" wrapText="1"/>
    </xf>
    <xf numFmtId="166" fontId="62" fillId="0" borderId="30" xfId="0" applyNumberFormat="1" applyFont="1" applyFill="1" applyBorder="1" applyAlignment="1">
      <alignment horizontal="center" vertical="center"/>
    </xf>
    <xf numFmtId="167" fontId="2" fillId="3" borderId="30" xfId="1" applyNumberFormat="1" applyFont="1" applyFill="1" applyBorder="1" applyAlignment="1">
      <alignment horizontal="right" vertical="center"/>
    </xf>
    <xf numFmtId="164" fontId="2" fillId="3" borderId="30" xfId="2" applyNumberFormat="1" applyFont="1" applyFill="1" applyBorder="1" applyAlignment="1">
      <alignment horizontal="center" vertical="center"/>
    </xf>
    <xf numFmtId="0" fontId="2" fillId="3" borderId="30" xfId="0" applyNumberFormat="1" applyFont="1" applyFill="1" applyBorder="1" applyAlignment="1">
      <alignment horizontal="center" vertical="center"/>
    </xf>
    <xf numFmtId="44" fontId="2" fillId="0" borderId="33" xfId="2" applyFont="1" applyFill="1" applyBorder="1" applyAlignment="1">
      <alignment horizontal="right" vertical="center"/>
    </xf>
    <xf numFmtId="0" fontId="2" fillId="0" borderId="4" xfId="0" applyNumberFormat="1" applyFont="1" applyFill="1" applyBorder="1" applyAlignment="1">
      <alignment horizontal="center" vertical="center"/>
    </xf>
    <xf numFmtId="39" fontId="4" fillId="0" borderId="33" xfId="2" applyNumberFormat="1" applyFont="1" applyFill="1" applyBorder="1" applyAlignment="1">
      <alignment horizontal="right" vertical="center"/>
    </xf>
    <xf numFmtId="37" fontId="62" fillId="0" borderId="56" xfId="1" applyNumberFormat="1" applyFont="1" applyFill="1" applyBorder="1" applyAlignment="1">
      <alignment horizontal="right" vertical="center" wrapText="1"/>
    </xf>
    <xf numFmtId="37" fontId="2" fillId="0" borderId="30" xfId="1" applyNumberFormat="1" applyFont="1" applyFill="1" applyBorder="1" applyAlignment="1">
      <alignment horizontal="right" vertical="center" wrapText="1"/>
    </xf>
    <xf numFmtId="37" fontId="2" fillId="0" borderId="33" xfId="1" applyNumberFormat="1" applyFont="1" applyFill="1" applyBorder="1" applyAlignment="1">
      <alignment horizontal="right" vertical="center" wrapText="1"/>
    </xf>
    <xf numFmtId="37" fontId="2" fillId="0" borderId="3" xfId="1" applyNumberFormat="1" applyFont="1" applyFill="1" applyBorder="1" applyAlignment="1">
      <alignment horizontal="right" vertical="center" wrapText="1"/>
    </xf>
    <xf numFmtId="39" fontId="2" fillId="0" borderId="4" xfId="2" applyNumberFormat="1" applyFont="1" applyFill="1" applyBorder="1" applyAlignment="1">
      <alignment horizontal="right" vertical="center"/>
    </xf>
    <xf numFmtId="37" fontId="4" fillId="0" borderId="33" xfId="2" applyNumberFormat="1" applyFont="1" applyFill="1" applyBorder="1" applyAlignment="1">
      <alignment horizontal="right" vertical="center"/>
    </xf>
    <xf numFmtId="3" fontId="4" fillId="0" borderId="33" xfId="2" applyNumberFormat="1" applyFont="1" applyFill="1" applyBorder="1" applyAlignment="1">
      <alignment horizontal="right" vertical="center"/>
    </xf>
    <xf numFmtId="37" fontId="4" fillId="0" borderId="1" xfId="2" applyNumberFormat="1" applyFont="1" applyFill="1" applyBorder="1" applyAlignment="1">
      <alignment horizontal="right" vertical="center"/>
    </xf>
    <xf numFmtId="3" fontId="2" fillId="0" borderId="30" xfId="1" applyNumberFormat="1" applyFont="1" applyFill="1" applyBorder="1" applyAlignment="1">
      <alignment horizontal="right" vertical="center"/>
    </xf>
    <xf numFmtId="49" fontId="4" fillId="0" borderId="1" xfId="0" applyNumberFormat="1" applyFont="1" applyFill="1" applyBorder="1" applyAlignment="1">
      <alignment horizontal="left" vertical="top" wrapText="1"/>
    </xf>
    <xf numFmtId="167" fontId="4" fillId="0" borderId="1" xfId="1" applyNumberFormat="1" applyFont="1" applyFill="1" applyBorder="1" applyAlignment="1">
      <alignment horizontal="left" vertical="top"/>
    </xf>
    <xf numFmtId="167" fontId="4" fillId="0" borderId="1" xfId="1" applyNumberFormat="1" applyFont="1" applyFill="1" applyBorder="1" applyAlignment="1">
      <alignment vertical="top"/>
    </xf>
    <xf numFmtId="166" fontId="4" fillId="0" borderId="1" xfId="0" applyNumberFormat="1" applyFont="1" applyFill="1" applyBorder="1" applyAlignment="1">
      <alignment horizontal="center" vertical="top"/>
    </xf>
    <xf numFmtId="167" fontId="2" fillId="0" borderId="30" xfId="1" applyNumberFormat="1" applyFont="1" applyFill="1" applyBorder="1" applyAlignment="1">
      <alignment horizontal="left" vertical="top"/>
    </xf>
    <xf numFmtId="43" fontId="63" fillId="0" borderId="62" xfId="1" applyFont="1" applyFill="1" applyBorder="1" applyAlignment="1">
      <alignment horizontal="right" vertical="center"/>
    </xf>
    <xf numFmtId="0" fontId="3" fillId="0" borderId="34" xfId="0" applyFont="1" applyFill="1" applyBorder="1" applyAlignment="1">
      <alignment horizontal="center" vertical="center"/>
    </xf>
    <xf numFmtId="49" fontId="2" fillId="0" borderId="33" xfId="0" applyNumberFormat="1" applyFont="1" applyFill="1" applyBorder="1" applyAlignment="1">
      <alignment horizontal="left" vertical="center" wrapText="1"/>
    </xf>
    <xf numFmtId="167" fontId="62" fillId="0" borderId="33" xfId="1" applyNumberFormat="1" applyFont="1" applyFill="1" applyBorder="1" applyAlignment="1">
      <alignment horizontal="center" vertical="top"/>
    </xf>
    <xf numFmtId="165" fontId="2" fillId="2" borderId="30" xfId="0" applyNumberFormat="1" applyFont="1" applyFill="1" applyBorder="1" applyAlignment="1">
      <alignment horizontal="center" vertical="top"/>
    </xf>
    <xf numFmtId="1" fontId="2" fillId="0" borderId="30" xfId="0" applyNumberFormat="1" applyFont="1" applyFill="1" applyBorder="1" applyAlignment="1">
      <alignment horizontal="center" vertical="top"/>
    </xf>
    <xf numFmtId="165" fontId="2" fillId="0" borderId="30" xfId="0" applyNumberFormat="1" applyFont="1" applyFill="1" applyBorder="1" applyAlignment="1">
      <alignment horizontal="center" vertical="top"/>
    </xf>
    <xf numFmtId="167" fontId="4" fillId="0" borderId="30" xfId="1" applyNumberFormat="1" applyFont="1" applyFill="1" applyBorder="1" applyAlignment="1">
      <alignment horizontal="left" vertical="top"/>
    </xf>
    <xf numFmtId="166" fontId="2" fillId="0" borderId="33" xfId="0" applyNumberFormat="1" applyFont="1" applyFill="1" applyBorder="1" applyAlignment="1">
      <alignment horizontal="center" vertical="top"/>
    </xf>
    <xf numFmtId="165" fontId="2" fillId="0" borderId="33" xfId="0" applyNumberFormat="1" applyFont="1" applyFill="1" applyBorder="1" applyAlignment="1">
      <alignment horizontal="center" vertical="top"/>
    </xf>
    <xf numFmtId="0" fontId="2" fillId="3" borderId="1" xfId="0" applyFont="1" applyFill="1" applyBorder="1" applyAlignment="1">
      <alignment vertical="center"/>
    </xf>
    <xf numFmtId="0" fontId="62" fillId="0" borderId="33" xfId="0" applyFont="1" applyFill="1" applyBorder="1" applyAlignment="1">
      <alignment horizontal="center" vertical="center"/>
    </xf>
    <xf numFmtId="15" fontId="62" fillId="2" borderId="33" xfId="0" applyNumberFormat="1" applyFont="1" applyFill="1" applyBorder="1" applyAlignment="1">
      <alignment horizontal="center" vertical="center"/>
    </xf>
    <xf numFmtId="1" fontId="62" fillId="0" borderId="33" xfId="0" applyNumberFormat="1" applyFont="1" applyFill="1" applyBorder="1" applyAlignment="1">
      <alignment horizontal="center" vertical="top"/>
    </xf>
    <xf numFmtId="166" fontId="62" fillId="0" borderId="33" xfId="0" applyNumberFormat="1" applyFont="1" applyFill="1" applyBorder="1" applyAlignment="1">
      <alignment horizontal="center" vertical="top"/>
    </xf>
    <xf numFmtId="0" fontId="2" fillId="0" borderId="30" xfId="0" applyFont="1" applyFill="1" applyBorder="1" applyAlignment="1">
      <alignment vertical="center"/>
    </xf>
    <xf numFmtId="0" fontId="4" fillId="0" borderId="30" xfId="0" applyFont="1" applyFill="1" applyBorder="1" applyAlignment="1">
      <alignment vertical="center"/>
    </xf>
    <xf numFmtId="0" fontId="37" fillId="0" borderId="33" xfId="0" applyFont="1" applyFill="1" applyBorder="1" applyAlignment="1">
      <alignment vertical="center"/>
    </xf>
    <xf numFmtId="44" fontId="4" fillId="0" borderId="1" xfId="2" applyFont="1" applyFill="1" applyBorder="1" applyAlignment="1">
      <alignment horizontal="right" vertical="center"/>
    </xf>
    <xf numFmtId="166" fontId="37" fillId="3" borderId="1" xfId="0" applyNumberFormat="1" applyFont="1" applyFill="1" applyBorder="1" applyAlignment="1">
      <alignment horizontal="center" vertical="center"/>
    </xf>
    <xf numFmtId="0" fontId="37" fillId="0" borderId="3" xfId="0" applyFont="1" applyFill="1" applyBorder="1" applyAlignment="1">
      <alignment vertical="center"/>
    </xf>
    <xf numFmtId="0" fontId="37" fillId="0" borderId="2" xfId="0" applyFont="1" applyFill="1" applyBorder="1" applyAlignment="1">
      <alignment vertical="center"/>
    </xf>
    <xf numFmtId="0" fontId="37" fillId="0" borderId="78" xfId="0" applyFont="1" applyFill="1" applyBorder="1" applyAlignment="1">
      <alignment vertical="center"/>
    </xf>
    <xf numFmtId="167" fontId="2" fillId="10" borderId="23" xfId="1" applyNumberFormat="1" applyFont="1" applyFill="1" applyBorder="1" applyAlignment="1">
      <alignment vertical="center"/>
    </xf>
    <xf numFmtId="169" fontId="62" fillId="0" borderId="1" xfId="1" applyNumberFormat="1" applyFont="1" applyFill="1" applyBorder="1" applyAlignment="1">
      <alignment horizontal="right" vertical="center"/>
    </xf>
    <xf numFmtId="43" fontId="62" fillId="0" borderId="1" xfId="1" applyFont="1" applyFill="1" applyBorder="1" applyAlignment="1">
      <alignment horizontal="right" vertical="center"/>
    </xf>
    <xf numFmtId="43" fontId="62" fillId="0" borderId="5" xfId="1" applyFont="1" applyFill="1" applyBorder="1" applyAlignment="1">
      <alignment horizontal="right" vertical="center"/>
    </xf>
    <xf numFmtId="43" fontId="62" fillId="3" borderId="1" xfId="1" applyFont="1" applyFill="1" applyBorder="1" applyAlignment="1">
      <alignment horizontal="right" vertical="center"/>
    </xf>
    <xf numFmtId="43" fontId="62" fillId="0" borderId="4" xfId="1" applyFont="1" applyFill="1" applyBorder="1" applyAlignment="1">
      <alignment horizontal="right" vertical="center"/>
    </xf>
    <xf numFmtId="0" fontId="62" fillId="0" borderId="0" xfId="0" applyFont="1" applyFill="1" applyBorder="1"/>
    <xf numFmtId="0" fontId="37" fillId="0" borderId="5" xfId="0" applyFont="1" applyFill="1" applyBorder="1" applyAlignment="1">
      <alignment vertical="center"/>
    </xf>
    <xf numFmtId="169" fontId="62" fillId="0" borderId="0" xfId="1" applyNumberFormat="1" applyFont="1" applyFill="1" applyBorder="1" applyAlignment="1">
      <alignment vertical="center"/>
    </xf>
    <xf numFmtId="169" fontId="62" fillId="0" borderId="83" xfId="1" applyNumberFormat="1" applyFont="1" applyFill="1" applyBorder="1" applyAlignment="1">
      <alignment horizontal="center" vertical="center" wrapText="1"/>
    </xf>
    <xf numFmtId="169" fontId="62" fillId="0" borderId="8" xfId="1" applyNumberFormat="1" applyFont="1" applyFill="1" applyBorder="1" applyAlignment="1">
      <alignment horizontal="center" vertical="center" wrapText="1"/>
    </xf>
    <xf numFmtId="43" fontId="62" fillId="0" borderId="1" xfId="1" applyFont="1" applyFill="1" applyBorder="1" applyAlignment="1">
      <alignment horizontal="left" vertical="center" wrapText="1"/>
    </xf>
    <xf numFmtId="43" fontId="62" fillId="0" borderId="27" xfId="1" applyFont="1" applyFill="1" applyBorder="1" applyAlignment="1">
      <alignment horizontal="right" vertical="center"/>
    </xf>
    <xf numFmtId="43" fontId="62" fillId="0" borderId="0" xfId="1" applyFont="1" applyFill="1" applyBorder="1" applyAlignment="1">
      <alignment vertical="center"/>
    </xf>
    <xf numFmtId="43" fontId="62" fillId="3" borderId="62" xfId="1" applyFont="1" applyFill="1" applyBorder="1" applyAlignment="1">
      <alignment horizontal="right" vertical="center"/>
    </xf>
    <xf numFmtId="43" fontId="62" fillId="0" borderId="62" xfId="1" applyFont="1" applyFill="1" applyBorder="1" applyAlignment="1">
      <alignment horizontal="right" vertical="center"/>
    </xf>
    <xf numFmtId="167" fontId="2" fillId="0" borderId="33" xfId="1" applyNumberFormat="1" applyFont="1" applyFill="1" applyBorder="1" applyAlignment="1">
      <alignment horizontal="right" vertical="center"/>
    </xf>
    <xf numFmtId="167" fontId="62" fillId="0" borderId="33" xfId="1" applyNumberFormat="1" applyFont="1" applyFill="1" applyBorder="1" applyAlignment="1">
      <alignment horizontal="right" vertical="center"/>
    </xf>
    <xf numFmtId="1" fontId="3" fillId="0" borderId="0" xfId="0" applyNumberFormat="1" applyFont="1" applyFill="1" applyBorder="1" applyAlignment="1">
      <alignment vertical="center"/>
    </xf>
    <xf numFmtId="1" fontId="2" fillId="0" borderId="2" xfId="0" applyNumberFormat="1" applyFont="1" applyFill="1" applyBorder="1" applyAlignment="1">
      <alignment vertical="center"/>
    </xf>
    <xf numFmtId="1" fontId="2" fillId="0" borderId="1" xfId="0" applyNumberFormat="1" applyFont="1" applyFill="1" applyBorder="1" applyAlignment="1">
      <alignment vertical="center"/>
    </xf>
    <xf numFmtId="1" fontId="2" fillId="0" borderId="5" xfId="0" applyNumberFormat="1" applyFont="1" applyFill="1" applyBorder="1" applyAlignment="1">
      <alignment vertical="center"/>
    </xf>
    <xf numFmtId="1" fontId="2" fillId="0" borderId="0" xfId="0" applyNumberFormat="1" applyFont="1" applyFill="1" applyBorder="1" applyAlignment="1">
      <alignment vertical="center"/>
    </xf>
    <xf numFmtId="1" fontId="3" fillId="0" borderId="0" xfId="0" applyNumberFormat="1" applyFont="1" applyFill="1" applyBorder="1" applyAlignment="1">
      <alignment horizontal="left" vertical="center"/>
    </xf>
    <xf numFmtId="1" fontId="2" fillId="0" borderId="0" xfId="2" applyNumberFormat="1" applyFont="1" applyFill="1" applyBorder="1" applyAlignment="1">
      <alignment horizontal="left" vertical="center"/>
    </xf>
    <xf numFmtId="1" fontId="2" fillId="0" borderId="0" xfId="0" applyNumberFormat="1" applyFont="1" applyFill="1" applyBorder="1" applyAlignment="1">
      <alignment horizontal="left" vertical="center"/>
    </xf>
    <xf numFmtId="0" fontId="37" fillId="0" borderId="79" xfId="0" applyFont="1" applyFill="1" applyBorder="1" applyAlignment="1">
      <alignment horizontal="center" vertical="center"/>
    </xf>
    <xf numFmtId="15" fontId="2" fillId="2" borderId="30" xfId="0" applyNumberFormat="1" applyFont="1" applyFill="1" applyBorder="1" applyAlignment="1">
      <alignment horizontal="center" vertical="top"/>
    </xf>
    <xf numFmtId="49" fontId="2" fillId="0" borderId="15" xfId="1" applyNumberFormat="1" applyFont="1" applyFill="1" applyBorder="1" applyAlignment="1">
      <alignment horizontal="left" vertical="center" wrapText="1"/>
    </xf>
    <xf numFmtId="166" fontId="4" fillId="3" borderId="33" xfId="0" applyNumberFormat="1" applyFont="1" applyFill="1" applyBorder="1" applyAlignment="1">
      <alignment horizontal="center" vertical="center"/>
    </xf>
    <xf numFmtId="0" fontId="4" fillId="0" borderId="109" xfId="0" applyFont="1" applyFill="1" applyBorder="1" applyAlignment="1">
      <alignment horizontal="center" vertical="center"/>
    </xf>
    <xf numFmtId="0" fontId="37" fillId="0" borderId="4" xfId="0" applyFont="1" applyFill="1" applyBorder="1" applyAlignment="1">
      <alignment vertical="center"/>
    </xf>
    <xf numFmtId="0" fontId="37" fillId="0" borderId="107" xfId="0" applyFont="1" applyFill="1" applyBorder="1" applyAlignment="1">
      <alignment vertical="center"/>
    </xf>
    <xf numFmtId="49" fontId="4" fillId="0" borderId="5" xfId="0" applyNumberFormat="1" applyFont="1" applyFill="1" applyBorder="1" applyAlignment="1">
      <alignment horizontal="center" vertical="center"/>
    </xf>
    <xf numFmtId="0" fontId="4" fillId="0" borderId="33" xfId="0" applyFont="1" applyFill="1" applyBorder="1" applyAlignment="1">
      <alignment horizontal="center" vertical="center" wrapText="1"/>
    </xf>
    <xf numFmtId="49" fontId="37" fillId="0" borderId="77" xfId="0" applyNumberFormat="1" applyFont="1" applyFill="1" applyBorder="1" applyAlignment="1">
      <alignment horizontal="left" vertical="center" wrapText="1"/>
    </xf>
    <xf numFmtId="0" fontId="11" fillId="3" borderId="106" xfId="0" applyFont="1" applyFill="1" applyBorder="1" applyAlignment="1">
      <alignment horizontal="center" vertical="center"/>
    </xf>
    <xf numFmtId="0" fontId="10" fillId="0" borderId="0" xfId="0" applyFont="1" applyFill="1" applyBorder="1" applyAlignment="1">
      <alignment horizontal="justify" vertical="center"/>
    </xf>
    <xf numFmtId="49" fontId="11" fillId="0" borderId="3" xfId="0" applyNumberFormat="1" applyFont="1" applyFill="1" applyBorder="1" applyAlignment="1">
      <alignment horizontal="left" vertical="center" wrapText="1"/>
    </xf>
    <xf numFmtId="167" fontId="11" fillId="3" borderId="3" xfId="1" applyNumberFormat="1" applyFont="1" applyFill="1" applyBorder="1" applyAlignment="1">
      <alignment horizontal="right" vertical="center"/>
    </xf>
    <xf numFmtId="0" fontId="11" fillId="3" borderId="3" xfId="0" applyFont="1" applyFill="1" applyBorder="1" applyAlignment="1">
      <alignment horizontal="center" vertical="center" wrapText="1"/>
    </xf>
    <xf numFmtId="164" fontId="11" fillId="3" borderId="3" xfId="2" applyNumberFormat="1" applyFont="1" applyFill="1" applyBorder="1" applyAlignment="1">
      <alignment horizontal="center" vertical="center"/>
    </xf>
    <xf numFmtId="0" fontId="47" fillId="3" borderId="3" xfId="0" applyNumberFormat="1" applyFont="1" applyFill="1" applyBorder="1" applyAlignment="1">
      <alignment horizontal="center" vertical="center"/>
    </xf>
    <xf numFmtId="166" fontId="2" fillId="3" borderId="3" xfId="0" applyNumberFormat="1" applyFont="1" applyFill="1" applyBorder="1" applyAlignment="1">
      <alignment horizontal="center" vertical="center"/>
    </xf>
    <xf numFmtId="166" fontId="11" fillId="3" borderId="3" xfId="0" applyNumberFormat="1" applyFont="1" applyFill="1" applyBorder="1" applyAlignment="1">
      <alignment horizontal="center" vertical="center"/>
    </xf>
    <xf numFmtId="164" fontId="2" fillId="0" borderId="30" xfId="2"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33" xfId="0" applyFont="1" applyFill="1" applyBorder="1" applyAlignment="1">
      <alignment horizontal="center" vertical="center"/>
    </xf>
    <xf numFmtId="49" fontId="2" fillId="0" borderId="33" xfId="0" applyNumberFormat="1" applyFont="1" applyFill="1" applyBorder="1" applyAlignment="1">
      <alignment horizontal="center" vertical="center" wrapText="1"/>
    </xf>
    <xf numFmtId="164" fontId="2" fillId="0" borderId="33" xfId="2" applyNumberFormat="1" applyFont="1" applyFill="1" applyBorder="1" applyAlignment="1">
      <alignment horizontal="center" vertical="center"/>
    </xf>
    <xf numFmtId="167" fontId="2" fillId="3" borderId="3" xfId="1" applyNumberFormat="1" applyFont="1" applyFill="1" applyBorder="1" applyAlignment="1">
      <alignment horizontal="right" vertical="center"/>
    </xf>
    <xf numFmtId="0" fontId="2" fillId="3" borderId="3" xfId="0" applyFont="1" applyFill="1" applyBorder="1" applyAlignment="1">
      <alignment horizontal="center" vertical="center" wrapText="1"/>
    </xf>
    <xf numFmtId="164" fontId="2" fillId="3" borderId="3" xfId="2"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44" fontId="2" fillId="0" borderId="30" xfId="2" applyFont="1" applyFill="1" applyBorder="1" applyAlignment="1">
      <alignment horizontal="right" vertical="center"/>
    </xf>
    <xf numFmtId="1" fontId="2" fillId="0" borderId="31" xfId="0" applyNumberFormat="1" applyFont="1" applyFill="1" applyBorder="1" applyAlignment="1">
      <alignment vertical="center"/>
    </xf>
    <xf numFmtId="0" fontId="4" fillId="0" borderId="4" xfId="0" applyFont="1" applyFill="1" applyBorder="1" applyAlignment="1">
      <alignment horizontal="center" vertical="center"/>
    </xf>
    <xf numFmtId="165" fontId="37" fillId="0" borderId="5" xfId="0" applyNumberFormat="1" applyFont="1" applyFill="1" applyBorder="1" applyAlignment="1">
      <alignment horizontal="center" vertical="center"/>
    </xf>
    <xf numFmtId="0" fontId="4" fillId="0" borderId="107" xfId="0" applyFont="1" applyFill="1" applyBorder="1" applyAlignment="1">
      <alignment horizontal="center" vertical="center"/>
    </xf>
    <xf numFmtId="0" fontId="2" fillId="0" borderId="5" xfId="0" applyFont="1" applyFill="1" applyBorder="1" applyAlignment="1">
      <alignment horizontal="left" vertical="top"/>
    </xf>
    <xf numFmtId="49" fontId="2" fillId="0" borderId="5" xfId="0" applyNumberFormat="1" applyFont="1" applyFill="1" applyBorder="1" applyAlignment="1">
      <alignment horizontal="center" vertical="top" wrapText="1"/>
    </xf>
    <xf numFmtId="49" fontId="2" fillId="0" borderId="5" xfId="0" applyNumberFormat="1" applyFont="1" applyFill="1" applyBorder="1" applyAlignment="1">
      <alignment horizontal="left" vertical="top" wrapText="1"/>
    </xf>
    <xf numFmtId="166" fontId="2" fillId="0" borderId="5" xfId="0" applyNumberFormat="1" applyFont="1" applyFill="1" applyBorder="1" applyAlignment="1">
      <alignment horizontal="center" vertical="top"/>
    </xf>
    <xf numFmtId="0" fontId="28" fillId="0" borderId="0" xfId="0" applyFont="1" applyFill="1"/>
    <xf numFmtId="0" fontId="62" fillId="0" borderId="105"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0" xfId="0" applyFont="1" applyFill="1" applyBorder="1" applyAlignment="1">
      <alignment horizontal="justify" vertical="center" wrapText="1"/>
    </xf>
    <xf numFmtId="167" fontId="37" fillId="0" borderId="3" xfId="1" applyNumberFormat="1" applyFont="1" applyFill="1" applyBorder="1" applyAlignment="1">
      <alignment horizontal="right" vertical="center"/>
    </xf>
    <xf numFmtId="0" fontId="2" fillId="0" borderId="27" xfId="0" applyFont="1" applyFill="1" applyBorder="1" applyAlignment="1">
      <alignment horizontal="center" vertical="center"/>
    </xf>
    <xf numFmtId="167" fontId="2" fillId="0" borderId="27" xfId="1" applyNumberFormat="1" applyFont="1" applyFill="1" applyBorder="1" applyAlignment="1">
      <alignment horizontal="right" vertical="center"/>
    </xf>
    <xf numFmtId="166" fontId="2" fillId="0" borderId="27" xfId="0" applyNumberFormat="1" applyFont="1" applyFill="1" applyBorder="1" applyAlignment="1">
      <alignment horizontal="center" vertical="center"/>
    </xf>
    <xf numFmtId="166" fontId="2" fillId="2" borderId="27" xfId="0" applyNumberFormat="1" applyFont="1" applyFill="1" applyBorder="1" applyAlignment="1">
      <alignment horizontal="center" vertical="center"/>
    </xf>
    <xf numFmtId="0" fontId="47" fillId="0" borderId="27" xfId="0" applyNumberFormat="1" applyFont="1" applyFill="1" applyBorder="1" applyAlignment="1">
      <alignment horizontal="center" vertical="center"/>
    </xf>
    <xf numFmtId="43" fontId="2" fillId="5" borderId="15" xfId="1" applyFont="1" applyFill="1" applyBorder="1" applyAlignment="1">
      <alignment horizontal="left" vertical="center" wrapText="1"/>
    </xf>
    <xf numFmtId="0" fontId="4" fillId="2"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97" xfId="0" applyNumberFormat="1" applyFont="1" applyFill="1" applyBorder="1" applyAlignment="1">
      <alignment horizontal="left" vertical="center"/>
    </xf>
    <xf numFmtId="49" fontId="2" fillId="5" borderId="1" xfId="0" applyNumberFormat="1" applyFont="1" applyFill="1" applyBorder="1" applyAlignment="1">
      <alignment horizontal="left" vertical="center" wrapText="1"/>
    </xf>
    <xf numFmtId="0" fontId="2" fillId="0" borderId="98" xfId="0" applyFont="1" applyFill="1" applyBorder="1" applyAlignment="1">
      <alignment horizontal="center" vertical="center"/>
    </xf>
    <xf numFmtId="167" fontId="3" fillId="0" borderId="110" xfId="1" applyNumberFormat="1" applyFont="1" applyFill="1" applyBorder="1" applyAlignment="1">
      <alignment horizontal="right" vertical="center"/>
    </xf>
    <xf numFmtId="165" fontId="4" fillId="2" borderId="33" xfId="0" applyNumberFormat="1" applyFont="1" applyFill="1" applyBorder="1" applyAlignment="1">
      <alignment horizontal="center" vertical="center"/>
    </xf>
    <xf numFmtId="43" fontId="4" fillId="10" borderId="1" xfId="1" applyFont="1" applyFill="1" applyBorder="1" applyAlignment="1">
      <alignment horizontal="right" vertical="center"/>
    </xf>
    <xf numFmtId="0" fontId="63" fillId="0" borderId="31" xfId="0" applyFont="1" applyFill="1" applyBorder="1" applyAlignment="1">
      <alignment horizontal="center" vertical="center"/>
    </xf>
    <xf numFmtId="0" fontId="63" fillId="0" borderId="33" xfId="0" applyFont="1" applyFill="1" applyBorder="1" applyAlignment="1">
      <alignment horizontal="left" vertical="center"/>
    </xf>
    <xf numFmtId="49" fontId="63" fillId="0" borderId="33" xfId="0" applyNumberFormat="1" applyFont="1" applyFill="1" applyBorder="1" applyAlignment="1">
      <alignment horizontal="center" vertical="center"/>
    </xf>
    <xf numFmtId="167" fontId="62" fillId="0" borderId="33" xfId="1" applyNumberFormat="1" applyFont="1" applyFill="1" applyBorder="1" applyAlignment="1">
      <alignment horizontal="left" vertical="top"/>
    </xf>
    <xf numFmtId="166" fontId="63" fillId="0" borderId="33" xfId="0" applyNumberFormat="1" applyFont="1" applyFill="1" applyBorder="1" applyAlignment="1">
      <alignment horizontal="center" vertical="top"/>
    </xf>
    <xf numFmtId="0" fontId="63" fillId="2" borderId="33" xfId="0" applyFont="1" applyFill="1" applyBorder="1" applyAlignment="1">
      <alignment horizontal="center" vertical="top"/>
    </xf>
    <xf numFmtId="1" fontId="63" fillId="0" borderId="33" xfId="0" applyNumberFormat="1" applyFont="1" applyFill="1" applyBorder="1" applyAlignment="1">
      <alignment horizontal="center" vertical="top"/>
    </xf>
    <xf numFmtId="0" fontId="63" fillId="0" borderId="33" xfId="0" applyFont="1" applyFill="1" applyBorder="1" applyAlignment="1">
      <alignment horizontal="center" vertical="top"/>
    </xf>
    <xf numFmtId="0" fontId="62" fillId="0" borderId="33" xfId="0" applyFont="1" applyFill="1" applyBorder="1" applyAlignment="1">
      <alignment horizontal="justify" vertical="center" wrapText="1"/>
    </xf>
    <xf numFmtId="49" fontId="62" fillId="0" borderId="33" xfId="0" applyNumberFormat="1" applyFont="1" applyFill="1" applyBorder="1" applyAlignment="1">
      <alignment horizontal="center" vertical="center" wrapText="1"/>
    </xf>
    <xf numFmtId="0" fontId="62" fillId="0" borderId="33" xfId="0" applyFont="1" applyFill="1" applyBorder="1" applyAlignment="1">
      <alignment horizontal="center" vertical="center" wrapText="1"/>
    </xf>
    <xf numFmtId="166" fontId="62" fillId="0" borderId="33" xfId="0" applyNumberFormat="1" applyFont="1" applyFill="1" applyBorder="1" applyAlignment="1">
      <alignment horizontal="center" vertical="center"/>
    </xf>
    <xf numFmtId="0" fontId="62" fillId="0" borderId="33" xfId="0" applyNumberFormat="1" applyFont="1" applyFill="1" applyBorder="1" applyAlignment="1">
      <alignment horizontal="center" vertical="center"/>
    </xf>
    <xf numFmtId="166" fontId="62" fillId="2" borderId="33" xfId="0" applyNumberFormat="1" applyFont="1" applyFill="1" applyBorder="1" applyAlignment="1">
      <alignment horizontal="center" vertical="center"/>
    </xf>
    <xf numFmtId="0" fontId="37" fillId="0" borderId="107" xfId="0" applyFont="1" applyFill="1" applyBorder="1" applyAlignment="1">
      <alignment horizontal="center" vertical="center"/>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1" fontId="2" fillId="0" borderId="34" xfId="0" applyNumberFormat="1" applyFont="1" applyFill="1" applyBorder="1" applyAlignment="1">
      <alignment vertical="center"/>
    </xf>
    <xf numFmtId="1" fontId="2" fillId="0" borderId="112" xfId="0" applyNumberFormat="1" applyFont="1" applyFill="1" applyBorder="1" applyAlignment="1">
      <alignment vertical="center"/>
    </xf>
    <xf numFmtId="0" fontId="37" fillId="0" borderId="109" xfId="0" applyFont="1" applyFill="1" applyBorder="1" applyAlignment="1">
      <alignment horizontal="center" vertical="center"/>
    </xf>
    <xf numFmtId="0" fontId="37" fillId="0" borderId="53"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13" xfId="0" applyFont="1" applyFill="1" applyBorder="1" applyAlignment="1">
      <alignment horizontal="center" vertical="center"/>
    </xf>
    <xf numFmtId="167" fontId="37" fillId="0" borderId="1" xfId="1" applyNumberFormat="1" applyFont="1" applyFill="1" applyBorder="1" applyAlignment="1">
      <alignment horizontal="right" vertical="center"/>
    </xf>
    <xf numFmtId="167" fontId="2" fillId="0" borderId="53" xfId="1" applyNumberFormat="1" applyFont="1" applyFill="1" applyBorder="1" applyAlignment="1">
      <alignment horizontal="right" vertical="center"/>
    </xf>
    <xf numFmtId="0" fontId="2" fillId="0" borderId="5" xfId="0" applyFont="1" applyFill="1" applyBorder="1" applyAlignment="1">
      <alignment horizontal="left" vertical="center"/>
    </xf>
    <xf numFmtId="14" fontId="47"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0" fontId="62" fillId="0" borderId="1" xfId="0" applyFont="1" applyFill="1" applyBorder="1" applyAlignment="1">
      <alignment horizontal="justify" vertical="center" wrapText="1"/>
    </xf>
    <xf numFmtId="49" fontId="62" fillId="0" borderId="1" xfId="0" applyNumberFormat="1" applyFont="1" applyFill="1" applyBorder="1" applyAlignment="1">
      <alignment horizontal="center" vertical="center" wrapText="1"/>
    </xf>
    <xf numFmtId="49" fontId="62" fillId="0" borderId="1" xfId="0" applyNumberFormat="1" applyFont="1" applyFill="1" applyBorder="1" applyAlignment="1">
      <alignment horizontal="left" vertical="center" wrapText="1"/>
    </xf>
    <xf numFmtId="167" fontId="62" fillId="0" borderId="1" xfId="1" applyNumberFormat="1" applyFont="1" applyFill="1" applyBorder="1" applyAlignment="1">
      <alignment horizontal="right" vertical="center"/>
    </xf>
    <xf numFmtId="0" fontId="62" fillId="0" borderId="1" xfId="0" applyFont="1" applyFill="1" applyBorder="1" applyAlignment="1">
      <alignment horizontal="center" vertical="center" wrapText="1"/>
    </xf>
    <xf numFmtId="166" fontId="62" fillId="0" borderId="1" xfId="0" applyNumberFormat="1" applyFont="1" applyFill="1" applyBorder="1" applyAlignment="1">
      <alignment horizontal="center" vertical="center"/>
    </xf>
    <xf numFmtId="0" fontId="62" fillId="0" borderId="1" xfId="0" applyNumberFormat="1" applyFont="1" applyFill="1" applyBorder="1" applyAlignment="1">
      <alignment horizontal="center" vertical="center"/>
    </xf>
    <xf numFmtId="0" fontId="37" fillId="0" borderId="110" xfId="0" applyFont="1" applyFill="1" applyBorder="1" applyAlignment="1">
      <alignment vertical="center"/>
    </xf>
    <xf numFmtId="0" fontId="37" fillId="0" borderId="109" xfId="0" applyFont="1" applyFill="1" applyBorder="1" applyAlignment="1">
      <alignment vertical="center"/>
    </xf>
    <xf numFmtId="0" fontId="37" fillId="0" borderId="79" xfId="0" applyFont="1" applyFill="1" applyBorder="1" applyAlignment="1">
      <alignment vertical="center"/>
    </xf>
    <xf numFmtId="3" fontId="37" fillId="0" borderId="30" xfId="1" applyNumberFormat="1" applyFont="1" applyFill="1" applyBorder="1" applyAlignment="1">
      <alignment horizontal="right" vertical="center"/>
    </xf>
    <xf numFmtId="49" fontId="56" fillId="0" borderId="1" xfId="0" applyNumberFormat="1" applyFont="1" applyFill="1" applyBorder="1" applyAlignment="1">
      <alignment horizontal="left" vertical="center" wrapText="1"/>
    </xf>
    <xf numFmtId="3" fontId="37" fillId="0" borderId="1" xfId="1" applyNumberFormat="1" applyFont="1" applyFill="1" applyBorder="1" applyAlignment="1">
      <alignment horizontal="right" vertical="center"/>
    </xf>
    <xf numFmtId="43" fontId="37" fillId="0" borderId="33" xfId="1" applyFont="1" applyFill="1" applyBorder="1" applyAlignment="1">
      <alignment horizontal="right" vertical="center"/>
    </xf>
    <xf numFmtId="0" fontId="2" fillId="0" borderId="114" xfId="0" applyFont="1" applyFill="1" applyBorder="1" applyAlignment="1">
      <alignment horizontal="center" vertical="center"/>
    </xf>
    <xf numFmtId="164" fontId="62" fillId="0" borderId="33" xfId="2" applyNumberFormat="1" applyFont="1" applyFill="1" applyBorder="1" applyAlignment="1">
      <alignment horizontal="center" vertical="center"/>
    </xf>
    <xf numFmtId="0" fontId="4" fillId="0" borderId="5" xfId="0" applyFont="1" applyFill="1" applyBorder="1" applyAlignment="1">
      <alignment horizontal="left" vertical="center"/>
    </xf>
    <xf numFmtId="16" fontId="4" fillId="0" borderId="5" xfId="0" applyNumberFormat="1" applyFont="1" applyFill="1" applyBorder="1" applyAlignment="1">
      <alignment horizontal="center" vertical="top"/>
    </xf>
    <xf numFmtId="165" fontId="62" fillId="0" borderId="33" xfId="0" applyNumberFormat="1" applyFont="1" applyFill="1" applyBorder="1" applyAlignment="1">
      <alignment horizontal="center" vertical="top"/>
    </xf>
    <xf numFmtId="167" fontId="62" fillId="0" borderId="5" xfId="1" applyNumberFormat="1" applyFont="1" applyFill="1" applyBorder="1" applyAlignment="1">
      <alignment horizontal="right" vertical="center"/>
    </xf>
    <xf numFmtId="49" fontId="11" fillId="0" borderId="3"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xf>
    <xf numFmtId="43" fontId="5" fillId="0" borderId="1" xfId="1" applyFont="1" applyFill="1" applyBorder="1" applyAlignment="1">
      <alignment horizontal="right" vertical="center"/>
    </xf>
    <xf numFmtId="43" fontId="20" fillId="0" borderId="15" xfId="1" applyFont="1" applyFill="1" applyBorder="1" applyAlignment="1">
      <alignment horizontal="right" vertical="center"/>
    </xf>
    <xf numFmtId="43" fontId="20" fillId="3" borderId="15" xfId="1" applyFont="1" applyFill="1" applyBorder="1" applyAlignment="1">
      <alignment horizontal="right" vertical="center"/>
    </xf>
    <xf numFmtId="43" fontId="20" fillId="0" borderId="16" xfId="1" applyFont="1" applyFill="1" applyBorder="1" applyAlignment="1">
      <alignment horizontal="right" vertical="center"/>
    </xf>
    <xf numFmtId="43" fontId="20" fillId="0" borderId="41" xfId="1" applyFont="1" applyFill="1" applyBorder="1" applyAlignment="1">
      <alignment horizontal="right" vertical="center"/>
    </xf>
    <xf numFmtId="43" fontId="20" fillId="0" borderId="42" xfId="1" applyFont="1" applyFill="1" applyBorder="1" applyAlignment="1">
      <alignment horizontal="right" vertical="center"/>
    </xf>
    <xf numFmtId="43" fontId="20" fillId="0" borderId="14" xfId="1" applyFont="1" applyFill="1" applyBorder="1" applyAlignment="1">
      <alignment horizontal="right" vertical="center"/>
    </xf>
    <xf numFmtId="164" fontId="27" fillId="0" borderId="43" xfId="2" applyNumberFormat="1" applyFont="1" applyFill="1" applyBorder="1" applyAlignment="1">
      <alignment horizontal="center" vertical="center" wrapText="1"/>
    </xf>
    <xf numFmtId="166" fontId="2" fillId="0" borderId="115" xfId="0" applyNumberFormat="1" applyFont="1" applyFill="1" applyBorder="1" applyAlignment="1">
      <alignment horizontal="center" vertical="center"/>
    </xf>
    <xf numFmtId="166" fontId="2" fillId="0" borderId="98" xfId="0" applyNumberFormat="1" applyFont="1" applyFill="1" applyBorder="1" applyAlignment="1">
      <alignment horizontal="center" vertical="center"/>
    </xf>
    <xf numFmtId="166" fontId="62" fillId="0" borderId="116" xfId="0" applyNumberFormat="1" applyFont="1" applyFill="1" applyBorder="1" applyAlignment="1">
      <alignment horizontal="center" vertical="center"/>
    </xf>
    <xf numFmtId="166" fontId="3" fillId="0" borderId="98" xfId="0" applyNumberFormat="1" applyFont="1" applyFill="1" applyBorder="1" applyAlignment="1">
      <alignment horizontal="center" vertical="center"/>
    </xf>
    <xf numFmtId="166" fontId="2" fillId="0" borderId="36" xfId="0" applyNumberFormat="1" applyFont="1" applyFill="1" applyBorder="1" applyAlignment="1">
      <alignment horizontal="center" vertical="center"/>
    </xf>
    <xf numFmtId="166" fontId="2" fillId="0" borderId="108" xfId="0" applyNumberFormat="1" applyFont="1" applyFill="1" applyBorder="1" applyAlignment="1">
      <alignment horizontal="center" vertical="center"/>
    </xf>
    <xf numFmtId="166" fontId="2" fillId="0" borderId="97" xfId="0" applyNumberFormat="1" applyFont="1" applyFill="1" applyBorder="1" applyAlignment="1">
      <alignment horizontal="center" vertical="center"/>
    </xf>
    <xf numFmtId="166" fontId="3" fillId="0" borderId="77" xfId="0" applyNumberFormat="1" applyFont="1" applyFill="1" applyBorder="1" applyAlignment="1">
      <alignment horizontal="center" vertical="center"/>
    </xf>
    <xf numFmtId="165" fontId="2" fillId="0" borderId="115" xfId="0" applyNumberFormat="1" applyFont="1" applyFill="1" applyBorder="1" applyAlignment="1">
      <alignment horizontal="center" vertical="center"/>
    </xf>
    <xf numFmtId="165" fontId="4" fillId="0" borderId="116" xfId="0" applyNumberFormat="1" applyFont="1" applyFill="1" applyBorder="1" applyAlignment="1">
      <alignment horizontal="center" vertical="center"/>
    </xf>
    <xf numFmtId="165" fontId="2" fillId="0" borderId="97" xfId="0" applyNumberFormat="1" applyFont="1" applyFill="1" applyBorder="1" applyAlignment="1">
      <alignment horizontal="center" vertical="center"/>
    </xf>
    <xf numFmtId="166" fontId="4" fillId="0" borderId="77" xfId="0" applyNumberFormat="1" applyFont="1" applyFill="1" applyBorder="1" applyAlignment="1">
      <alignment horizontal="center" vertical="center"/>
    </xf>
    <xf numFmtId="166" fontId="4" fillId="0" borderId="116" xfId="0" applyNumberFormat="1" applyFont="1" applyFill="1" applyBorder="1" applyAlignment="1">
      <alignment horizontal="center" vertical="center"/>
    </xf>
    <xf numFmtId="166" fontId="43" fillId="0" borderId="115" xfId="0" applyNumberFormat="1" applyFont="1" applyFill="1" applyBorder="1" applyAlignment="1">
      <alignment horizontal="center" vertical="center"/>
    </xf>
    <xf numFmtId="0" fontId="27" fillId="0" borderId="43" xfId="0" applyFont="1" applyFill="1" applyBorder="1" applyAlignment="1">
      <alignment horizontal="centerContinuous" vertical="center" wrapText="1"/>
    </xf>
    <xf numFmtId="0" fontId="27" fillId="0" borderId="117" xfId="0" applyFont="1" applyFill="1" applyBorder="1" applyAlignment="1">
      <alignment horizontal="center" vertical="center" wrapText="1"/>
    </xf>
    <xf numFmtId="165" fontId="2" fillId="0" borderId="36" xfId="0" applyNumberFormat="1" applyFont="1" applyFill="1" applyBorder="1" applyAlignment="1">
      <alignment horizontal="center" vertical="center"/>
    </xf>
    <xf numFmtId="165" fontId="2" fillId="0" borderId="116" xfId="0" applyNumberFormat="1" applyFont="1" applyFill="1" applyBorder="1" applyAlignment="1">
      <alignment horizontal="center" vertical="center"/>
    </xf>
    <xf numFmtId="166" fontId="4" fillId="0" borderId="36" xfId="0" applyNumberFormat="1" applyFont="1" applyFill="1" applyBorder="1" applyAlignment="1">
      <alignment horizontal="center" vertical="center"/>
    </xf>
    <xf numFmtId="166" fontId="11" fillId="3" borderId="36"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wrapText="1"/>
    </xf>
    <xf numFmtId="49" fontId="3" fillId="0" borderId="109" xfId="0" applyNumberFormat="1" applyFont="1" applyFill="1" applyBorder="1" applyAlignment="1">
      <alignment horizontal="center" vertical="center" wrapText="1"/>
    </xf>
    <xf numFmtId="49" fontId="3" fillId="0" borderId="118" xfId="0" applyNumberFormat="1" applyFont="1" applyFill="1" applyBorder="1" applyAlignment="1">
      <alignment horizontal="center" vertical="center" wrapText="1"/>
    </xf>
    <xf numFmtId="49" fontId="62" fillId="0" borderId="119" xfId="0" applyNumberFormat="1" applyFont="1" applyFill="1" applyBorder="1" applyAlignment="1">
      <alignment horizontal="left" vertical="center" wrapText="1"/>
    </xf>
    <xf numFmtId="49" fontId="3" fillId="0" borderId="111" xfId="0" applyNumberFormat="1" applyFont="1" applyFill="1" applyBorder="1" applyAlignment="1">
      <alignment horizontal="left" vertical="center" wrapText="1"/>
    </xf>
    <xf numFmtId="49" fontId="62" fillId="0" borderId="109" xfId="0" applyNumberFormat="1" applyFont="1" applyFill="1" applyBorder="1" applyAlignment="1">
      <alignment horizontal="left" vertical="center" wrapText="1"/>
    </xf>
    <xf numFmtId="49" fontId="2" fillId="0" borderId="118" xfId="0" applyNumberFormat="1" applyFont="1" applyFill="1" applyBorder="1" applyAlignment="1">
      <alignment horizontal="left" vertical="center" wrapText="1"/>
    </xf>
    <xf numFmtId="49" fontId="2" fillId="0" borderId="110" xfId="0" applyNumberFormat="1" applyFont="1" applyFill="1" applyBorder="1" applyAlignment="1">
      <alignment horizontal="center" vertical="center" wrapText="1"/>
    </xf>
    <xf numFmtId="49" fontId="4" fillId="0" borderId="53" xfId="0" applyNumberFormat="1" applyFont="1" applyFill="1" applyBorder="1" applyAlignment="1">
      <alignment horizontal="left" vertical="center" wrapText="1"/>
    </xf>
    <xf numFmtId="49" fontId="2" fillId="0" borderId="79" xfId="0" applyNumberFormat="1" applyFont="1" applyFill="1" applyBorder="1" applyAlignment="1">
      <alignment horizontal="left" vertical="center" wrapText="1"/>
    </xf>
    <xf numFmtId="49" fontId="4" fillId="0" borderId="71" xfId="0" applyNumberFormat="1" applyFont="1" applyFill="1" applyBorder="1" applyAlignment="1">
      <alignment horizontal="left" vertical="center" wrapText="1"/>
    </xf>
    <xf numFmtId="49" fontId="4" fillId="0" borderId="120" xfId="0" applyNumberFormat="1" applyFont="1" applyFill="1" applyBorder="1" applyAlignment="1">
      <alignment horizontal="left" vertical="center" wrapText="1"/>
    </xf>
    <xf numFmtId="49" fontId="11" fillId="3" borderId="94" xfId="0" applyNumberFormat="1" applyFont="1" applyFill="1" applyBorder="1" applyAlignment="1">
      <alignment horizontal="left" vertical="center" wrapText="1"/>
    </xf>
    <xf numFmtId="49" fontId="4" fillId="0" borderId="119" xfId="0" applyNumberFormat="1" applyFont="1" applyFill="1" applyBorder="1" applyAlignment="1">
      <alignment horizontal="left" vertical="center" wrapText="1"/>
    </xf>
    <xf numFmtId="49" fontId="11" fillId="3" borderId="118" xfId="0" applyNumberFormat="1" applyFont="1" applyFill="1" applyBorder="1" applyAlignment="1">
      <alignment horizontal="left" vertical="center" wrapText="1"/>
    </xf>
    <xf numFmtId="49" fontId="2" fillId="0" borderId="121" xfId="0" applyNumberFormat="1" applyFont="1" applyFill="1" applyBorder="1" applyAlignment="1">
      <alignment horizontal="left" vertical="center" wrapText="1"/>
    </xf>
    <xf numFmtId="169" fontId="4" fillId="0" borderId="119" xfId="0" applyNumberFormat="1" applyFont="1" applyFill="1" applyBorder="1" applyAlignment="1">
      <alignment horizontal="left" vertical="center" wrapText="1"/>
    </xf>
    <xf numFmtId="49" fontId="11" fillId="3" borderId="53"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4" fillId="0" borderId="121" xfId="0" applyNumberFormat="1" applyFont="1" applyFill="1" applyBorder="1" applyAlignment="1">
      <alignment horizontal="left" vertical="center" wrapText="1"/>
    </xf>
    <xf numFmtId="1" fontId="4" fillId="0" borderId="80" xfId="0" applyNumberFormat="1" applyFont="1" applyFill="1" applyBorder="1" applyAlignment="1">
      <alignment horizontal="center" vertical="center"/>
    </xf>
    <xf numFmtId="49" fontId="4" fillId="0" borderId="1" xfId="0" applyNumberFormat="1" applyFont="1" applyFill="1" applyBorder="1" applyAlignment="1">
      <alignment horizontal="center" vertical="top" wrapText="1"/>
    </xf>
    <xf numFmtId="167" fontId="62" fillId="3" borderId="5" xfId="1" applyNumberFormat="1" applyFont="1" applyFill="1" applyBorder="1" applyAlignment="1">
      <alignment vertical="top"/>
    </xf>
    <xf numFmtId="165" fontId="62" fillId="2" borderId="5" xfId="0" applyNumberFormat="1" applyFont="1" applyFill="1" applyBorder="1" applyAlignment="1">
      <alignment horizontal="center" vertical="top"/>
    </xf>
    <xf numFmtId="165" fontId="62" fillId="0" borderId="5" xfId="0" applyNumberFormat="1" applyFont="1" applyFill="1" applyBorder="1" applyAlignment="1">
      <alignment horizontal="center" vertical="top"/>
    </xf>
    <xf numFmtId="1" fontId="62" fillId="0" borderId="5" xfId="0" applyNumberFormat="1" applyFont="1" applyFill="1" applyBorder="1" applyAlignment="1">
      <alignment horizontal="center" vertical="top"/>
    </xf>
    <xf numFmtId="166" fontId="62" fillId="0" borderId="5" xfId="0" applyNumberFormat="1" applyFont="1" applyFill="1" applyBorder="1" applyAlignment="1">
      <alignment horizontal="center" vertical="top"/>
    </xf>
    <xf numFmtId="165" fontId="62" fillId="3" borderId="33" xfId="0" applyNumberFormat="1" applyFont="1" applyFill="1" applyBorder="1" applyAlignment="1">
      <alignment horizontal="center" vertical="top"/>
    </xf>
    <xf numFmtId="1" fontId="62" fillId="3" borderId="33" xfId="0" applyNumberFormat="1" applyFont="1" applyFill="1" applyBorder="1" applyAlignment="1">
      <alignment horizontal="center" vertical="top"/>
    </xf>
    <xf numFmtId="166" fontId="62" fillId="3" borderId="33" xfId="0" applyNumberFormat="1" applyFont="1" applyFill="1" applyBorder="1" applyAlignment="1">
      <alignment horizontal="center" vertical="top"/>
    </xf>
    <xf numFmtId="16" fontId="47" fillId="0" borderId="33" xfId="0" applyNumberFormat="1" applyFont="1" applyFill="1" applyBorder="1" applyAlignment="1">
      <alignment horizontal="center" vertical="center"/>
    </xf>
    <xf numFmtId="167" fontId="2" fillId="3" borderId="23" xfId="1" applyNumberFormat="1" applyFont="1" applyFill="1" applyBorder="1" applyAlignment="1">
      <alignment vertical="center"/>
    </xf>
    <xf numFmtId="165" fontId="4" fillId="2" borderId="1" xfId="0" applyNumberFormat="1" applyFont="1" applyFill="1" applyBorder="1" applyAlignment="1">
      <alignment horizontal="center" vertical="top"/>
    </xf>
    <xf numFmtId="165" fontId="4" fillId="0" borderId="1" xfId="0" applyNumberFormat="1" applyFont="1" applyFill="1" applyBorder="1" applyAlignment="1">
      <alignment horizontal="center" vertical="top"/>
    </xf>
    <xf numFmtId="1" fontId="2" fillId="0" borderId="81" xfId="0" applyNumberFormat="1" applyFont="1" applyFill="1" applyBorder="1" applyAlignment="1">
      <alignment horizontal="center" vertical="center"/>
    </xf>
    <xf numFmtId="1" fontId="4" fillId="0" borderId="0" xfId="0" applyNumberFormat="1" applyFont="1" applyFill="1" applyBorder="1" applyAlignment="1">
      <alignment vertical="center"/>
    </xf>
    <xf numFmtId="1" fontId="31" fillId="0" borderId="122" xfId="0" applyNumberFormat="1" applyFont="1" applyFill="1" applyBorder="1" applyAlignment="1">
      <alignment horizontal="centerContinuous" vertical="center"/>
    </xf>
    <xf numFmtId="1" fontId="27" fillId="0" borderId="6" xfId="2" applyNumberFormat="1" applyFont="1" applyFill="1" applyBorder="1" applyAlignment="1">
      <alignment horizontal="center" vertical="center" wrapText="1"/>
    </xf>
    <xf numFmtId="1" fontId="27" fillId="0" borderId="83" xfId="0" applyNumberFormat="1" applyFont="1" applyFill="1" applyBorder="1" applyAlignment="1">
      <alignment horizontal="centerContinuous" vertical="center" wrapText="1"/>
    </xf>
    <xf numFmtId="1" fontId="27" fillId="0" borderId="123" xfId="0" applyNumberFormat="1" applyFont="1" applyFill="1" applyBorder="1" applyAlignment="1">
      <alignment horizontal="center" vertical="center" wrapText="1"/>
    </xf>
    <xf numFmtId="1" fontId="2" fillId="0" borderId="123" xfId="0" applyNumberFormat="1" applyFont="1" applyFill="1" applyBorder="1" applyAlignment="1">
      <alignment horizontal="center" vertical="center"/>
    </xf>
    <xf numFmtId="1" fontId="2" fillId="0" borderId="124" xfId="0" applyNumberFormat="1" applyFont="1" applyFill="1" applyBorder="1" applyAlignment="1">
      <alignment horizontal="center" vertical="center"/>
    </xf>
    <xf numFmtId="1" fontId="2" fillId="0" borderId="83" xfId="0" applyNumberFormat="1" applyFont="1" applyFill="1" applyBorder="1" applyAlignment="1">
      <alignment horizontal="center" vertical="center"/>
    </xf>
    <xf numFmtId="1" fontId="3" fillId="0" borderId="123" xfId="0" applyNumberFormat="1" applyFont="1" applyFill="1" applyBorder="1" applyAlignment="1">
      <alignment horizontal="center" vertical="center"/>
    </xf>
    <xf numFmtId="1" fontId="4" fillId="0" borderId="123" xfId="0" applyNumberFormat="1" applyFont="1" applyFill="1" applyBorder="1" applyAlignment="1">
      <alignment horizontal="center" vertical="center"/>
    </xf>
    <xf numFmtId="1" fontId="3" fillId="0" borderId="124" xfId="0" applyNumberFormat="1" applyFont="1" applyFill="1" applyBorder="1" applyAlignment="1">
      <alignment horizontal="center" vertical="center"/>
    </xf>
    <xf numFmtId="1" fontId="62" fillId="0" borderId="80" xfId="0" applyNumberFormat="1" applyFont="1" applyFill="1" applyBorder="1" applyAlignment="1">
      <alignment horizontal="center" vertical="center"/>
    </xf>
    <xf numFmtId="1" fontId="4" fillId="0" borderId="83" xfId="0" applyNumberFormat="1" applyFont="1" applyFill="1" applyBorder="1" applyAlignment="1">
      <alignment horizontal="center" vertical="center"/>
    </xf>
    <xf numFmtId="1" fontId="11" fillId="3" borderId="123" xfId="0" applyNumberFormat="1" applyFont="1" applyFill="1" applyBorder="1" applyAlignment="1">
      <alignment horizontal="center" vertical="center"/>
    </xf>
    <xf numFmtId="1" fontId="43" fillId="0" borderId="123" xfId="0" applyNumberFormat="1" applyFont="1" applyFill="1" applyBorder="1" applyAlignment="1">
      <alignment horizontal="center" vertical="center"/>
    </xf>
    <xf numFmtId="1" fontId="4" fillId="0" borderId="124" xfId="0" applyNumberFormat="1" applyFont="1" applyFill="1" applyBorder="1" applyAlignment="1">
      <alignment horizontal="center" vertical="center"/>
    </xf>
    <xf numFmtId="1" fontId="2" fillId="0" borderId="125" xfId="0" applyNumberFormat="1" applyFont="1" applyFill="1" applyBorder="1" applyAlignment="1">
      <alignment horizontal="center" vertical="center"/>
    </xf>
    <xf numFmtId="1" fontId="4" fillId="0" borderId="126"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62" fillId="0" borderId="5" xfId="0" applyFont="1" applyFill="1" applyBorder="1" applyAlignment="1">
      <alignment horizontal="center" vertical="center"/>
    </xf>
    <xf numFmtId="167" fontId="2" fillId="0" borderId="5" xfId="1" applyNumberFormat="1" applyFont="1" applyFill="1" applyBorder="1" applyAlignment="1">
      <alignment vertical="top"/>
    </xf>
    <xf numFmtId="167" fontId="62" fillId="0" borderId="5" xfId="1" applyNumberFormat="1" applyFont="1" applyFill="1" applyBorder="1" applyAlignment="1">
      <alignment horizontal="center" vertical="top"/>
    </xf>
    <xf numFmtId="15" fontId="62" fillId="2" borderId="5" xfId="0" applyNumberFormat="1" applyFont="1" applyFill="1" applyBorder="1" applyAlignment="1">
      <alignment horizontal="center" vertical="center"/>
    </xf>
    <xf numFmtId="0" fontId="62" fillId="0" borderId="33" xfId="0" applyFont="1" applyFill="1" applyBorder="1" applyAlignment="1">
      <alignment horizontal="left" vertical="top"/>
    </xf>
    <xf numFmtId="49" fontId="62" fillId="0" borderId="33" xfId="0" applyNumberFormat="1" applyFont="1" applyFill="1" applyBorder="1" applyAlignment="1">
      <alignment horizontal="center" vertical="top" wrapText="1"/>
    </xf>
    <xf numFmtId="49" fontId="62" fillId="0" borderId="33" xfId="0" applyNumberFormat="1" applyFont="1" applyFill="1" applyBorder="1" applyAlignment="1">
      <alignment horizontal="left" vertical="top" wrapText="1"/>
    </xf>
    <xf numFmtId="167" fontId="62" fillId="0" borderId="33" xfId="1" applyNumberFormat="1" applyFont="1" applyFill="1" applyBorder="1" applyAlignment="1">
      <alignment vertical="top"/>
    </xf>
    <xf numFmtId="165" fontId="62" fillId="2" borderId="33" xfId="0" applyNumberFormat="1" applyFont="1" applyFill="1" applyBorder="1" applyAlignment="1">
      <alignment horizontal="center" vertical="top"/>
    </xf>
    <xf numFmtId="1" fontId="4" fillId="0" borderId="125" xfId="0" applyNumberFormat="1" applyFont="1" applyFill="1" applyBorder="1" applyAlignment="1">
      <alignment horizontal="center" vertical="center"/>
    </xf>
    <xf numFmtId="1" fontId="4" fillId="0" borderId="109" xfId="0" applyNumberFormat="1" applyFont="1" applyFill="1" applyBorder="1" applyAlignment="1">
      <alignment horizontal="center" vertical="center"/>
    </xf>
    <xf numFmtId="166" fontId="4" fillId="0" borderId="57" xfId="0" applyNumberFormat="1" applyFont="1" applyFill="1" applyBorder="1" applyAlignment="1">
      <alignment horizontal="center" vertical="center"/>
    </xf>
    <xf numFmtId="0" fontId="2" fillId="5" borderId="34" xfId="0" applyFont="1" applyFill="1" applyBorder="1" applyAlignment="1">
      <alignment horizontal="center" vertical="center"/>
    </xf>
    <xf numFmtId="0" fontId="2" fillId="5" borderId="30" xfId="0" applyFont="1" applyFill="1" applyBorder="1" applyAlignment="1">
      <alignment horizontal="left" vertical="top"/>
    </xf>
    <xf numFmtId="49" fontId="2" fillId="5" borderId="30" xfId="0" applyNumberFormat="1" applyFont="1" applyFill="1" applyBorder="1" applyAlignment="1">
      <alignment horizontal="center" vertical="top" wrapText="1"/>
    </xf>
    <xf numFmtId="49" fontId="2" fillId="5" borderId="30" xfId="0" applyNumberFormat="1" applyFont="1" applyFill="1" applyBorder="1" applyAlignment="1">
      <alignment horizontal="left" vertical="top" wrapText="1"/>
    </xf>
    <xf numFmtId="167" fontId="2" fillId="5" borderId="30" xfId="1" applyNumberFormat="1" applyFont="1" applyFill="1" applyBorder="1" applyAlignment="1">
      <alignment vertical="top"/>
    </xf>
    <xf numFmtId="167" fontId="2" fillId="5" borderId="30" xfId="1" applyNumberFormat="1" applyFont="1" applyFill="1" applyBorder="1" applyAlignment="1">
      <alignment horizontal="center" vertical="top"/>
    </xf>
    <xf numFmtId="166" fontId="2" fillId="5" borderId="30" xfId="0" applyNumberFormat="1" applyFont="1" applyFill="1" applyBorder="1" applyAlignment="1">
      <alignment horizontal="center" vertical="top"/>
    </xf>
    <xf numFmtId="15" fontId="2" fillId="5" borderId="30" xfId="0" applyNumberFormat="1" applyFont="1" applyFill="1" applyBorder="1" applyAlignment="1">
      <alignment horizontal="center" vertical="center"/>
    </xf>
    <xf numFmtId="1" fontId="47" fillId="5" borderId="30" xfId="0" applyNumberFormat="1" applyFont="1" applyFill="1" applyBorder="1" applyAlignment="1">
      <alignment horizontal="center" vertical="top"/>
    </xf>
    <xf numFmtId="0" fontId="2" fillId="5" borderId="104" xfId="0" applyFont="1" applyFill="1" applyBorder="1" applyAlignment="1">
      <alignment horizontal="center" vertical="center"/>
    </xf>
    <xf numFmtId="0" fontId="2" fillId="5" borderId="4" xfId="0" applyFont="1" applyFill="1" applyBorder="1" applyAlignment="1">
      <alignment horizontal="left" vertical="top"/>
    </xf>
    <xf numFmtId="49" fontId="2" fillId="5" borderId="4" xfId="0" applyNumberFormat="1" applyFont="1" applyFill="1" applyBorder="1" applyAlignment="1">
      <alignment horizontal="center" vertical="top" wrapText="1"/>
    </xf>
    <xf numFmtId="49" fontId="2" fillId="5" borderId="4" xfId="0" applyNumberFormat="1" applyFont="1" applyFill="1" applyBorder="1" applyAlignment="1">
      <alignment horizontal="left" vertical="top" wrapText="1"/>
    </xf>
    <xf numFmtId="167" fontId="2" fillId="5" borderId="4" xfId="1" applyNumberFormat="1" applyFont="1" applyFill="1" applyBorder="1" applyAlignment="1">
      <alignment vertical="top"/>
    </xf>
    <xf numFmtId="167" fontId="2" fillId="5" borderId="4" xfId="1" applyNumberFormat="1" applyFont="1" applyFill="1" applyBorder="1" applyAlignment="1">
      <alignment horizontal="center" vertical="top"/>
    </xf>
    <xf numFmtId="166" fontId="2" fillId="5" borderId="4" xfId="0" applyNumberFormat="1" applyFont="1" applyFill="1" applyBorder="1" applyAlignment="1">
      <alignment horizontal="center" vertical="top"/>
    </xf>
    <xf numFmtId="15" fontId="2" fillId="5" borderId="4" xfId="0" applyNumberFormat="1" applyFont="1" applyFill="1" applyBorder="1" applyAlignment="1">
      <alignment horizontal="center" vertical="center"/>
    </xf>
    <xf numFmtId="1" fontId="47" fillId="5" borderId="4" xfId="0" applyNumberFormat="1" applyFont="1" applyFill="1" applyBorder="1" applyAlignment="1">
      <alignment horizontal="center" vertical="top"/>
    </xf>
    <xf numFmtId="0" fontId="2" fillId="5" borderId="30" xfId="0" applyFont="1" applyFill="1" applyBorder="1" applyAlignment="1">
      <alignment horizontal="center" vertical="center"/>
    </xf>
    <xf numFmtId="166" fontId="2" fillId="5" borderId="30" xfId="0" applyNumberFormat="1" applyFont="1" applyFill="1" applyBorder="1" applyAlignment="1">
      <alignment horizontal="center" vertical="center"/>
    </xf>
    <xf numFmtId="166" fontId="2" fillId="5" borderId="115" xfId="0" applyNumberFormat="1" applyFont="1" applyFill="1" applyBorder="1" applyAlignment="1">
      <alignment horizontal="center" vertical="center"/>
    </xf>
    <xf numFmtId="167" fontId="2" fillId="5" borderId="30" xfId="1" applyNumberFormat="1" applyFont="1" applyFill="1" applyBorder="1" applyAlignment="1">
      <alignment horizontal="left" vertical="top"/>
    </xf>
    <xf numFmtId="165" fontId="2" fillId="5" borderId="30" xfId="0" applyNumberFormat="1" applyFont="1" applyFill="1" applyBorder="1" applyAlignment="1">
      <alignment horizontal="center" vertical="top"/>
    </xf>
    <xf numFmtId="1" fontId="2" fillId="5" borderId="30" xfId="0" applyNumberFormat="1" applyFont="1" applyFill="1" applyBorder="1" applyAlignment="1">
      <alignment horizontal="center" vertical="top"/>
    </xf>
    <xf numFmtId="49" fontId="2" fillId="5" borderId="30" xfId="0" applyNumberFormat="1" applyFont="1" applyFill="1" applyBorder="1" applyAlignment="1">
      <alignment horizontal="center" vertical="center" wrapText="1"/>
    </xf>
    <xf numFmtId="49" fontId="2" fillId="5" borderId="30" xfId="0" applyNumberFormat="1" applyFont="1" applyFill="1" applyBorder="1" applyAlignment="1">
      <alignment horizontal="left" vertical="center" wrapText="1"/>
    </xf>
    <xf numFmtId="167" fontId="2" fillId="5" borderId="30" xfId="1" applyNumberFormat="1" applyFont="1" applyFill="1" applyBorder="1" applyAlignment="1">
      <alignment horizontal="right" vertical="center"/>
    </xf>
    <xf numFmtId="164" fontId="2" fillId="5" borderId="30" xfId="2" applyNumberFormat="1" applyFont="1" applyFill="1" applyBorder="1" applyAlignment="1">
      <alignment horizontal="center" vertical="center"/>
    </xf>
    <xf numFmtId="0" fontId="27" fillId="0" borderId="127" xfId="0" applyFont="1" applyFill="1" applyBorder="1" applyAlignment="1">
      <alignment horizontal="centerContinuous" vertical="center"/>
    </xf>
    <xf numFmtId="164" fontId="27" fillId="0" borderId="43" xfId="2" applyNumberFormat="1" applyFont="1" applyFill="1" applyBorder="1" applyAlignment="1">
      <alignment horizontal="centerContinuous" vertical="center" wrapText="1"/>
    </xf>
    <xf numFmtId="0" fontId="27" fillId="0" borderId="117" xfId="0" applyFont="1" applyFill="1" applyBorder="1" applyAlignment="1">
      <alignment horizontal="center" wrapText="1"/>
    </xf>
    <xf numFmtId="166" fontId="37" fillId="0" borderId="36" xfId="0" applyNumberFormat="1" applyFont="1" applyFill="1" applyBorder="1" applyAlignment="1">
      <alignment horizontal="center" vertical="center"/>
    </xf>
    <xf numFmtId="166" fontId="37" fillId="0" borderId="116" xfId="0" applyNumberFormat="1" applyFont="1" applyFill="1" applyBorder="1" applyAlignment="1">
      <alignment horizontal="center" vertical="center"/>
    </xf>
    <xf numFmtId="166" fontId="37" fillId="3" borderId="36" xfId="0" applyNumberFormat="1" applyFont="1" applyFill="1" applyBorder="1" applyAlignment="1">
      <alignment horizontal="center" vertical="center"/>
    </xf>
    <xf numFmtId="166" fontId="37" fillId="3" borderId="116" xfId="0" applyNumberFormat="1" applyFont="1" applyFill="1" applyBorder="1" applyAlignment="1">
      <alignment horizontal="center" vertical="center"/>
    </xf>
    <xf numFmtId="166" fontId="37" fillId="0" borderId="97" xfId="0" applyNumberFormat="1" applyFont="1" applyFill="1" applyBorder="1" applyAlignment="1">
      <alignment horizontal="center" vertical="center"/>
    </xf>
    <xf numFmtId="166" fontId="62" fillId="0" borderId="36" xfId="0" applyNumberFormat="1" applyFont="1" applyFill="1" applyBorder="1" applyAlignment="1">
      <alignment horizontal="center" vertical="center"/>
    </xf>
    <xf numFmtId="166" fontId="37" fillId="0" borderId="77" xfId="0" applyNumberFormat="1" applyFont="1" applyFill="1" applyBorder="1" applyAlignment="1">
      <alignment horizontal="center" vertical="center"/>
    </xf>
    <xf numFmtId="166" fontId="3" fillId="0" borderId="36" xfId="0" applyNumberFormat="1" applyFont="1" applyFill="1" applyBorder="1" applyAlignment="1">
      <alignment horizontal="center" vertical="center"/>
    </xf>
    <xf numFmtId="166" fontId="2" fillId="0" borderId="96" xfId="0" applyNumberFormat="1" applyFont="1" applyFill="1" applyBorder="1" applyAlignment="1">
      <alignment horizontal="center" vertical="center"/>
    </xf>
    <xf numFmtId="0" fontId="3" fillId="0" borderId="53"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2" fillId="0" borderId="118" xfId="0" applyFont="1" applyFill="1" applyBorder="1" applyAlignment="1">
      <alignment horizontal="left" vertical="center" wrapText="1"/>
    </xf>
    <xf numFmtId="0" fontId="37" fillId="0" borderId="128" xfId="0" applyFont="1" applyFill="1" applyBorder="1" applyAlignment="1">
      <alignment horizontal="left" vertical="center" wrapText="1"/>
    </xf>
    <xf numFmtId="0" fontId="37" fillId="0" borderId="119"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4" fillId="0" borderId="119" xfId="0" applyFont="1" applyFill="1" applyBorder="1" applyAlignment="1">
      <alignment horizontal="left" vertical="center" wrapText="1"/>
    </xf>
    <xf numFmtId="0" fontId="4" fillId="0" borderId="121" xfId="0" applyFont="1" applyFill="1" applyBorder="1" applyAlignment="1">
      <alignment horizontal="left" vertical="center" wrapText="1"/>
    </xf>
    <xf numFmtId="0" fontId="4" fillId="0" borderId="128" xfId="0" applyFont="1" applyFill="1" applyBorder="1" applyAlignment="1">
      <alignment horizontal="left" vertical="center" wrapText="1"/>
    </xf>
    <xf numFmtId="0" fontId="2" fillId="0" borderId="2" xfId="0" applyFont="1" applyFill="1" applyBorder="1" applyAlignment="1">
      <alignment vertical="center"/>
    </xf>
    <xf numFmtId="0" fontId="2" fillId="0" borderId="7" xfId="0" applyFont="1" applyFill="1" applyBorder="1" applyAlignment="1">
      <alignment vertical="center"/>
    </xf>
    <xf numFmtId="0" fontId="4" fillId="0" borderId="120" xfId="0" applyFont="1" applyFill="1" applyBorder="1" applyAlignment="1">
      <alignment horizontal="left" vertical="center" wrapText="1"/>
    </xf>
    <xf numFmtId="0" fontId="62" fillId="0" borderId="118"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37" fillId="0" borderId="120" xfId="0" applyFont="1" applyFill="1" applyBorder="1" applyAlignment="1">
      <alignment horizontal="left" vertical="center" wrapText="1"/>
    </xf>
    <xf numFmtId="0" fontId="37" fillId="0" borderId="121" xfId="0" applyFont="1" applyFill="1" applyBorder="1" applyAlignment="1">
      <alignment horizontal="left" vertical="center" wrapText="1"/>
    </xf>
    <xf numFmtId="0" fontId="2" fillId="0" borderId="121" xfId="0" applyFont="1" applyFill="1" applyBorder="1" applyAlignment="1">
      <alignment horizontal="left" vertical="center" wrapText="1"/>
    </xf>
    <xf numFmtId="0" fontId="2" fillId="0" borderId="110"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7" fillId="0" borderId="118" xfId="0" applyFont="1" applyFill="1" applyBorder="1" applyAlignment="1">
      <alignment horizontal="left" vertical="center" wrapText="1"/>
    </xf>
    <xf numFmtId="0" fontId="2" fillId="0" borderId="66" xfId="0" applyFont="1" applyFill="1" applyBorder="1" applyAlignment="1">
      <alignment vertical="center"/>
    </xf>
    <xf numFmtId="1" fontId="3" fillId="0" borderId="6" xfId="0" applyNumberFormat="1" applyFont="1" applyFill="1" applyBorder="1" applyAlignment="1">
      <alignment horizontal="center" vertical="center"/>
    </xf>
    <xf numFmtId="1" fontId="27" fillId="0" borderId="6" xfId="0" applyNumberFormat="1" applyFont="1" applyFill="1" applyBorder="1" applyAlignment="1">
      <alignment horizontal="centerContinuous" vertical="center"/>
    </xf>
    <xf numFmtId="1" fontId="27" fillId="0" borderId="6" xfId="2" applyNumberFormat="1" applyFont="1" applyFill="1" applyBorder="1" applyAlignment="1">
      <alignment horizontal="centerContinuous" vertical="center" wrapText="1"/>
    </xf>
    <xf numFmtId="1" fontId="27" fillId="0" borderId="6" xfId="0" applyNumberFormat="1" applyFont="1" applyFill="1" applyBorder="1" applyAlignment="1">
      <alignment horizontal="center" wrapText="1"/>
    </xf>
    <xf numFmtId="1" fontId="2" fillId="0" borderId="6" xfId="0" applyNumberFormat="1" applyFont="1" applyFill="1" applyBorder="1" applyAlignment="1">
      <alignment horizontal="center" vertical="center"/>
    </xf>
    <xf numFmtId="1" fontId="37" fillId="0" borderId="6" xfId="0" applyNumberFormat="1" applyFont="1" applyFill="1" applyBorder="1" applyAlignment="1">
      <alignment horizontal="center" vertical="center"/>
    </xf>
    <xf numFmtId="1" fontId="37" fillId="3" borderId="6" xfId="0" applyNumberFormat="1" applyFont="1" applyFill="1" applyBorder="1" applyAlignment="1">
      <alignment horizontal="center" vertical="center"/>
    </xf>
    <xf numFmtId="1" fontId="62" fillId="0" borderId="6" xfId="0" applyNumberFormat="1" applyFont="1" applyFill="1" applyBorder="1" applyAlignment="1">
      <alignment horizontal="center" vertical="center"/>
    </xf>
    <xf numFmtId="1" fontId="2"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166" fontId="2" fillId="0" borderId="115" xfId="0" applyNumberFormat="1" applyFont="1" applyFill="1" applyBorder="1" applyAlignment="1">
      <alignment horizontal="center" vertical="top"/>
    </xf>
    <xf numFmtId="166" fontId="4" fillId="0" borderId="116" xfId="0" applyNumberFormat="1" applyFont="1" applyFill="1" applyBorder="1" applyAlignment="1">
      <alignment horizontal="center" vertical="top"/>
    </xf>
    <xf numFmtId="166" fontId="2" fillId="0" borderId="97" xfId="0" applyNumberFormat="1" applyFont="1" applyFill="1" applyBorder="1" applyAlignment="1">
      <alignment horizontal="center" vertical="top"/>
    </xf>
    <xf numFmtId="166" fontId="4" fillId="0" borderId="77" xfId="0" applyNumberFormat="1" applyFont="1" applyFill="1" applyBorder="1" applyAlignment="1">
      <alignment horizontal="center" vertical="top"/>
    </xf>
    <xf numFmtId="166" fontId="2" fillId="0" borderId="98" xfId="0" applyNumberFormat="1" applyFont="1" applyFill="1" applyBorder="1" applyAlignment="1">
      <alignment horizontal="center" vertical="top"/>
    </xf>
    <xf numFmtId="166" fontId="2" fillId="5" borderId="97" xfId="0" applyNumberFormat="1" applyFont="1" applyFill="1" applyBorder="1" applyAlignment="1">
      <alignment horizontal="center" vertical="top"/>
    </xf>
    <xf numFmtId="166" fontId="2" fillId="5" borderId="115" xfId="0" applyNumberFormat="1" applyFont="1" applyFill="1" applyBorder="1" applyAlignment="1">
      <alignment horizontal="center" vertical="top"/>
    </xf>
    <xf numFmtId="166" fontId="62" fillId="0" borderId="116" xfId="0" applyNumberFormat="1" applyFont="1" applyFill="1" applyBorder="1" applyAlignment="1">
      <alignment horizontal="center" vertical="top"/>
    </xf>
    <xf numFmtId="166" fontId="63" fillId="0" borderId="116" xfId="0" applyNumberFormat="1" applyFont="1" applyFill="1" applyBorder="1" applyAlignment="1">
      <alignment horizontal="center" vertical="top"/>
    </xf>
    <xf numFmtId="166" fontId="4" fillId="0" borderId="36" xfId="0" applyNumberFormat="1" applyFont="1" applyFill="1" applyBorder="1" applyAlignment="1">
      <alignment horizontal="center" vertical="top"/>
    </xf>
    <xf numFmtId="166" fontId="62" fillId="0" borderId="77" xfId="0" applyNumberFormat="1" applyFont="1" applyFill="1" applyBorder="1" applyAlignment="1">
      <alignment horizontal="center" vertical="top"/>
    </xf>
    <xf numFmtId="166" fontId="62" fillId="3" borderId="116" xfId="0" applyNumberFormat="1" applyFont="1" applyFill="1" applyBorder="1" applyAlignment="1">
      <alignment horizontal="center" vertical="top"/>
    </xf>
    <xf numFmtId="166" fontId="2" fillId="0" borderId="116" xfId="0" applyNumberFormat="1" applyFont="1" applyFill="1" applyBorder="1" applyAlignment="1">
      <alignment horizontal="center" vertical="top"/>
    </xf>
    <xf numFmtId="165" fontId="4" fillId="0" borderId="116" xfId="0" applyNumberFormat="1" applyFont="1" applyFill="1" applyBorder="1" applyAlignment="1">
      <alignment horizontal="center" vertical="top"/>
    </xf>
    <xf numFmtId="166" fontId="4" fillId="0" borderId="97" xfId="0" applyNumberFormat="1" applyFont="1" applyFill="1" applyBorder="1" applyAlignment="1">
      <alignment horizontal="center" vertical="top"/>
    </xf>
    <xf numFmtId="165" fontId="31" fillId="0" borderId="127" xfId="0" applyNumberFormat="1" applyFont="1" applyFill="1" applyBorder="1" applyAlignment="1">
      <alignment horizontal="centerContinuous" vertical="center"/>
    </xf>
    <xf numFmtId="166" fontId="3" fillId="0" borderId="36" xfId="0" applyNumberFormat="1" applyFont="1" applyFill="1" applyBorder="1" applyAlignment="1">
      <alignment horizontal="center" vertical="top"/>
    </xf>
    <xf numFmtId="166" fontId="3" fillId="0" borderId="77" xfId="0" applyNumberFormat="1" applyFont="1" applyFill="1" applyBorder="1" applyAlignment="1">
      <alignment horizontal="center" vertical="top"/>
    </xf>
    <xf numFmtId="166" fontId="3" fillId="0" borderId="98" xfId="0" applyNumberFormat="1" applyFont="1" applyFill="1" applyBorder="1" applyAlignment="1">
      <alignment horizontal="center" vertical="top"/>
    </xf>
    <xf numFmtId="0" fontId="16" fillId="0" borderId="36" xfId="0" applyFont="1" applyFill="1" applyBorder="1" applyAlignment="1">
      <alignment vertical="top"/>
    </xf>
    <xf numFmtId="0" fontId="16" fillId="0" borderId="98" xfId="0" applyFont="1" applyFill="1" applyBorder="1" applyAlignment="1">
      <alignment vertical="top"/>
    </xf>
    <xf numFmtId="166" fontId="2" fillId="0" borderId="36" xfId="0" applyNumberFormat="1" applyFont="1" applyFill="1" applyBorder="1" applyAlignment="1">
      <alignment horizontal="center" vertical="top"/>
    </xf>
    <xf numFmtId="0" fontId="2" fillId="0" borderId="53" xfId="0" applyFont="1" applyFill="1" applyBorder="1" applyAlignment="1">
      <alignment horizontal="left" vertical="top" wrapText="1"/>
    </xf>
    <xf numFmtId="0" fontId="2" fillId="0" borderId="79" xfId="0" applyFont="1" applyFill="1" applyBorder="1" applyAlignment="1">
      <alignment vertical="top"/>
    </xf>
    <xf numFmtId="0" fontId="2" fillId="0" borderId="118" xfId="0" applyFont="1" applyFill="1" applyBorder="1" applyAlignment="1">
      <alignment horizontal="left" vertical="top" wrapText="1"/>
    </xf>
    <xf numFmtId="0" fontId="4" fillId="0" borderId="119" xfId="0" applyFont="1" applyFill="1" applyBorder="1" applyAlignment="1">
      <alignment horizontal="left" vertical="top" wrapText="1"/>
    </xf>
    <xf numFmtId="0" fontId="4" fillId="0" borderId="121" xfId="0" applyFont="1" applyFill="1" applyBorder="1" applyAlignment="1">
      <alignment horizontal="left" vertical="top" wrapText="1"/>
    </xf>
    <xf numFmtId="0" fontId="4" fillId="0" borderId="120" xfId="0" applyFont="1" applyFill="1" applyBorder="1" applyAlignment="1">
      <alignment horizontal="left" vertical="top" wrapText="1"/>
    </xf>
    <xf numFmtId="0" fontId="4" fillId="3" borderId="119" xfId="0" applyFont="1" applyFill="1" applyBorder="1" applyAlignment="1">
      <alignment horizontal="left" vertical="top" wrapText="1"/>
    </xf>
    <xf numFmtId="0" fontId="4" fillId="3" borderId="121" xfId="0" applyFont="1" applyFill="1" applyBorder="1" applyAlignment="1">
      <alignment horizontal="left" vertical="top" wrapText="1"/>
    </xf>
    <xf numFmtId="0" fontId="2" fillId="0" borderId="94" xfId="0" applyFont="1" applyFill="1" applyBorder="1" applyAlignment="1">
      <alignment horizontal="left" vertical="top" wrapText="1"/>
    </xf>
    <xf numFmtId="0" fontId="2" fillId="5" borderId="121" xfId="0" applyFont="1" applyFill="1" applyBorder="1" applyAlignment="1">
      <alignment horizontal="left" vertical="top" wrapText="1"/>
    </xf>
    <xf numFmtId="0" fontId="62" fillId="0" borderId="120" xfId="0" applyFont="1" applyFill="1" applyBorder="1" applyAlignment="1">
      <alignment horizontal="left" vertical="top" wrapText="1"/>
    </xf>
    <xf numFmtId="0" fontId="2" fillId="5" borderId="118" xfId="0" applyFont="1" applyFill="1" applyBorder="1" applyAlignment="1">
      <alignment horizontal="left" vertical="top" wrapText="1"/>
    </xf>
    <xf numFmtId="0" fontId="62" fillId="0" borderId="119" xfId="0" applyFont="1" applyFill="1" applyBorder="1" applyAlignment="1">
      <alignment horizontal="left" vertical="top" wrapText="1"/>
    </xf>
    <xf numFmtId="0" fontId="2" fillId="0" borderId="110" xfId="0" applyFont="1" applyFill="1" applyBorder="1" applyAlignment="1">
      <alignment vertical="top"/>
    </xf>
    <xf numFmtId="0" fontId="16" fillId="0" borderId="53" xfId="0" applyFont="1" applyFill="1" applyBorder="1" applyAlignment="1">
      <alignment horizontal="left" vertical="top" wrapText="1"/>
    </xf>
    <xf numFmtId="0" fontId="2" fillId="0" borderId="118" xfId="0" applyFont="1" applyFill="1" applyBorder="1" applyAlignment="1">
      <alignment vertical="top"/>
    </xf>
    <xf numFmtId="0" fontId="62" fillId="0" borderId="119" xfId="0" applyFont="1" applyFill="1" applyBorder="1" applyAlignment="1">
      <alignment vertical="top"/>
    </xf>
    <xf numFmtId="0" fontId="4" fillId="0" borderId="128" xfId="0" applyFont="1" applyFill="1" applyBorder="1" applyAlignment="1">
      <alignment horizontal="left" vertical="top" wrapText="1"/>
    </xf>
    <xf numFmtId="0" fontId="4" fillId="0" borderId="118" xfId="0" applyFont="1" applyFill="1" applyBorder="1" applyAlignment="1">
      <alignment horizontal="left" vertical="top" wrapText="1"/>
    </xf>
    <xf numFmtId="0" fontId="4" fillId="5" borderId="118" xfId="0" applyFont="1" applyFill="1" applyBorder="1" applyAlignment="1">
      <alignment horizontal="left" vertical="top" wrapText="1"/>
    </xf>
    <xf numFmtId="0" fontId="16" fillId="0" borderId="110" xfId="0" applyFont="1" applyFill="1" applyBorder="1" applyAlignment="1">
      <alignment horizontal="left" vertical="top" wrapText="1"/>
    </xf>
    <xf numFmtId="0" fontId="2" fillId="0" borderId="19" xfId="0" applyFont="1" applyFill="1" applyBorder="1" applyAlignment="1">
      <alignment horizontal="center" vertical="center"/>
    </xf>
    <xf numFmtId="167" fontId="2" fillId="0" borderId="3" xfId="1" applyNumberFormat="1" applyFont="1" applyFill="1" applyBorder="1" applyAlignment="1">
      <alignment horizontal="left" vertical="top"/>
    </xf>
    <xf numFmtId="167" fontId="2" fillId="0" borderId="20" xfId="1" applyNumberFormat="1" applyFont="1" applyFill="1" applyBorder="1" applyAlignment="1">
      <alignment horizontal="center" vertical="top"/>
    </xf>
    <xf numFmtId="0" fontId="2" fillId="2" borderId="3" xfId="0" applyFont="1" applyFill="1" applyBorder="1" applyAlignment="1">
      <alignment horizontal="center" vertical="top"/>
    </xf>
    <xf numFmtId="0" fontId="2" fillId="0" borderId="3" xfId="0" applyFont="1" applyFill="1" applyBorder="1" applyAlignment="1">
      <alignment horizontal="center" vertical="top"/>
    </xf>
    <xf numFmtId="0" fontId="2" fillId="0" borderId="98" xfId="0" applyFont="1" applyFill="1" applyBorder="1" applyAlignment="1">
      <alignment vertical="top"/>
    </xf>
    <xf numFmtId="1" fontId="0" fillId="0" borderId="6" xfId="0" applyNumberFormat="1" applyBorder="1"/>
    <xf numFmtId="1" fontId="31" fillId="0" borderId="6" xfId="0" applyNumberFormat="1" applyFont="1" applyFill="1" applyBorder="1" applyAlignment="1">
      <alignment horizontal="centerContinuous" vertical="center"/>
    </xf>
    <xf numFmtId="1" fontId="27" fillId="0" borderId="6" xfId="0" applyNumberFormat="1" applyFont="1" applyFill="1" applyBorder="1" applyAlignment="1">
      <alignment horizontal="center" vertical="center" wrapText="1"/>
    </xf>
    <xf numFmtId="1" fontId="2" fillId="0" borderId="6" xfId="0" applyNumberFormat="1" applyFont="1" applyFill="1" applyBorder="1" applyAlignment="1">
      <alignment vertical="top"/>
    </xf>
    <xf numFmtId="1" fontId="3" fillId="0" borderId="6" xfId="0" applyNumberFormat="1" applyFont="1" applyFill="1" applyBorder="1" applyAlignment="1">
      <alignment horizontal="center" vertical="top"/>
    </xf>
    <xf numFmtId="1" fontId="2" fillId="0" borderId="6" xfId="0" applyNumberFormat="1" applyFont="1" applyFill="1" applyBorder="1" applyAlignment="1">
      <alignment horizontal="center" vertical="top"/>
    </xf>
    <xf numFmtId="1" fontId="16" fillId="0" borderId="6" xfId="0" applyNumberFormat="1" applyFont="1" applyFill="1" applyBorder="1" applyAlignment="1">
      <alignment vertical="top"/>
    </xf>
    <xf numFmtId="1" fontId="0" fillId="0" borderId="6" xfId="0" applyNumberFormat="1" applyFill="1" applyBorder="1"/>
    <xf numFmtId="1" fontId="16" fillId="0" borderId="6" xfId="0" applyNumberFormat="1" applyFont="1" applyFill="1" applyBorder="1"/>
    <xf numFmtId="165" fontId="2" fillId="0" borderId="97" xfId="0" applyNumberFormat="1" applyFont="1" applyFill="1" applyBorder="1" applyAlignment="1">
      <alignment horizontal="center" vertical="top"/>
    </xf>
    <xf numFmtId="0" fontId="2" fillId="0" borderId="32" xfId="0" applyFont="1" applyFill="1" applyBorder="1" applyAlignment="1">
      <alignment horizontal="left" vertical="center" wrapText="1"/>
    </xf>
    <xf numFmtId="1" fontId="2" fillId="0" borderId="81" xfId="0" applyNumberFormat="1" applyFont="1" applyFill="1" applyBorder="1" applyAlignment="1">
      <alignment horizontal="center" vertical="top"/>
    </xf>
    <xf numFmtId="1" fontId="4" fillId="0" borderId="80" xfId="0" applyNumberFormat="1" applyFont="1" applyFill="1" applyBorder="1" applyAlignment="1">
      <alignment horizontal="center" vertical="top"/>
    </xf>
    <xf numFmtId="1" fontId="2" fillId="5" borderId="81" xfId="0" applyNumberFormat="1" applyFont="1" applyFill="1" applyBorder="1" applyAlignment="1">
      <alignment horizontal="center" vertical="top"/>
    </xf>
    <xf numFmtId="1" fontId="62" fillId="0" borderId="80" xfId="0" applyNumberFormat="1" applyFont="1" applyFill="1" applyBorder="1" applyAlignment="1">
      <alignment horizontal="center" vertical="top"/>
    </xf>
    <xf numFmtId="1" fontId="61" fillId="0" borderId="80" xfId="0" applyNumberFormat="1" applyFont="1" applyFill="1" applyBorder="1" applyAlignment="1">
      <alignment horizontal="center" vertical="top"/>
    </xf>
    <xf numFmtId="1" fontId="62" fillId="3" borderId="80" xfId="0" applyNumberFormat="1" applyFont="1" applyFill="1" applyBorder="1" applyAlignment="1">
      <alignment horizontal="center" vertical="top"/>
    </xf>
    <xf numFmtId="1" fontId="2" fillId="0" borderId="80" xfId="0" applyNumberFormat="1" applyFont="1" applyFill="1" applyBorder="1" applyAlignment="1">
      <alignment horizontal="center" vertical="top"/>
    </xf>
    <xf numFmtId="1" fontId="4" fillId="0" borderId="81" xfId="0" applyNumberFormat="1" applyFont="1" applyFill="1" applyBorder="1" applyAlignment="1">
      <alignment horizontal="center" vertical="top"/>
    </xf>
    <xf numFmtId="1" fontId="2" fillId="0" borderId="80" xfId="0" applyNumberFormat="1" applyFont="1" applyFill="1" applyBorder="1" applyAlignment="1">
      <alignment vertical="top"/>
    </xf>
    <xf numFmtId="1" fontId="4" fillId="0" borderId="126" xfId="0" applyNumberFormat="1" applyFont="1" applyFill="1" applyBorder="1" applyAlignment="1">
      <alignment horizontal="center" vertical="top"/>
    </xf>
    <xf numFmtId="1" fontId="62" fillId="0" borderId="126" xfId="0" applyNumberFormat="1" applyFont="1" applyFill="1" applyBorder="1" applyAlignment="1">
      <alignment horizontal="center" vertical="center"/>
    </xf>
    <xf numFmtId="49" fontId="2" fillId="5" borderId="30" xfId="0" applyNumberFormat="1" applyFont="1" applyFill="1" applyBorder="1" applyAlignment="1">
      <alignment horizontal="left" vertical="center" wrapText="1"/>
    </xf>
    <xf numFmtId="167" fontId="2" fillId="5" borderId="30" xfId="1" applyNumberFormat="1" applyFont="1" applyFill="1" applyBorder="1" applyAlignment="1">
      <alignment horizontal="right" vertical="center"/>
    </xf>
    <xf numFmtId="167" fontId="2" fillId="10" borderId="23" xfId="1" applyNumberFormat="1" applyFont="1" applyFill="1" applyBorder="1" applyAlignment="1">
      <alignment vertical="center"/>
    </xf>
    <xf numFmtId="0" fontId="11" fillId="5" borderId="34" xfId="0" applyFont="1" applyFill="1" applyBorder="1" applyAlignment="1">
      <alignment horizontal="center" vertical="center"/>
    </xf>
    <xf numFmtId="0" fontId="10" fillId="5" borderId="32" xfId="0" applyFont="1" applyFill="1" applyBorder="1" applyAlignment="1">
      <alignment horizontal="justify" vertical="center"/>
    </xf>
    <xf numFmtId="49" fontId="11" fillId="5" borderId="30" xfId="0" applyNumberFormat="1" applyFont="1" applyFill="1" applyBorder="1" applyAlignment="1">
      <alignment horizontal="center" vertical="center" wrapText="1"/>
    </xf>
    <xf numFmtId="49" fontId="11" fillId="5" borderId="30" xfId="0" applyNumberFormat="1" applyFont="1" applyFill="1" applyBorder="1" applyAlignment="1">
      <alignment horizontal="left" vertical="center" wrapText="1"/>
    </xf>
    <xf numFmtId="167" fontId="11" fillId="5" borderId="30" xfId="1" applyNumberFormat="1" applyFont="1" applyFill="1" applyBorder="1" applyAlignment="1">
      <alignment horizontal="right" vertical="center"/>
    </xf>
    <xf numFmtId="0" fontId="11" fillId="5" borderId="30" xfId="0" applyFont="1" applyFill="1" applyBorder="1" applyAlignment="1">
      <alignment horizontal="center" vertical="center" wrapText="1"/>
    </xf>
    <xf numFmtId="164" fontId="11" fillId="5" borderId="30" xfId="2" applyNumberFormat="1" applyFont="1" applyFill="1" applyBorder="1" applyAlignment="1">
      <alignment horizontal="center" vertical="center"/>
    </xf>
    <xf numFmtId="15" fontId="2" fillId="5" borderId="30" xfId="0" applyNumberFormat="1" applyFont="1" applyFill="1" applyBorder="1" applyAlignment="1">
      <alignment horizontal="center" vertical="center"/>
    </xf>
    <xf numFmtId="0" fontId="47" fillId="5" borderId="30" xfId="0" applyNumberFormat="1" applyFont="1" applyFill="1" applyBorder="1" applyAlignment="1">
      <alignment horizontal="center" vertical="center"/>
    </xf>
    <xf numFmtId="166" fontId="2" fillId="5" borderId="30"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2" fillId="5" borderId="115" xfId="0" applyNumberFormat="1" applyFont="1" applyFill="1" applyBorder="1" applyAlignment="1">
      <alignment horizontal="center" vertical="center"/>
    </xf>
    <xf numFmtId="1" fontId="2" fillId="5" borderId="81" xfId="0" applyNumberFormat="1" applyFont="1" applyFill="1" applyBorder="1" applyAlignment="1">
      <alignment horizontal="center" vertical="center"/>
    </xf>
    <xf numFmtId="49" fontId="11" fillId="5" borderId="118" xfId="0" applyNumberFormat="1" applyFont="1" applyFill="1" applyBorder="1" applyAlignment="1">
      <alignment horizontal="left" vertical="center" wrapText="1"/>
    </xf>
    <xf numFmtId="0" fontId="2" fillId="5" borderId="30" xfId="0" applyFont="1" applyFill="1" applyBorder="1" applyAlignment="1">
      <alignment horizontal="center" vertical="center"/>
    </xf>
    <xf numFmtId="164" fontId="2" fillId="5" borderId="30" xfId="2" applyNumberFormat="1" applyFont="1" applyFill="1" applyBorder="1" applyAlignment="1">
      <alignment horizontal="center" vertical="center"/>
    </xf>
    <xf numFmtId="0" fontId="2" fillId="5" borderId="30" xfId="0" applyNumberFormat="1" applyFont="1" applyFill="1" applyBorder="1" applyAlignment="1">
      <alignment horizontal="center" vertical="center"/>
    </xf>
    <xf numFmtId="1" fontId="2" fillId="5" borderId="129" xfId="0" applyNumberFormat="1" applyFont="1" applyFill="1" applyBorder="1" applyAlignment="1">
      <alignment horizontal="center" vertical="center"/>
    </xf>
    <xf numFmtId="49" fontId="2" fillId="5" borderId="118" xfId="0" applyNumberFormat="1" applyFont="1" applyFill="1" applyBorder="1" applyAlignment="1">
      <alignment horizontal="left" vertical="center" wrapText="1"/>
    </xf>
    <xf numFmtId="0" fontId="2" fillId="5" borderId="30" xfId="0" applyNumberFormat="1" applyFont="1" applyFill="1" applyBorder="1" applyAlignment="1">
      <alignment horizontal="center" vertical="center"/>
    </xf>
    <xf numFmtId="49" fontId="2" fillId="5" borderId="118" xfId="0" applyNumberFormat="1" applyFont="1" applyFill="1" applyBorder="1" applyAlignment="1">
      <alignment horizontal="left" vertical="center" wrapText="1"/>
    </xf>
    <xf numFmtId="0" fontId="2" fillId="5" borderId="30" xfId="0" applyFont="1" applyFill="1" applyBorder="1" applyAlignment="1">
      <alignment horizontal="center" vertical="center" wrapText="1"/>
    </xf>
    <xf numFmtId="0" fontId="66" fillId="3" borderId="119" xfId="0" applyFont="1" applyFill="1" applyBorder="1" applyAlignment="1">
      <alignment horizontal="left" vertical="center" wrapText="1"/>
    </xf>
    <xf numFmtId="0" fontId="4" fillId="5" borderId="33" xfId="0" applyFont="1" applyFill="1" applyBorder="1" applyAlignment="1">
      <alignment horizontal="left" vertical="center"/>
    </xf>
    <xf numFmtId="49" fontId="37" fillId="5" borderId="33" xfId="0" applyNumberFormat="1" applyFont="1" applyFill="1" applyBorder="1" applyAlignment="1">
      <alignment horizontal="center" vertical="center"/>
    </xf>
    <xf numFmtId="49" fontId="4" fillId="5" borderId="33" xfId="0" applyNumberFormat="1" applyFont="1" applyFill="1" applyBorder="1" applyAlignment="1">
      <alignment horizontal="left" vertical="center" wrapText="1"/>
    </xf>
    <xf numFmtId="0" fontId="4" fillId="5" borderId="109"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3" xfId="0" applyFont="1" applyFill="1" applyBorder="1" applyAlignment="1">
      <alignment horizontal="justify" vertical="center" wrapText="1"/>
    </xf>
    <xf numFmtId="49" fontId="2" fillId="5" borderId="3" xfId="0" applyNumberFormat="1" applyFont="1" applyFill="1" applyBorder="1" applyAlignment="1">
      <alignment horizontal="center" vertical="center" wrapText="1"/>
    </xf>
    <xf numFmtId="49" fontId="2" fillId="5" borderId="3" xfId="0" applyNumberFormat="1" applyFont="1" applyFill="1" applyBorder="1" applyAlignment="1">
      <alignment horizontal="left" vertical="center" wrapText="1"/>
    </xf>
    <xf numFmtId="0" fontId="2" fillId="5" borderId="104" xfId="0" applyFont="1" applyFill="1" applyBorder="1" applyAlignment="1">
      <alignment horizontal="center" vertical="center"/>
    </xf>
    <xf numFmtId="0" fontId="2" fillId="5" borderId="4" xfId="0" applyFont="1" applyFill="1" applyBorder="1" applyAlignment="1">
      <alignment horizontal="left" vertical="top"/>
    </xf>
    <xf numFmtId="49" fontId="2" fillId="5" borderId="4" xfId="0" applyNumberFormat="1" applyFont="1" applyFill="1" applyBorder="1" applyAlignment="1">
      <alignment horizontal="center" vertical="top" wrapText="1"/>
    </xf>
    <xf numFmtId="49" fontId="2" fillId="5" borderId="4" xfId="0" applyNumberFormat="1" applyFont="1" applyFill="1" applyBorder="1" applyAlignment="1">
      <alignment horizontal="left" vertical="top" wrapText="1"/>
    </xf>
    <xf numFmtId="167" fontId="4" fillId="5" borderId="4" xfId="1" applyNumberFormat="1" applyFont="1" applyFill="1" applyBorder="1" applyAlignment="1">
      <alignment horizontal="left" vertical="top"/>
    </xf>
    <xf numFmtId="167" fontId="2" fillId="5" borderId="4" xfId="1" applyNumberFormat="1" applyFont="1" applyFill="1" applyBorder="1" applyAlignment="1">
      <alignment vertical="top"/>
    </xf>
    <xf numFmtId="166" fontId="2" fillId="5" borderId="4" xfId="0" applyNumberFormat="1" applyFont="1" applyFill="1" applyBorder="1" applyAlignment="1">
      <alignment horizontal="center" vertical="top"/>
    </xf>
    <xf numFmtId="165" fontId="2" fillId="5" borderId="4" xfId="0" applyNumberFormat="1" applyFont="1" applyFill="1" applyBorder="1" applyAlignment="1">
      <alignment horizontal="center" vertical="top"/>
    </xf>
    <xf numFmtId="1" fontId="47" fillId="5" borderId="4" xfId="0" applyNumberFormat="1" applyFont="1" applyFill="1" applyBorder="1" applyAlignment="1">
      <alignment horizontal="center" vertical="top"/>
    </xf>
    <xf numFmtId="166" fontId="2" fillId="5" borderId="97" xfId="0" applyNumberFormat="1" applyFont="1" applyFill="1" applyBorder="1" applyAlignment="1">
      <alignment horizontal="center" vertical="top"/>
    </xf>
    <xf numFmtId="1" fontId="2" fillId="5" borderId="81" xfId="0" applyNumberFormat="1" applyFont="1" applyFill="1" applyBorder="1" applyAlignment="1">
      <alignment horizontal="center" vertical="top"/>
    </xf>
    <xf numFmtId="43" fontId="2" fillId="3" borderId="15" xfId="1" applyFont="1" applyFill="1" applyBorder="1" applyAlignment="1">
      <alignment horizontal="left" vertical="center" wrapText="1"/>
    </xf>
    <xf numFmtId="0" fontId="2" fillId="5" borderId="30" xfId="0" applyFont="1" applyFill="1" applyBorder="1" applyAlignment="1">
      <alignment horizontal="left" vertical="top"/>
    </xf>
    <xf numFmtId="49" fontId="2" fillId="5" borderId="30" xfId="0" applyNumberFormat="1" applyFont="1" applyFill="1" applyBorder="1" applyAlignment="1">
      <alignment horizontal="center" vertical="top" wrapText="1"/>
    </xf>
    <xf numFmtId="49" fontId="2" fillId="5" borderId="30" xfId="0" applyNumberFormat="1" applyFont="1" applyFill="1" applyBorder="1" applyAlignment="1">
      <alignment horizontal="left" vertical="top" wrapText="1"/>
    </xf>
    <xf numFmtId="167" fontId="2" fillId="5" borderId="30" xfId="1" applyNumberFormat="1" applyFont="1" applyFill="1" applyBorder="1" applyAlignment="1">
      <alignment vertical="top"/>
    </xf>
    <xf numFmtId="166" fontId="2" fillId="5" borderId="30" xfId="0" applyNumberFormat="1" applyFont="1" applyFill="1" applyBorder="1" applyAlignment="1">
      <alignment horizontal="center" vertical="top"/>
    </xf>
    <xf numFmtId="165" fontId="2" fillId="5" borderId="30" xfId="0" applyNumberFormat="1" applyFont="1" applyFill="1" applyBorder="1" applyAlignment="1">
      <alignment horizontal="center" vertical="top"/>
    </xf>
    <xf numFmtId="166" fontId="2" fillId="5" borderId="115" xfId="0" applyNumberFormat="1" applyFont="1" applyFill="1" applyBorder="1" applyAlignment="1">
      <alignment horizontal="center" vertical="top"/>
    </xf>
    <xf numFmtId="0" fontId="2" fillId="5" borderId="118" xfId="0" applyFont="1" applyFill="1" applyBorder="1" applyAlignment="1">
      <alignment horizontal="left" vertical="top" wrapText="1"/>
    </xf>
    <xf numFmtId="167" fontId="4" fillId="5" borderId="30" xfId="1" applyNumberFormat="1" applyFont="1" applyFill="1" applyBorder="1" applyAlignment="1">
      <alignment horizontal="left" vertical="top"/>
    </xf>
    <xf numFmtId="1" fontId="47" fillId="5" borderId="30" xfId="0" applyNumberFormat="1" applyFont="1" applyFill="1" applyBorder="1" applyAlignment="1">
      <alignment horizontal="center" vertical="top"/>
    </xf>
    <xf numFmtId="0" fontId="2" fillId="5" borderId="34" xfId="0" applyFont="1" applyFill="1" applyBorder="1" applyAlignment="1">
      <alignment horizontal="center" vertical="center"/>
    </xf>
    <xf numFmtId="167" fontId="2" fillId="5" borderId="30" xfId="1" applyNumberFormat="1" applyFont="1" applyFill="1" applyBorder="1" applyAlignment="1">
      <alignment horizontal="center" vertical="top"/>
    </xf>
    <xf numFmtId="1" fontId="2" fillId="5" borderId="129" xfId="0" applyNumberFormat="1" applyFont="1" applyFill="1" applyBorder="1" applyAlignment="1">
      <alignment horizontal="center" vertical="top"/>
    </xf>
    <xf numFmtId="1" fontId="3" fillId="10" borderId="0" xfId="0" applyNumberFormat="1" applyFont="1" applyFill="1" applyBorder="1" applyAlignment="1">
      <alignment horizontal="left" vertical="center"/>
    </xf>
    <xf numFmtId="1" fontId="3" fillId="5" borderId="0" xfId="0" applyNumberFormat="1" applyFont="1" applyFill="1" applyBorder="1" applyAlignment="1">
      <alignment horizontal="left" vertical="center"/>
    </xf>
    <xf numFmtId="0" fontId="2" fillId="3" borderId="34" xfId="0" applyFont="1" applyFill="1" applyBorder="1" applyAlignment="1">
      <alignment vertical="top"/>
    </xf>
    <xf numFmtId="0" fontId="0" fillId="3" borderId="0" xfId="0" applyFill="1"/>
    <xf numFmtId="0" fontId="2" fillId="3" borderId="2" xfId="0" applyFont="1" applyFill="1" applyBorder="1" applyAlignment="1">
      <alignment vertical="top"/>
    </xf>
    <xf numFmtId="0" fontId="2" fillId="3" borderId="36" xfId="0" applyFont="1" applyFill="1" applyBorder="1" applyAlignment="1">
      <alignment vertical="top"/>
    </xf>
    <xf numFmtId="0" fontId="2" fillId="3" borderId="1" xfId="0" applyFont="1" applyFill="1" applyBorder="1" applyAlignment="1">
      <alignment vertical="top"/>
    </xf>
    <xf numFmtId="0" fontId="2" fillId="3" borderId="5" xfId="0" applyFont="1" applyFill="1" applyBorder="1" applyAlignment="1">
      <alignment vertical="top"/>
    </xf>
    <xf numFmtId="0" fontId="2" fillId="3" borderId="33"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105" xfId="0" applyFont="1" applyFill="1" applyBorder="1" applyAlignment="1">
      <alignment vertical="top"/>
    </xf>
    <xf numFmtId="0" fontId="2" fillId="3" borderId="31" xfId="0" applyFont="1" applyFill="1" applyBorder="1" applyAlignment="1">
      <alignment vertical="top"/>
    </xf>
    <xf numFmtId="0" fontId="2" fillId="3" borderId="112" xfId="0" applyFont="1" applyFill="1" applyBorder="1" applyAlignment="1">
      <alignment vertical="top"/>
    </xf>
    <xf numFmtId="0" fontId="2" fillId="3" borderId="130" xfId="0" applyFont="1" applyFill="1" applyBorder="1" applyAlignment="1">
      <alignment vertical="top"/>
    </xf>
    <xf numFmtId="0" fontId="2" fillId="3" borderId="97" xfId="0" applyFont="1" applyFill="1" applyBorder="1" applyAlignment="1">
      <alignment vertical="top"/>
    </xf>
    <xf numFmtId="0" fontId="2" fillId="3" borderId="0" xfId="0" applyFont="1" applyFill="1" applyBorder="1" applyAlignment="1">
      <alignment vertical="top"/>
    </xf>
    <xf numFmtId="167" fontId="2" fillId="3" borderId="23" xfId="1" applyNumberFormat="1" applyFont="1" applyFill="1" applyBorder="1" applyAlignment="1">
      <alignment vertical="center"/>
    </xf>
    <xf numFmtId="0" fontId="67" fillId="3" borderId="1" xfId="0" applyFont="1" applyFill="1" applyBorder="1" applyAlignment="1">
      <alignment horizontal="left" vertical="center"/>
    </xf>
    <xf numFmtId="165" fontId="4" fillId="2" borderId="4" xfId="0" applyNumberFormat="1" applyFont="1" applyFill="1" applyBorder="1" applyAlignment="1">
      <alignment horizontal="center" vertical="center"/>
    </xf>
    <xf numFmtId="0" fontId="4" fillId="0" borderId="131" xfId="0" applyNumberFormat="1" applyFont="1" applyFill="1" applyBorder="1" applyAlignment="1">
      <alignment horizontal="left" vertical="center"/>
    </xf>
    <xf numFmtId="14" fontId="4" fillId="2" borderId="33" xfId="0" applyNumberFormat="1" applyFont="1" applyFill="1" applyBorder="1" applyAlignment="1">
      <alignment horizontal="center" vertical="center"/>
    </xf>
    <xf numFmtId="16" fontId="4" fillId="2" borderId="33" xfId="0" applyNumberFormat="1" applyFont="1" applyFill="1" applyBorder="1" applyAlignment="1">
      <alignment horizontal="center" vertical="center"/>
    </xf>
    <xf numFmtId="0" fontId="4" fillId="0" borderId="33" xfId="0" applyFont="1" applyFill="1" applyBorder="1" applyAlignment="1">
      <alignment horizontal="left" vertical="center" wrapText="1"/>
    </xf>
    <xf numFmtId="3" fontId="4" fillId="0" borderId="33" xfId="2" applyNumberFormat="1" applyFont="1" applyFill="1" applyBorder="1" applyAlignment="1">
      <alignment horizontal="right" vertical="center" wrapText="1"/>
    </xf>
    <xf numFmtId="16" fontId="5" fillId="0" borderId="33"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2" fillId="5" borderId="30" xfId="0" applyFont="1" applyFill="1" applyBorder="1" applyAlignment="1">
      <alignment horizontal="left" vertical="center" wrapText="1"/>
    </xf>
    <xf numFmtId="167" fontId="3" fillId="5" borderId="30" xfId="1" applyNumberFormat="1" applyFont="1" applyFill="1" applyBorder="1" applyAlignment="1">
      <alignment horizontal="center" vertical="center" wrapText="1"/>
    </xf>
    <xf numFmtId="37" fontId="2" fillId="5" borderId="30" xfId="1" applyNumberFormat="1" applyFont="1" applyFill="1" applyBorder="1" applyAlignment="1">
      <alignment horizontal="right" vertical="center" wrapText="1"/>
    </xf>
    <xf numFmtId="3" fontId="2" fillId="5" borderId="30" xfId="2" applyNumberFormat="1" applyFont="1" applyFill="1" applyBorder="1" applyAlignment="1">
      <alignment horizontal="right" vertical="center" wrapText="1"/>
    </xf>
    <xf numFmtId="0" fontId="3" fillId="5" borderId="30" xfId="0" applyFont="1" applyFill="1" applyBorder="1" applyAlignment="1">
      <alignment horizontal="center" vertical="center" wrapText="1"/>
    </xf>
    <xf numFmtId="165" fontId="2" fillId="5" borderId="30" xfId="0" applyNumberFormat="1" applyFont="1" applyFill="1" applyBorder="1" applyAlignment="1">
      <alignment horizontal="center" vertical="center"/>
    </xf>
    <xf numFmtId="1" fontId="3" fillId="5" borderId="30" xfId="0" applyNumberFormat="1" applyFont="1" applyFill="1" applyBorder="1" applyAlignment="1">
      <alignment horizontal="center" vertical="center" wrapText="1"/>
    </xf>
    <xf numFmtId="165" fontId="2" fillId="5" borderId="115" xfId="0" applyNumberFormat="1" applyFont="1" applyFill="1" applyBorder="1" applyAlignment="1">
      <alignment horizontal="center" vertical="center"/>
    </xf>
    <xf numFmtId="0" fontId="2" fillId="5" borderId="132" xfId="0" applyFont="1" applyFill="1" applyBorder="1" applyAlignment="1">
      <alignment vertical="top"/>
    </xf>
    <xf numFmtId="0" fontId="2" fillId="5" borderId="35" xfId="0" applyFont="1" applyFill="1" applyBorder="1" applyAlignment="1">
      <alignment horizontal="center" vertical="center"/>
    </xf>
    <xf numFmtId="0" fontId="2" fillId="5" borderId="35" xfId="0" applyFont="1" applyFill="1" applyBorder="1" applyAlignment="1">
      <alignment horizontal="left" vertical="top"/>
    </xf>
    <xf numFmtId="49" fontId="2" fillId="5" borderId="35" xfId="0" applyNumberFormat="1" applyFont="1" applyFill="1" applyBorder="1" applyAlignment="1">
      <alignment horizontal="center" vertical="top" wrapText="1"/>
    </xf>
    <xf numFmtId="49" fontId="2" fillId="5" borderId="35" xfId="0" applyNumberFormat="1" applyFont="1" applyFill="1" applyBorder="1" applyAlignment="1">
      <alignment horizontal="left" vertical="top" wrapText="1"/>
    </xf>
    <xf numFmtId="167" fontId="2" fillId="5" borderId="35" xfId="1" applyNumberFormat="1" applyFont="1" applyFill="1" applyBorder="1" applyAlignment="1">
      <alignment horizontal="left" vertical="top"/>
    </xf>
    <xf numFmtId="167" fontId="2" fillId="5" borderId="35" xfId="1" applyNumberFormat="1" applyFont="1" applyFill="1" applyBorder="1" applyAlignment="1">
      <alignment vertical="top"/>
    </xf>
    <xf numFmtId="166" fontId="2" fillId="5" borderId="35" xfId="0" applyNumberFormat="1" applyFont="1" applyFill="1" applyBorder="1" applyAlignment="1">
      <alignment horizontal="center" vertical="top"/>
    </xf>
    <xf numFmtId="165" fontId="2" fillId="5" borderId="35" xfId="0" applyNumberFormat="1" applyFont="1" applyFill="1" applyBorder="1" applyAlignment="1">
      <alignment horizontal="center" vertical="top"/>
    </xf>
    <xf numFmtId="1" fontId="2" fillId="5" borderId="35" xfId="0" applyNumberFormat="1" applyFont="1" applyFill="1" applyBorder="1" applyAlignment="1">
      <alignment horizontal="center" vertical="top"/>
    </xf>
    <xf numFmtId="166" fontId="2" fillId="5" borderId="108" xfId="0" applyNumberFormat="1" applyFont="1" applyFill="1" applyBorder="1" applyAlignment="1">
      <alignment horizontal="center" vertical="top"/>
    </xf>
    <xf numFmtId="1" fontId="4" fillId="0" borderId="1" xfId="0" applyNumberFormat="1" applyFont="1" applyFill="1" applyBorder="1" applyAlignment="1">
      <alignment horizontal="center" vertical="top"/>
    </xf>
    <xf numFmtId="1" fontId="4" fillId="0" borderId="133" xfId="0" applyNumberFormat="1" applyFont="1" applyFill="1" applyBorder="1" applyAlignment="1">
      <alignment horizontal="center" vertical="top"/>
    </xf>
    <xf numFmtId="1" fontId="4" fillId="0" borderId="33" xfId="0" applyNumberFormat="1" applyFont="1" applyFill="1" applyBorder="1" applyAlignment="1">
      <alignment horizontal="center" vertical="top"/>
    </xf>
    <xf numFmtId="1" fontId="4" fillId="0" borderId="57" xfId="0" applyNumberFormat="1" applyFont="1" applyFill="1" applyBorder="1" applyAlignment="1">
      <alignment horizontal="center" vertical="top"/>
    </xf>
    <xf numFmtId="0" fontId="2" fillId="3" borderId="50" xfId="0" applyFont="1" applyFill="1" applyBorder="1" applyAlignment="1">
      <alignment vertical="top"/>
    </xf>
    <xf numFmtId="0" fontId="2" fillId="3" borderId="133" xfId="0" applyFont="1" applyFill="1" applyBorder="1" applyAlignment="1">
      <alignment vertical="top"/>
    </xf>
    <xf numFmtId="0" fontId="2" fillId="3" borderId="57" xfId="0" applyFont="1" applyFill="1" applyBorder="1" applyAlignment="1">
      <alignment vertical="top"/>
    </xf>
    <xf numFmtId="1" fontId="3" fillId="0" borderId="80" xfId="0" applyNumberFormat="1" applyFont="1" applyFill="1" applyBorder="1" applyAlignment="1">
      <alignment horizontal="center" vertical="center"/>
    </xf>
    <xf numFmtId="177" fontId="4" fillId="0" borderId="116" xfId="0" applyNumberFormat="1" applyFont="1" applyFill="1" applyBorder="1" applyAlignment="1">
      <alignment horizontal="center" vertical="center"/>
    </xf>
    <xf numFmtId="167" fontId="3" fillId="0" borderId="4" xfId="1" applyNumberFormat="1" applyFont="1" applyFill="1" applyBorder="1" applyAlignment="1">
      <alignment horizontal="center" vertical="center" wrapText="1"/>
    </xf>
    <xf numFmtId="37" fontId="2" fillId="0" borderId="4" xfId="1" applyNumberFormat="1" applyFont="1" applyFill="1" applyBorder="1" applyAlignment="1">
      <alignment horizontal="right" vertical="center" wrapText="1"/>
    </xf>
    <xf numFmtId="3" fontId="62" fillId="0" borderId="4" xfId="2" applyNumberFormat="1" applyFont="1" applyFill="1" applyBorder="1" applyAlignment="1">
      <alignment horizontal="right" vertical="center" wrapText="1"/>
    </xf>
    <xf numFmtId="16" fontId="38" fillId="0" borderId="4" xfId="0" applyNumberFormat="1" applyFont="1" applyFill="1" applyBorder="1" applyAlignment="1">
      <alignment horizontal="center" vertical="center" wrapText="1"/>
    </xf>
    <xf numFmtId="0" fontId="38" fillId="0" borderId="4" xfId="0" applyFont="1" applyFill="1" applyBorder="1" applyAlignment="1">
      <alignment horizontal="center" vertical="center" wrapText="1"/>
    </xf>
    <xf numFmtId="177" fontId="4" fillId="0" borderId="97"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165" fontId="4" fillId="0" borderId="4" xfId="0" applyNumberFormat="1" applyFont="1" applyFill="1" applyBorder="1" applyAlignment="1">
      <alignment horizontal="center" vertical="center"/>
    </xf>
    <xf numFmtId="0" fontId="4" fillId="0" borderId="4" xfId="0" applyFont="1" applyFill="1" applyBorder="1" applyAlignment="1">
      <alignment horizontal="left" vertical="center" wrapText="1"/>
    </xf>
    <xf numFmtId="0" fontId="67" fillId="0" borderId="118" xfId="0" applyFont="1" applyFill="1" applyBorder="1" applyAlignment="1">
      <alignment horizontal="left" vertical="center" wrapText="1"/>
    </xf>
    <xf numFmtId="43" fontId="68" fillId="0" borderId="15" xfId="1" applyFont="1" applyFill="1" applyBorder="1" applyAlignment="1">
      <alignment horizontal="right" vertical="center"/>
    </xf>
    <xf numFmtId="43" fontId="68" fillId="3" borderId="15" xfId="1" applyFont="1" applyFill="1" applyBorder="1" applyAlignment="1">
      <alignment horizontal="right" vertical="center"/>
    </xf>
    <xf numFmtId="43" fontId="2" fillId="11" borderId="15" xfId="1" applyFont="1" applyFill="1" applyBorder="1" applyAlignment="1">
      <alignment horizontal="left" vertical="center" wrapText="1"/>
    </xf>
    <xf numFmtId="167" fontId="2" fillId="12" borderId="23" xfId="1" applyNumberFormat="1" applyFont="1" applyFill="1" applyBorder="1" applyAlignment="1">
      <alignment vertical="center"/>
    </xf>
    <xf numFmtId="0" fontId="2" fillId="11" borderId="30" xfId="0" applyFont="1" applyFill="1" applyBorder="1" applyAlignment="1">
      <alignment horizontal="center" vertical="center"/>
    </xf>
    <xf numFmtId="49" fontId="2" fillId="11" borderId="30" xfId="0" applyNumberFormat="1" applyFont="1" applyFill="1" applyBorder="1" applyAlignment="1">
      <alignment horizontal="left" vertical="center" wrapText="1"/>
    </xf>
    <xf numFmtId="49" fontId="2" fillId="11" borderId="30" xfId="0" applyNumberFormat="1" applyFont="1" applyFill="1" applyBorder="1" applyAlignment="1">
      <alignment horizontal="center" vertical="center" wrapText="1"/>
    </xf>
    <xf numFmtId="167" fontId="2" fillId="11" borderId="30" xfId="1" applyNumberFormat="1" applyFont="1" applyFill="1" applyBorder="1" applyAlignment="1">
      <alignment horizontal="right" vertical="center"/>
    </xf>
    <xf numFmtId="164" fontId="2" fillId="11" borderId="30" xfId="2" applyNumberFormat="1" applyFont="1" applyFill="1" applyBorder="1" applyAlignment="1">
      <alignment horizontal="center" vertical="center"/>
    </xf>
    <xf numFmtId="166" fontId="2" fillId="11" borderId="30" xfId="0" applyNumberFormat="1" applyFont="1" applyFill="1" applyBorder="1" applyAlignment="1">
      <alignment horizontal="center" vertical="center"/>
    </xf>
    <xf numFmtId="0" fontId="2" fillId="11" borderId="30" xfId="0" applyNumberFormat="1" applyFont="1" applyFill="1" applyBorder="1" applyAlignment="1">
      <alignment horizontal="center" vertical="center"/>
    </xf>
    <xf numFmtId="166" fontId="2" fillId="11" borderId="115" xfId="0" applyNumberFormat="1" applyFont="1" applyFill="1" applyBorder="1" applyAlignment="1">
      <alignment horizontal="center" vertical="center"/>
    </xf>
    <xf numFmtId="1" fontId="2" fillId="11" borderId="129" xfId="0" applyNumberFormat="1" applyFont="1" applyFill="1" applyBorder="1" applyAlignment="1">
      <alignment horizontal="center" vertical="center"/>
    </xf>
    <xf numFmtId="49" fontId="2" fillId="11" borderId="118" xfId="0" applyNumberFormat="1" applyFont="1" applyFill="1" applyBorder="1" applyAlignment="1">
      <alignment horizontal="left" vertical="center" wrapText="1"/>
    </xf>
    <xf numFmtId="0" fontId="2" fillId="11" borderId="30" xfId="0" applyFont="1" applyFill="1" applyBorder="1" applyAlignment="1">
      <alignment horizontal="center" vertical="center" wrapText="1"/>
    </xf>
    <xf numFmtId="43" fontId="20" fillId="11" borderId="15" xfId="1" applyFont="1" applyFill="1" applyBorder="1" applyAlignment="1">
      <alignment horizontal="right" vertical="center"/>
    </xf>
    <xf numFmtId="43" fontId="37" fillId="11" borderId="14" xfId="1" applyFont="1" applyFill="1" applyBorder="1" applyAlignment="1">
      <alignment horizontal="right" vertical="center"/>
    </xf>
    <xf numFmtId="43" fontId="37" fillId="11" borderId="15" xfId="1" applyFont="1" applyFill="1" applyBorder="1" applyAlignment="1">
      <alignment horizontal="right" vertical="center"/>
    </xf>
    <xf numFmtId="43" fontId="69" fillId="0" borderId="62" xfId="1" applyFont="1" applyFill="1" applyBorder="1" applyAlignment="1">
      <alignment horizontal="right" vertical="center"/>
    </xf>
    <xf numFmtId="1" fontId="4" fillId="0" borderId="33" xfId="0" applyNumberFormat="1" applyFont="1" applyFill="1" applyBorder="1" applyAlignment="1">
      <alignment horizontal="center" vertical="center"/>
    </xf>
    <xf numFmtId="0" fontId="2" fillId="13" borderId="30" xfId="0" applyFont="1" applyFill="1" applyBorder="1" applyAlignment="1">
      <alignment horizontal="center" vertical="center"/>
    </xf>
    <xf numFmtId="1" fontId="37" fillId="0" borderId="81" xfId="0" applyNumberFormat="1" applyFont="1" applyFill="1" applyBorder="1" applyAlignment="1">
      <alignment horizontal="center" vertical="center"/>
    </xf>
    <xf numFmtId="1" fontId="37" fillId="0" borderId="33" xfId="0" applyNumberFormat="1" applyFont="1" applyFill="1" applyBorder="1" applyAlignment="1">
      <alignment horizontal="center" vertical="center"/>
    </xf>
    <xf numFmtId="0" fontId="4" fillId="0" borderId="57" xfId="0" applyFont="1" applyFill="1" applyBorder="1" applyAlignment="1">
      <alignment horizontal="left" vertical="center" wrapText="1"/>
    </xf>
    <xf numFmtId="166" fontId="37" fillId="3" borderId="5" xfId="0" applyNumberFormat="1" applyFont="1" applyFill="1" applyBorder="1" applyAlignment="1">
      <alignment horizontal="center" vertical="center"/>
    </xf>
    <xf numFmtId="0" fontId="4" fillId="0" borderId="79" xfId="0" applyFont="1" applyFill="1" applyBorder="1" applyAlignment="1">
      <alignment horizontal="center" vertical="center"/>
    </xf>
    <xf numFmtId="166" fontId="4" fillId="3" borderId="5" xfId="0" applyNumberFormat="1" applyFont="1" applyFill="1" applyBorder="1" applyAlignment="1">
      <alignment horizontal="center" vertical="center"/>
    </xf>
    <xf numFmtId="16" fontId="62" fillId="0" borderId="33" xfId="0" applyNumberFormat="1" applyFont="1" applyFill="1" applyBorder="1" applyAlignment="1">
      <alignment horizontal="center" vertical="center"/>
    </xf>
    <xf numFmtId="1" fontId="2" fillId="12" borderId="6" xfId="0" applyNumberFormat="1" applyFont="1" applyFill="1" applyBorder="1" applyAlignment="1">
      <alignment horizontal="center" vertical="center"/>
    </xf>
    <xf numFmtId="1" fontId="37" fillId="11" borderId="6" xfId="0" applyNumberFormat="1" applyFont="1" applyFill="1" applyBorder="1" applyAlignment="1">
      <alignment horizontal="center" vertical="center"/>
    </xf>
    <xf numFmtId="166" fontId="4" fillId="0" borderId="79"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77" xfId="0" applyNumberFormat="1" applyFont="1" applyFill="1" applyBorder="1" applyAlignment="1">
      <alignment horizontal="left" vertical="center"/>
    </xf>
    <xf numFmtId="0" fontId="2" fillId="0" borderId="36" xfId="0" applyFont="1" applyFill="1" applyBorder="1" applyAlignment="1">
      <alignment vertical="center"/>
    </xf>
    <xf numFmtId="166" fontId="4" fillId="0" borderId="107" xfId="0" applyNumberFormat="1" applyFont="1" applyFill="1" applyBorder="1" applyAlignment="1">
      <alignment horizontal="center" vertical="center"/>
    </xf>
    <xf numFmtId="0" fontId="4" fillId="0" borderId="34" xfId="0" applyFont="1" applyFill="1" applyBorder="1" applyAlignment="1">
      <alignment horizontal="center" vertical="center"/>
    </xf>
    <xf numFmtId="0" fontId="4" fillId="0" borderId="30" xfId="0" applyFont="1" applyFill="1" applyBorder="1" applyAlignment="1">
      <alignment horizontal="left" vertical="center"/>
    </xf>
    <xf numFmtId="49" fontId="4" fillId="0" borderId="30" xfId="0" applyNumberFormat="1" applyFont="1" applyFill="1" applyBorder="1" applyAlignment="1">
      <alignment horizontal="center" vertical="center"/>
    </xf>
    <xf numFmtId="49" fontId="4" fillId="0" borderId="30" xfId="0" applyNumberFormat="1" applyFont="1" applyFill="1" applyBorder="1" applyAlignment="1">
      <alignment horizontal="left" vertical="center" wrapText="1"/>
    </xf>
    <xf numFmtId="167" fontId="4" fillId="0" borderId="30" xfId="1" applyNumberFormat="1" applyFont="1" applyFill="1" applyBorder="1" applyAlignment="1">
      <alignment horizontal="right" vertical="center"/>
    </xf>
    <xf numFmtId="0" fontId="4" fillId="0" borderId="167" xfId="0" applyFont="1" applyFill="1" applyBorder="1" applyAlignment="1">
      <alignment horizontal="center" vertical="center"/>
    </xf>
    <xf numFmtId="1" fontId="62" fillId="0" borderId="125" xfId="0" applyNumberFormat="1" applyFont="1" applyFill="1" applyBorder="1" applyAlignment="1">
      <alignment horizontal="center" vertical="top"/>
    </xf>
    <xf numFmtId="0" fontId="2" fillId="3" borderId="38" xfId="0" applyFont="1" applyFill="1" applyBorder="1" applyAlignment="1">
      <alignment vertical="top"/>
    </xf>
    <xf numFmtId="0" fontId="62" fillId="0" borderId="5" xfId="0" applyFont="1" applyFill="1" applyBorder="1" applyAlignment="1">
      <alignment horizontal="left" vertical="top"/>
    </xf>
    <xf numFmtId="49" fontId="62" fillId="0" borderId="5" xfId="0" applyNumberFormat="1" applyFont="1" applyFill="1" applyBorder="1" applyAlignment="1">
      <alignment horizontal="center" vertical="top" wrapText="1"/>
    </xf>
    <xf numFmtId="49" fontId="62" fillId="0" borderId="5" xfId="0" applyNumberFormat="1" applyFont="1" applyFill="1" applyBorder="1" applyAlignment="1">
      <alignment horizontal="left" vertical="top" wrapText="1"/>
    </xf>
    <xf numFmtId="167" fontId="62" fillId="0" borderId="5" xfId="1" applyNumberFormat="1" applyFont="1" applyFill="1" applyBorder="1" applyAlignment="1">
      <alignment horizontal="left" vertical="top"/>
    </xf>
    <xf numFmtId="167" fontId="62" fillId="0" borderId="5" xfId="1" applyNumberFormat="1" applyFont="1" applyFill="1" applyBorder="1" applyAlignment="1">
      <alignment vertical="top"/>
    </xf>
    <xf numFmtId="0" fontId="4" fillId="0" borderId="57" xfId="0" applyFont="1" applyFill="1" applyBorder="1" applyAlignment="1">
      <alignment horizontal="left" vertical="top" wrapText="1"/>
    </xf>
    <xf numFmtId="1" fontId="2" fillId="0" borderId="125" xfId="0" applyNumberFormat="1" applyFont="1" applyFill="1" applyBorder="1" applyAlignment="1">
      <alignment horizontal="center" vertical="top"/>
    </xf>
    <xf numFmtId="0" fontId="2" fillId="13" borderId="34" xfId="0" applyFont="1" applyFill="1" applyBorder="1" applyAlignment="1">
      <alignment vertical="top"/>
    </xf>
    <xf numFmtId="0" fontId="2" fillId="13" borderId="30" xfId="0" applyFont="1" applyFill="1" applyBorder="1" applyAlignment="1">
      <alignment horizontal="left" vertical="top"/>
    </xf>
    <xf numFmtId="49" fontId="2" fillId="13" borderId="30" xfId="0" applyNumberFormat="1" applyFont="1" applyFill="1" applyBorder="1" applyAlignment="1">
      <alignment horizontal="center" vertical="top" wrapText="1"/>
    </xf>
    <xf numFmtId="49" fontId="2" fillId="13" borderId="30" xfId="0" applyNumberFormat="1" applyFont="1" applyFill="1" applyBorder="1" applyAlignment="1">
      <alignment horizontal="left" vertical="top" wrapText="1"/>
    </xf>
    <xf numFmtId="167" fontId="2" fillId="13" borderId="30" xfId="1" applyNumberFormat="1" applyFont="1" applyFill="1" applyBorder="1" applyAlignment="1">
      <alignment horizontal="left" vertical="top"/>
    </xf>
    <xf numFmtId="167" fontId="2" fillId="13" borderId="30" xfId="1" applyNumberFormat="1" applyFont="1" applyFill="1" applyBorder="1" applyAlignment="1">
      <alignment vertical="top"/>
    </xf>
    <xf numFmtId="166" fontId="2" fillId="13" borderId="30" xfId="0" applyNumberFormat="1" applyFont="1" applyFill="1" applyBorder="1" applyAlignment="1">
      <alignment horizontal="center" vertical="top"/>
    </xf>
    <xf numFmtId="165" fontId="2" fillId="13" borderId="30" xfId="0" applyNumberFormat="1" applyFont="1" applyFill="1" applyBorder="1" applyAlignment="1">
      <alignment horizontal="center" vertical="top"/>
    </xf>
    <xf numFmtId="1" fontId="2" fillId="13" borderId="30" xfId="0" applyNumberFormat="1" applyFont="1" applyFill="1" applyBorder="1" applyAlignment="1">
      <alignment horizontal="center" vertical="top"/>
    </xf>
    <xf numFmtId="0" fontId="2" fillId="13" borderId="50" xfId="0" applyFont="1" applyFill="1" applyBorder="1" applyAlignment="1">
      <alignment horizontal="left" vertical="top" wrapText="1"/>
    </xf>
    <xf numFmtId="16" fontId="4" fillId="0" borderId="33" xfId="0" applyNumberFormat="1" applyFont="1" applyFill="1" applyBorder="1" applyAlignment="1">
      <alignment horizontal="center" vertical="top"/>
    </xf>
    <xf numFmtId="1" fontId="37" fillId="11" borderId="81" xfId="0" applyNumberFormat="1" applyFont="1" applyFill="1" applyBorder="1" applyAlignment="1">
      <alignment horizontal="center" vertical="center"/>
    </xf>
    <xf numFmtId="0" fontId="4" fillId="11" borderId="119" xfId="0" applyFont="1" applyFill="1" applyBorder="1" applyAlignment="1">
      <alignment horizontal="left" vertical="center" wrapText="1"/>
    </xf>
    <xf numFmtId="1" fontId="2" fillId="11" borderId="6" xfId="0" applyNumberFormat="1" applyFont="1" applyFill="1" applyBorder="1" applyAlignment="1">
      <alignment horizontal="center" vertical="center"/>
    </xf>
    <xf numFmtId="0" fontId="52" fillId="3" borderId="119" xfId="0" applyFont="1" applyFill="1" applyBorder="1" applyAlignment="1">
      <alignment horizontal="left" vertical="center" wrapText="1"/>
    </xf>
    <xf numFmtId="0" fontId="70" fillId="0" borderId="119" xfId="0" applyFont="1" applyFill="1" applyBorder="1" applyAlignment="1">
      <alignment horizontal="left" vertical="center" wrapText="1"/>
    </xf>
    <xf numFmtId="0" fontId="70" fillId="0" borderId="118" xfId="0" applyFont="1" applyFill="1" applyBorder="1" applyAlignment="1">
      <alignment horizontal="left" vertical="center" wrapText="1"/>
    </xf>
    <xf numFmtId="1" fontId="62" fillId="11" borderId="6" xfId="0" applyNumberFormat="1" applyFont="1" applyFill="1" applyBorder="1" applyAlignment="1">
      <alignment horizontal="center" vertical="center"/>
    </xf>
    <xf numFmtId="1" fontId="2" fillId="11" borderId="80" xfId="0" applyNumberFormat="1" applyFont="1" applyFill="1" applyBorder="1" applyAlignment="1">
      <alignment horizontal="center" vertical="center"/>
    </xf>
    <xf numFmtId="167" fontId="62" fillId="0" borderId="4" xfId="1" applyNumberFormat="1" applyFont="1" applyFill="1" applyBorder="1" applyAlignment="1">
      <alignment horizontal="right" vertical="center"/>
    </xf>
    <xf numFmtId="44" fontId="2" fillId="0" borderId="3" xfId="2" applyFont="1" applyFill="1" applyBorder="1" applyAlignment="1">
      <alignment horizontal="right" vertical="center"/>
    </xf>
    <xf numFmtId="165" fontId="2" fillId="0" borderId="3" xfId="0" applyNumberFormat="1" applyFont="1" applyFill="1" applyBorder="1" applyAlignment="1">
      <alignment horizontal="center" vertical="center"/>
    </xf>
    <xf numFmtId="1" fontId="37" fillId="11" borderId="33" xfId="0" applyNumberFormat="1" applyFont="1" applyFill="1" applyBorder="1" applyAlignment="1">
      <alignment horizontal="center" vertical="center"/>
    </xf>
    <xf numFmtId="49" fontId="71" fillId="0" borderId="33" xfId="0" applyNumberFormat="1" applyFont="1" applyFill="1" applyBorder="1" applyAlignment="1">
      <alignment horizontal="left" vertical="center" wrapText="1"/>
    </xf>
    <xf numFmtId="166" fontId="64" fillId="8" borderId="4" xfId="0" applyNumberFormat="1" applyFont="1" applyFill="1" applyBorder="1" applyAlignment="1">
      <alignment horizontal="center" vertical="center"/>
    </xf>
    <xf numFmtId="1" fontId="2" fillId="0" borderId="80" xfId="0" applyNumberFormat="1" applyFont="1" applyFill="1" applyBorder="1" applyAlignment="1">
      <alignment horizontal="center" vertical="center"/>
    </xf>
    <xf numFmtId="44" fontId="2" fillId="0" borderId="1" xfId="2" applyFont="1" applyFill="1" applyBorder="1" applyAlignment="1">
      <alignment horizontal="right" vertical="center"/>
    </xf>
    <xf numFmtId="0" fontId="2" fillId="0" borderId="1" xfId="0" applyNumberFormat="1" applyFont="1" applyFill="1" applyBorder="1" applyAlignment="1">
      <alignment horizontal="center" vertical="center"/>
    </xf>
    <xf numFmtId="1" fontId="2" fillId="11" borderId="125" xfId="0" applyNumberFormat="1" applyFont="1" applyFill="1" applyBorder="1" applyAlignment="1">
      <alignment horizontal="center" vertical="center"/>
    </xf>
    <xf numFmtId="166" fontId="3" fillId="2" borderId="3" xfId="0" applyNumberFormat="1" applyFont="1" applyFill="1" applyBorder="1" applyAlignment="1">
      <alignment horizontal="center" vertical="center"/>
    </xf>
    <xf numFmtId="1" fontId="2" fillId="0" borderId="30" xfId="0" applyNumberFormat="1" applyFont="1" applyFill="1" applyBorder="1" applyAlignment="1">
      <alignment horizontal="center" vertical="center"/>
    </xf>
    <xf numFmtId="0" fontId="71" fillId="0" borderId="33" xfId="0" applyFont="1" applyFill="1" applyBorder="1" applyAlignment="1">
      <alignment horizontal="center" vertical="center"/>
    </xf>
    <xf numFmtId="0" fontId="71" fillId="0" borderId="33" xfId="0" applyFont="1" applyFill="1" applyBorder="1" applyAlignment="1">
      <alignment horizontal="left" vertical="center"/>
    </xf>
    <xf numFmtId="49" fontId="71" fillId="0" borderId="33" xfId="0" applyNumberFormat="1" applyFont="1" applyFill="1" applyBorder="1" applyAlignment="1">
      <alignment horizontal="center" vertical="center"/>
    </xf>
    <xf numFmtId="167" fontId="71" fillId="0" borderId="33" xfId="1" applyNumberFormat="1" applyFont="1" applyFill="1" applyBorder="1" applyAlignment="1">
      <alignment horizontal="right" vertical="center"/>
    </xf>
    <xf numFmtId="166" fontId="71" fillId="0" borderId="33" xfId="0" applyNumberFormat="1" applyFont="1" applyFill="1" applyBorder="1" applyAlignment="1">
      <alignment horizontal="center" vertical="center"/>
    </xf>
    <xf numFmtId="166" fontId="71" fillId="2" borderId="33" xfId="0" applyNumberFormat="1" applyFont="1" applyFill="1" applyBorder="1" applyAlignment="1">
      <alignment horizontal="center" vertical="center"/>
    </xf>
    <xf numFmtId="0" fontId="71" fillId="0" borderId="33" xfId="0" applyNumberFormat="1" applyFont="1" applyFill="1" applyBorder="1" applyAlignment="1">
      <alignment horizontal="center" vertical="center"/>
    </xf>
    <xf numFmtId="1" fontId="71" fillId="0" borderId="33" xfId="0" applyNumberFormat="1" applyFont="1" applyFill="1" applyBorder="1" applyAlignment="1">
      <alignment horizontal="center" vertical="center"/>
    </xf>
    <xf numFmtId="0" fontId="71" fillId="0" borderId="57" xfId="0" applyFont="1" applyFill="1" applyBorder="1" applyAlignment="1">
      <alignment horizontal="left" vertical="center" wrapText="1"/>
    </xf>
    <xf numFmtId="1" fontId="2" fillId="11" borderId="81" xfId="0" applyNumberFormat="1" applyFont="1" applyFill="1" applyBorder="1" applyAlignment="1">
      <alignment horizontal="center" vertical="center"/>
    </xf>
    <xf numFmtId="1" fontId="2" fillId="11" borderId="80" xfId="0" applyNumberFormat="1" applyFont="1" applyFill="1" applyBorder="1" applyAlignment="1">
      <alignment horizontal="center" vertical="center"/>
    </xf>
    <xf numFmtId="0" fontId="2" fillId="11" borderId="30" xfId="0" applyFont="1" applyFill="1" applyBorder="1" applyAlignment="1">
      <alignment horizontal="left" vertical="center" wrapText="1"/>
    </xf>
    <xf numFmtId="167" fontId="3" fillId="11" borderId="30" xfId="1" applyNumberFormat="1" applyFont="1" applyFill="1" applyBorder="1" applyAlignment="1">
      <alignment horizontal="center" vertical="center" wrapText="1"/>
    </xf>
    <xf numFmtId="37" fontId="2" fillId="11" borderId="30" xfId="1" applyNumberFormat="1" applyFont="1" applyFill="1" applyBorder="1" applyAlignment="1">
      <alignment horizontal="right" vertical="center" wrapText="1"/>
    </xf>
    <xf numFmtId="3" fontId="2" fillId="11" borderId="30" xfId="2" applyNumberFormat="1" applyFont="1" applyFill="1" applyBorder="1" applyAlignment="1">
      <alignment horizontal="right" vertical="center" wrapText="1"/>
    </xf>
    <xf numFmtId="0" fontId="3" fillId="11" borderId="30" xfId="0" applyFont="1" applyFill="1" applyBorder="1" applyAlignment="1">
      <alignment horizontal="center" vertical="center" wrapText="1"/>
    </xf>
    <xf numFmtId="165" fontId="2" fillId="11" borderId="30" xfId="0" applyNumberFormat="1" applyFont="1" applyFill="1" applyBorder="1" applyAlignment="1">
      <alignment horizontal="center" vertical="center"/>
    </xf>
    <xf numFmtId="1" fontId="3" fillId="11" borderId="30" xfId="0" applyNumberFormat="1" applyFont="1" applyFill="1" applyBorder="1" applyAlignment="1">
      <alignment horizontal="center" vertical="center" wrapText="1"/>
    </xf>
    <xf numFmtId="165" fontId="2" fillId="11" borderId="115" xfId="0" applyNumberFormat="1" applyFont="1" applyFill="1" applyBorder="1" applyAlignment="1">
      <alignment horizontal="center" vertical="center"/>
    </xf>
    <xf numFmtId="167" fontId="71" fillId="0" borderId="33" xfId="1" applyNumberFormat="1" applyFont="1" applyFill="1" applyBorder="1" applyAlignment="1">
      <alignment vertical="top"/>
    </xf>
    <xf numFmtId="0" fontId="2" fillId="0" borderId="128" xfId="0" applyFont="1" applyFill="1" applyBorder="1" applyAlignment="1">
      <alignment horizontal="left" vertical="center" wrapText="1"/>
    </xf>
    <xf numFmtId="0" fontId="37" fillId="0" borderId="105" xfId="0" applyFont="1" applyFill="1" applyBorder="1" applyAlignment="1">
      <alignment horizontal="center" vertical="center"/>
    </xf>
    <xf numFmtId="1" fontId="37" fillId="12" borderId="81" xfId="0" applyNumberFormat="1" applyFont="1" applyFill="1" applyBorder="1" applyAlignment="1">
      <alignment horizontal="center" vertical="center"/>
    </xf>
    <xf numFmtId="166" fontId="64" fillId="8" borderId="3" xfId="0" applyNumberFormat="1" applyFont="1" applyFill="1" applyBorder="1" applyAlignment="1">
      <alignment horizontal="center" vertical="center"/>
    </xf>
    <xf numFmtId="0" fontId="2" fillId="13" borderId="30" xfId="0" applyFont="1" applyFill="1" applyBorder="1" applyAlignment="1">
      <alignment horizontal="center" vertical="center" wrapText="1"/>
    </xf>
    <xf numFmtId="167" fontId="3" fillId="0" borderId="107" xfId="1" applyNumberFormat="1" applyFont="1" applyFill="1" applyBorder="1" applyAlignment="1">
      <alignment horizontal="right" vertical="center"/>
    </xf>
    <xf numFmtId="167" fontId="3" fillId="0" borderId="4" xfId="1" applyNumberFormat="1" applyFont="1" applyFill="1" applyBorder="1" applyAlignment="1">
      <alignment horizontal="right" vertical="center"/>
    </xf>
    <xf numFmtId="166" fontId="3" fillId="0" borderId="4" xfId="0" applyNumberFormat="1" applyFont="1" applyFill="1" applyBorder="1" applyAlignment="1">
      <alignment horizontal="center" vertical="center"/>
    </xf>
    <xf numFmtId="166" fontId="3" fillId="2" borderId="4" xfId="0" applyNumberFormat="1" applyFont="1" applyFill="1" applyBorder="1" applyAlignment="1">
      <alignment horizontal="center" vertical="center"/>
    </xf>
    <xf numFmtId="0" fontId="44" fillId="0" borderId="4" xfId="0" applyNumberFormat="1" applyFont="1" applyFill="1" applyBorder="1" applyAlignment="1">
      <alignment horizontal="center" vertical="center"/>
    </xf>
    <xf numFmtId="166" fontId="3" fillId="0" borderId="97" xfId="0" applyNumberFormat="1" applyFont="1" applyFill="1" applyBorder="1" applyAlignment="1">
      <alignment horizontal="center" vertical="center"/>
    </xf>
    <xf numFmtId="49" fontId="2" fillId="5" borderId="36" xfId="0" applyNumberFormat="1" applyFont="1" applyFill="1" applyBorder="1" applyAlignment="1">
      <alignment horizontal="left" vertical="center" wrapText="1"/>
    </xf>
    <xf numFmtId="49" fontId="2" fillId="11" borderId="1" xfId="0" applyNumberFormat="1" applyFont="1" applyFill="1" applyBorder="1" applyAlignment="1">
      <alignment horizontal="left" vertical="center" wrapText="1"/>
    </xf>
    <xf numFmtId="49" fontId="71" fillId="0" borderId="33" xfId="0" applyNumberFormat="1" applyFont="1" applyFill="1" applyBorder="1" applyAlignment="1">
      <alignment horizontal="center" vertical="center" wrapText="1"/>
    </xf>
    <xf numFmtId="164" fontId="71" fillId="0" borderId="33" xfId="2" applyNumberFormat="1" applyFont="1" applyFill="1" applyBorder="1" applyAlignment="1">
      <alignment horizontal="center" vertical="center"/>
    </xf>
    <xf numFmtId="49" fontId="71" fillId="0" borderId="119" xfId="0" applyNumberFormat="1" applyFont="1" applyFill="1" applyBorder="1" applyAlignment="1">
      <alignment horizontal="left" vertical="center" wrapText="1"/>
    </xf>
    <xf numFmtId="166" fontId="71" fillId="0" borderId="116" xfId="0" applyNumberFormat="1" applyFont="1" applyFill="1" applyBorder="1" applyAlignment="1">
      <alignment horizontal="center" vertical="center"/>
    </xf>
    <xf numFmtId="1" fontId="2" fillId="0" borderId="80" xfId="0" applyNumberFormat="1" applyFont="1" applyFill="1" applyBorder="1" applyAlignment="1">
      <alignment vertical="center"/>
    </xf>
    <xf numFmtId="1" fontId="37" fillId="0" borderId="81" xfId="0" applyNumberFormat="1" applyFont="1" applyFill="1" applyBorder="1" applyAlignment="1">
      <alignment horizontal="center" vertical="center"/>
    </xf>
    <xf numFmtId="0" fontId="71" fillId="0" borderId="5" xfId="0" applyFont="1" applyFill="1" applyBorder="1" applyAlignment="1">
      <alignment horizontal="center" vertical="center"/>
    </xf>
    <xf numFmtId="0" fontId="71" fillId="0" borderId="5" xfId="0" applyFont="1" applyFill="1" applyBorder="1" applyAlignment="1">
      <alignment horizontal="left" vertical="center"/>
    </xf>
    <xf numFmtId="49" fontId="71" fillId="0" borderId="5" xfId="0" applyNumberFormat="1" applyFont="1" applyFill="1" applyBorder="1" applyAlignment="1">
      <alignment horizontal="center" vertical="center"/>
    </xf>
    <xf numFmtId="49" fontId="71" fillId="0" borderId="5" xfId="0" applyNumberFormat="1" applyFont="1" applyFill="1" applyBorder="1" applyAlignment="1">
      <alignment horizontal="left" vertical="center" wrapText="1"/>
    </xf>
    <xf numFmtId="167" fontId="71" fillId="0" borderId="5" xfId="1" applyNumberFormat="1" applyFont="1" applyFill="1" applyBorder="1" applyAlignment="1">
      <alignment horizontal="right" vertical="center"/>
    </xf>
    <xf numFmtId="166" fontId="71" fillId="0" borderId="5" xfId="0" applyNumberFormat="1" applyFont="1" applyFill="1" applyBorder="1" applyAlignment="1">
      <alignment horizontal="center" vertical="center"/>
    </xf>
    <xf numFmtId="166" fontId="71" fillId="2" borderId="5" xfId="0" applyNumberFormat="1" applyFont="1" applyFill="1" applyBorder="1" applyAlignment="1">
      <alignment horizontal="center" vertical="center"/>
    </xf>
    <xf numFmtId="0" fontId="71" fillId="0" borderId="5" xfId="0" applyNumberFormat="1" applyFont="1" applyFill="1" applyBorder="1" applyAlignment="1">
      <alignment horizontal="center" vertical="center"/>
    </xf>
    <xf numFmtId="1" fontId="71" fillId="0" borderId="5" xfId="0" applyNumberFormat="1" applyFont="1" applyFill="1" applyBorder="1" applyAlignment="1">
      <alignment horizontal="center" vertical="center"/>
    </xf>
    <xf numFmtId="0" fontId="71" fillId="0" borderId="168" xfId="0" applyFont="1" applyFill="1" applyBorder="1" applyAlignment="1">
      <alignment horizontal="left" vertical="center" wrapText="1"/>
    </xf>
    <xf numFmtId="1" fontId="2" fillId="11" borderId="33" xfId="0" applyNumberFormat="1" applyFont="1" applyFill="1" applyBorder="1" applyAlignment="1">
      <alignment horizontal="center" vertical="center"/>
    </xf>
    <xf numFmtId="166" fontId="2" fillId="14" borderId="30" xfId="0" applyNumberFormat="1" applyFont="1" applyFill="1" applyBorder="1" applyAlignment="1">
      <alignment horizontal="center" vertical="center"/>
    </xf>
    <xf numFmtId="15" fontId="2" fillId="14" borderId="30" xfId="0" applyNumberFormat="1" applyFont="1" applyFill="1" applyBorder="1" applyAlignment="1">
      <alignment horizontal="center" vertical="center"/>
    </xf>
    <xf numFmtId="166" fontId="62" fillId="0" borderId="5" xfId="0" applyNumberFormat="1" applyFont="1" applyFill="1" applyBorder="1" applyAlignment="1">
      <alignment horizontal="center" vertical="center"/>
    </xf>
    <xf numFmtId="0" fontId="62" fillId="0" borderId="5" xfId="0" applyNumberFormat="1" applyFont="1" applyFill="1" applyBorder="1" applyAlignment="1">
      <alignment horizontal="center" vertical="center"/>
    </xf>
    <xf numFmtId="166" fontId="62" fillId="0" borderId="77" xfId="0" applyNumberFormat="1" applyFont="1" applyFill="1" applyBorder="1" applyAlignment="1">
      <alignment horizontal="center" vertical="center"/>
    </xf>
    <xf numFmtId="167" fontId="2" fillId="14" borderId="30" xfId="1" applyNumberFormat="1" applyFont="1" applyFill="1" applyBorder="1" applyAlignment="1">
      <alignment vertical="top"/>
    </xf>
    <xf numFmtId="165" fontId="2" fillId="14" borderId="30" xfId="0" applyNumberFormat="1" applyFont="1" applyFill="1" applyBorder="1" applyAlignment="1">
      <alignment horizontal="center" vertical="top"/>
    </xf>
    <xf numFmtId="0" fontId="2" fillId="3" borderId="132" xfId="0" applyFont="1" applyFill="1" applyBorder="1" applyAlignment="1">
      <alignment vertical="top"/>
    </xf>
    <xf numFmtId="0" fontId="2" fillId="12" borderId="35" xfId="0" applyFont="1" applyFill="1" applyBorder="1" applyAlignment="1">
      <alignment horizontal="center" vertical="center"/>
    </xf>
    <xf numFmtId="0" fontId="2" fillId="12" borderId="35" xfId="0" applyFont="1" applyFill="1" applyBorder="1" applyAlignment="1">
      <alignment horizontal="left" vertical="top"/>
    </xf>
    <xf numFmtId="49" fontId="2" fillId="12" borderId="35" xfId="0" applyNumberFormat="1" applyFont="1" applyFill="1" applyBorder="1" applyAlignment="1">
      <alignment horizontal="center" vertical="top" wrapText="1"/>
    </xf>
    <xf numFmtId="49" fontId="2" fillId="12" borderId="35" xfId="0" applyNumberFormat="1" applyFont="1" applyFill="1" applyBorder="1" applyAlignment="1">
      <alignment horizontal="left" vertical="top" wrapText="1"/>
    </xf>
    <xf numFmtId="167" fontId="2" fillId="12" borderId="35" xfId="1" applyNumberFormat="1" applyFont="1" applyFill="1" applyBorder="1" applyAlignment="1">
      <alignment horizontal="left" vertical="top"/>
    </xf>
    <xf numFmtId="167" fontId="2" fillId="12" borderId="35" xfId="1" applyNumberFormat="1" applyFont="1" applyFill="1" applyBorder="1" applyAlignment="1">
      <alignment vertical="top"/>
    </xf>
    <xf numFmtId="166" fontId="2" fillId="12" borderId="35" xfId="0" applyNumberFormat="1" applyFont="1" applyFill="1" applyBorder="1" applyAlignment="1">
      <alignment horizontal="center" vertical="top"/>
    </xf>
    <xf numFmtId="165" fontId="2" fillId="12" borderId="35" xfId="0" applyNumberFormat="1" applyFont="1" applyFill="1" applyBorder="1" applyAlignment="1">
      <alignment horizontal="center" vertical="top"/>
    </xf>
    <xf numFmtId="1" fontId="2" fillId="12" borderId="35" xfId="0" applyNumberFormat="1" applyFont="1" applyFill="1" applyBorder="1" applyAlignment="1">
      <alignment horizontal="center" vertical="top"/>
    </xf>
    <xf numFmtId="1" fontId="2" fillId="12" borderId="169" xfId="0" applyNumberFormat="1" applyFont="1" applyFill="1" applyBorder="1" applyAlignment="1">
      <alignment horizontal="center" vertical="top"/>
    </xf>
    <xf numFmtId="0" fontId="4" fillId="0" borderId="78" xfId="0" applyFont="1" applyFill="1" applyBorder="1" applyAlignment="1">
      <alignment horizontal="left" vertical="top" wrapText="1"/>
    </xf>
    <xf numFmtId="1" fontId="2" fillId="11" borderId="81" xfId="0" applyNumberFormat="1" applyFont="1" applyFill="1" applyBorder="1" applyAlignment="1">
      <alignment horizontal="center" vertical="center"/>
    </xf>
    <xf numFmtId="1" fontId="37" fillId="11" borderId="81" xfId="0" applyNumberFormat="1" applyFont="1" applyFill="1" applyBorder="1" applyAlignment="1">
      <alignment horizontal="center" vertical="center"/>
    </xf>
    <xf numFmtId="1" fontId="2" fillId="11" borderId="81" xfId="0" applyNumberFormat="1" applyFont="1" applyFill="1" applyBorder="1" applyAlignment="1">
      <alignment horizontal="center" vertical="center"/>
    </xf>
    <xf numFmtId="44" fontId="2" fillId="11" borderId="30" xfId="2" applyFont="1" applyFill="1" applyBorder="1" applyAlignment="1">
      <alignment horizontal="right" vertical="center"/>
    </xf>
    <xf numFmtId="0" fontId="4" fillId="11" borderId="33" xfId="0" applyFont="1" applyFill="1" applyBorder="1" applyAlignment="1">
      <alignment horizontal="center" vertical="center"/>
    </xf>
    <xf numFmtId="49" fontId="4" fillId="11" borderId="33" xfId="0" applyNumberFormat="1" applyFont="1" applyFill="1" applyBorder="1" applyAlignment="1">
      <alignment horizontal="left" vertical="center" wrapText="1"/>
    </xf>
    <xf numFmtId="49" fontId="4" fillId="11" borderId="33" xfId="0" applyNumberFormat="1" applyFont="1" applyFill="1" applyBorder="1" applyAlignment="1">
      <alignment horizontal="center" vertical="center" wrapText="1"/>
    </xf>
    <xf numFmtId="167" fontId="4" fillId="11" borderId="33" xfId="1" applyNumberFormat="1" applyFont="1" applyFill="1" applyBorder="1" applyAlignment="1">
      <alignment horizontal="right" vertical="center"/>
    </xf>
    <xf numFmtId="44" fontId="4" fillId="11" borderId="33" xfId="2" applyFont="1" applyFill="1" applyBorder="1" applyAlignment="1">
      <alignment horizontal="right" vertical="center"/>
    </xf>
    <xf numFmtId="164" fontId="4" fillId="11" borderId="33" xfId="2" applyNumberFormat="1" applyFont="1" applyFill="1" applyBorder="1" applyAlignment="1">
      <alignment horizontal="center" vertical="center"/>
    </xf>
    <xf numFmtId="166" fontId="4" fillId="11" borderId="33" xfId="0" applyNumberFormat="1" applyFont="1" applyFill="1" applyBorder="1" applyAlignment="1">
      <alignment horizontal="center" vertical="center"/>
    </xf>
    <xf numFmtId="0" fontId="47" fillId="11" borderId="33" xfId="0" applyNumberFormat="1" applyFont="1" applyFill="1" applyBorder="1" applyAlignment="1">
      <alignment horizontal="center" vertical="center"/>
    </xf>
    <xf numFmtId="1" fontId="2" fillId="11" borderId="30" xfId="0" applyNumberFormat="1" applyFont="1" applyFill="1" applyBorder="1" applyAlignment="1">
      <alignment horizontal="center" vertical="center"/>
    </xf>
    <xf numFmtId="49" fontId="2" fillId="11" borderId="50" xfId="0" applyNumberFormat="1" applyFont="1" applyFill="1" applyBorder="1" applyAlignment="1">
      <alignment horizontal="left" vertical="center" wrapText="1"/>
    </xf>
    <xf numFmtId="3" fontId="4" fillId="0" borderId="5" xfId="1" applyNumberFormat="1" applyFont="1" applyFill="1" applyBorder="1" applyAlignment="1">
      <alignment horizontal="right" vertical="center"/>
    </xf>
    <xf numFmtId="0" fontId="70" fillId="0" borderId="120" xfId="0" applyFont="1" applyFill="1" applyBorder="1" applyAlignment="1">
      <alignment horizontal="left" vertical="center" wrapText="1"/>
    </xf>
    <xf numFmtId="49" fontId="2" fillId="13" borderId="30" xfId="0" applyNumberFormat="1" applyFont="1" applyFill="1" applyBorder="1" applyAlignment="1">
      <alignment horizontal="left" vertical="center" wrapText="1"/>
    </xf>
    <xf numFmtId="0" fontId="11" fillId="11" borderId="34" xfId="0" applyFont="1" applyFill="1" applyBorder="1" applyAlignment="1">
      <alignment horizontal="center" vertical="center"/>
    </xf>
    <xf numFmtId="0" fontId="10" fillId="11" borderId="32" xfId="0" applyFont="1" applyFill="1" applyBorder="1" applyAlignment="1">
      <alignment horizontal="justify" vertical="center"/>
    </xf>
    <xf numFmtId="49" fontId="11" fillId="11" borderId="30" xfId="0" applyNumberFormat="1" applyFont="1" applyFill="1" applyBorder="1" applyAlignment="1">
      <alignment horizontal="center" vertical="center" wrapText="1"/>
    </xf>
    <xf numFmtId="49" fontId="11" fillId="11" borderId="30" xfId="0" applyNumberFormat="1" applyFont="1" applyFill="1" applyBorder="1" applyAlignment="1">
      <alignment horizontal="left" vertical="center" wrapText="1"/>
    </xf>
    <xf numFmtId="167" fontId="11" fillId="11" borderId="30" xfId="1" applyNumberFormat="1" applyFont="1" applyFill="1" applyBorder="1" applyAlignment="1">
      <alignment horizontal="right" vertical="center"/>
    </xf>
    <xf numFmtId="0" fontId="11" fillId="11" borderId="30" xfId="0" applyFont="1" applyFill="1" applyBorder="1" applyAlignment="1">
      <alignment horizontal="center" vertical="center" wrapText="1"/>
    </xf>
    <xf numFmtId="164" fontId="11" fillId="11" borderId="30" xfId="2" applyNumberFormat="1" applyFont="1" applyFill="1" applyBorder="1" applyAlignment="1">
      <alignment horizontal="center" vertical="center"/>
    </xf>
    <xf numFmtId="15" fontId="2" fillId="11" borderId="30" xfId="0" applyNumberFormat="1" applyFont="1" applyFill="1" applyBorder="1" applyAlignment="1">
      <alignment horizontal="center" vertical="center"/>
    </xf>
    <xf numFmtId="0" fontId="47" fillId="11" borderId="30" xfId="0" applyNumberFormat="1" applyFont="1" applyFill="1" applyBorder="1" applyAlignment="1">
      <alignment horizontal="center" vertical="center"/>
    </xf>
    <xf numFmtId="166" fontId="11" fillId="11" borderId="30" xfId="0" applyNumberFormat="1" applyFont="1" applyFill="1" applyBorder="1" applyAlignment="1">
      <alignment horizontal="center" vertical="center"/>
    </xf>
    <xf numFmtId="49" fontId="11" fillId="11" borderId="118" xfId="0" applyNumberFormat="1" applyFont="1" applyFill="1" applyBorder="1" applyAlignment="1">
      <alignment horizontal="left" vertical="center" wrapText="1"/>
    </xf>
    <xf numFmtId="0" fontId="70" fillId="0" borderId="121" xfId="0" applyFont="1" applyFill="1" applyBorder="1" applyAlignment="1">
      <alignment horizontal="left" vertical="center" wrapText="1"/>
    </xf>
    <xf numFmtId="0" fontId="4" fillId="11" borderId="33" xfId="0" applyFont="1" applyFill="1" applyBorder="1" applyAlignment="1">
      <alignment horizontal="left" vertical="center"/>
    </xf>
    <xf numFmtId="49" fontId="4" fillId="11" borderId="33" xfId="0" applyNumberFormat="1" applyFont="1" applyFill="1" applyBorder="1" applyAlignment="1">
      <alignment horizontal="center" vertical="center"/>
    </xf>
    <xf numFmtId="1" fontId="37" fillId="11" borderId="81" xfId="0" applyNumberFormat="1" applyFont="1" applyFill="1" applyBorder="1" applyAlignment="1">
      <alignment horizontal="center" vertical="center"/>
    </xf>
    <xf numFmtId="1" fontId="47" fillId="13" borderId="30" xfId="0" applyNumberFormat="1" applyFont="1" applyFill="1" applyBorder="1" applyAlignment="1">
      <alignment horizontal="center" vertical="top"/>
    </xf>
    <xf numFmtId="1" fontId="4" fillId="13" borderId="30" xfId="0" applyNumberFormat="1" applyFont="1" applyFill="1" applyBorder="1" applyAlignment="1">
      <alignment horizontal="center" vertical="top"/>
    </xf>
    <xf numFmtId="1" fontId="4" fillId="13" borderId="50" xfId="0" applyNumberFormat="1" applyFont="1" applyFill="1" applyBorder="1" applyAlignment="1">
      <alignment horizontal="center" vertical="top"/>
    </xf>
    <xf numFmtId="0" fontId="2" fillId="11" borderId="30" xfId="0" applyFont="1" applyFill="1" applyBorder="1" applyAlignment="1">
      <alignment horizontal="left" vertical="center"/>
    </xf>
    <xf numFmtId="49" fontId="2" fillId="11" borderId="30" xfId="0" applyNumberFormat="1" applyFont="1" applyFill="1" applyBorder="1" applyAlignment="1">
      <alignment horizontal="center" vertical="center"/>
    </xf>
    <xf numFmtId="0" fontId="62" fillId="11" borderId="33" xfId="0" applyFont="1" applyFill="1" applyBorder="1" applyAlignment="1">
      <alignment horizontal="center" vertical="center"/>
    </xf>
    <xf numFmtId="0" fontId="62" fillId="11" borderId="33" xfId="0" applyFont="1" applyFill="1" applyBorder="1" applyAlignment="1">
      <alignment horizontal="justify" vertical="center" wrapText="1"/>
    </xf>
    <xf numFmtId="49" fontId="62" fillId="11" borderId="33" xfId="0" applyNumberFormat="1" applyFont="1" applyFill="1" applyBorder="1" applyAlignment="1">
      <alignment horizontal="center" vertical="center" wrapText="1"/>
    </xf>
    <xf numFmtId="49" fontId="62" fillId="11" borderId="33" xfId="0" applyNumberFormat="1" applyFont="1" applyFill="1" applyBorder="1" applyAlignment="1">
      <alignment horizontal="left" vertical="center" wrapText="1"/>
    </xf>
    <xf numFmtId="0" fontId="4" fillId="11" borderId="109" xfId="0" applyFont="1" applyFill="1" applyBorder="1" applyAlignment="1">
      <alignment horizontal="center" vertical="center"/>
    </xf>
    <xf numFmtId="0" fontId="4" fillId="11" borderId="5" xfId="0" applyFont="1" applyFill="1" applyBorder="1" applyAlignment="1">
      <alignment horizontal="center" vertical="center"/>
    </xf>
    <xf numFmtId="49" fontId="4" fillId="11" borderId="5" xfId="0" applyNumberFormat="1" applyFont="1" applyFill="1" applyBorder="1" applyAlignment="1">
      <alignment horizontal="left" vertical="center" wrapText="1"/>
    </xf>
    <xf numFmtId="49" fontId="4" fillId="11" borderId="5" xfId="0" applyNumberFormat="1" applyFont="1" applyFill="1" applyBorder="1" applyAlignment="1">
      <alignment horizontal="center" vertical="center" wrapText="1"/>
    </xf>
    <xf numFmtId="167" fontId="4" fillId="11" borderId="5" xfId="1" applyNumberFormat="1" applyFont="1" applyFill="1" applyBorder="1" applyAlignment="1">
      <alignment horizontal="right" vertical="center"/>
    </xf>
    <xf numFmtId="44" fontId="4" fillId="11" borderId="5" xfId="2" applyFont="1" applyFill="1" applyBorder="1" applyAlignment="1">
      <alignment horizontal="right" vertical="center"/>
    </xf>
    <xf numFmtId="164" fontId="4" fillId="11" borderId="5" xfId="2" applyNumberFormat="1" applyFont="1" applyFill="1" applyBorder="1" applyAlignment="1">
      <alignment horizontal="center" vertical="center"/>
    </xf>
    <xf numFmtId="166" fontId="4" fillId="11" borderId="5" xfId="0" applyNumberFormat="1" applyFont="1" applyFill="1" applyBorder="1" applyAlignment="1">
      <alignment horizontal="center" vertical="center"/>
    </xf>
    <xf numFmtId="0" fontId="47" fillId="11" borderId="5" xfId="0" applyNumberFormat="1" applyFont="1" applyFill="1" applyBorder="1" applyAlignment="1">
      <alignment horizontal="center" vertical="center"/>
    </xf>
    <xf numFmtId="166" fontId="4" fillId="11" borderId="77" xfId="0" applyNumberFormat="1" applyFont="1" applyFill="1" applyBorder="1" applyAlignment="1">
      <alignment horizontal="center" vertical="center"/>
    </xf>
    <xf numFmtId="1" fontId="4" fillId="11" borderId="125" xfId="0" applyNumberFormat="1" applyFont="1" applyFill="1" applyBorder="1" applyAlignment="1">
      <alignment horizontal="center" vertical="center"/>
    </xf>
    <xf numFmtId="49" fontId="4" fillId="11" borderId="120" xfId="0" applyNumberFormat="1" applyFont="1" applyFill="1" applyBorder="1" applyAlignment="1">
      <alignment horizontal="left" vertical="center" wrapText="1"/>
    </xf>
    <xf numFmtId="0" fontId="4" fillId="11" borderId="31" xfId="0" applyFont="1" applyFill="1" applyBorder="1" applyAlignment="1">
      <alignment horizontal="center" vertical="center"/>
    </xf>
    <xf numFmtId="1" fontId="4" fillId="11" borderId="33" xfId="0" applyNumberFormat="1" applyFont="1" applyFill="1" applyBorder="1" applyAlignment="1">
      <alignment horizontal="center" vertical="center"/>
    </xf>
    <xf numFmtId="49" fontId="4" fillId="11" borderId="57" xfId="0" applyNumberFormat="1" applyFont="1" applyFill="1" applyBorder="1" applyAlignment="1">
      <alignment horizontal="left" vertical="center" wrapText="1"/>
    </xf>
    <xf numFmtId="1" fontId="4" fillId="0" borderId="5" xfId="0" applyNumberFormat="1" applyFont="1" applyFill="1" applyBorder="1" applyAlignment="1">
      <alignment horizontal="center" vertical="center"/>
    </xf>
    <xf numFmtId="49" fontId="4" fillId="0" borderId="168" xfId="0" applyNumberFormat="1" applyFont="1" applyFill="1" applyBorder="1" applyAlignment="1">
      <alignment horizontal="left" vertical="center" wrapText="1"/>
    </xf>
    <xf numFmtId="0" fontId="62" fillId="0" borderId="79" xfId="0" applyFont="1" applyFill="1" applyBorder="1" applyAlignment="1">
      <alignment horizontal="center" vertical="center"/>
    </xf>
    <xf numFmtId="0" fontId="62" fillId="0" borderId="5" xfId="0" applyFont="1" applyFill="1" applyBorder="1" applyAlignment="1">
      <alignment horizontal="left" vertical="center"/>
    </xf>
    <xf numFmtId="49" fontId="62" fillId="0" borderId="5" xfId="0" applyNumberFormat="1" applyFont="1" applyFill="1" applyBorder="1" applyAlignment="1">
      <alignment horizontal="center" vertical="center"/>
    </xf>
    <xf numFmtId="166" fontId="62" fillId="2" borderId="5" xfId="0" applyNumberFormat="1" applyFont="1" applyFill="1" applyBorder="1" applyAlignment="1">
      <alignment horizontal="center" vertical="center"/>
    </xf>
    <xf numFmtId="1" fontId="62" fillId="11" borderId="81" xfId="0" applyNumberFormat="1" applyFont="1" applyFill="1" applyBorder="1" applyAlignment="1">
      <alignment horizontal="center" vertical="center"/>
    </xf>
    <xf numFmtId="1" fontId="62" fillId="11" borderId="33" xfId="0" applyNumberFormat="1" applyFont="1" applyFill="1" applyBorder="1" applyAlignment="1">
      <alignment horizontal="center" vertical="center"/>
    </xf>
    <xf numFmtId="1" fontId="2" fillId="11" borderId="81"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35" xfId="0" applyFont="1" applyFill="1" applyBorder="1" applyAlignment="1">
      <alignment horizontal="left" vertical="center"/>
    </xf>
    <xf numFmtId="49" fontId="4" fillId="0" borderId="35" xfId="0" applyNumberFormat="1" applyFont="1" applyFill="1" applyBorder="1" applyAlignment="1">
      <alignment horizontal="center" vertical="center"/>
    </xf>
    <xf numFmtId="49" fontId="4" fillId="0" borderId="35" xfId="0" applyNumberFormat="1" applyFont="1" applyFill="1" applyBorder="1" applyAlignment="1">
      <alignment horizontal="left" vertical="center" wrapText="1"/>
    </xf>
    <xf numFmtId="44" fontId="4" fillId="0" borderId="35" xfId="2" applyFont="1" applyFill="1" applyBorder="1" applyAlignment="1">
      <alignment horizontal="right" vertical="center"/>
    </xf>
    <xf numFmtId="3" fontId="4" fillId="0" borderId="35" xfId="1" applyNumberFormat="1" applyFont="1" applyFill="1" applyBorder="1" applyAlignment="1">
      <alignment horizontal="right" vertical="center"/>
    </xf>
    <xf numFmtId="0" fontId="37" fillId="0" borderId="35" xfId="0" applyFont="1" applyFill="1" applyBorder="1" applyAlignment="1">
      <alignment horizontal="center" vertical="center"/>
    </xf>
    <xf numFmtId="166" fontId="4" fillId="2" borderId="35" xfId="0" applyNumberFormat="1" applyFont="1" applyFill="1" applyBorder="1" applyAlignment="1">
      <alignment horizontal="center" vertical="center"/>
    </xf>
    <xf numFmtId="166" fontId="4" fillId="0" borderId="35" xfId="0" applyNumberFormat="1" applyFont="1" applyFill="1" applyBorder="1" applyAlignment="1">
      <alignment horizontal="center" vertical="center"/>
    </xf>
    <xf numFmtId="166" fontId="37" fillId="2" borderId="35" xfId="0" applyNumberFormat="1" applyFont="1" applyFill="1" applyBorder="1" applyAlignment="1">
      <alignment horizontal="center" vertical="center"/>
    </xf>
    <xf numFmtId="166" fontId="37" fillId="0" borderId="108" xfId="0" applyNumberFormat="1" applyFont="1" applyFill="1" applyBorder="1" applyAlignment="1">
      <alignment horizontal="center" vertical="center"/>
    </xf>
    <xf numFmtId="1" fontId="37" fillId="0" borderId="132" xfId="0" applyNumberFormat="1" applyFont="1" applyFill="1" applyBorder="1" applyAlignment="1">
      <alignment horizontal="center" vertical="center"/>
    </xf>
    <xf numFmtId="1" fontId="37" fillId="0" borderId="35" xfId="0" applyNumberFormat="1" applyFont="1" applyFill="1" applyBorder="1" applyAlignment="1">
      <alignment horizontal="center" vertical="center"/>
    </xf>
    <xf numFmtId="0" fontId="4" fillId="0" borderId="169" xfId="0" applyFont="1" applyFill="1" applyBorder="1" applyAlignment="1">
      <alignment horizontal="left" vertical="center" wrapText="1"/>
    </xf>
    <xf numFmtId="43" fontId="2" fillId="12" borderId="14" xfId="1" applyFont="1" applyFill="1" applyBorder="1" applyAlignment="1">
      <alignment horizontal="justify" vertical="center" wrapText="1"/>
    </xf>
    <xf numFmtId="167" fontId="71" fillId="0" borderId="1" xfId="1" applyNumberFormat="1" applyFont="1" applyFill="1" applyBorder="1" applyAlignment="1">
      <alignment horizontal="right" vertical="center"/>
    </xf>
    <xf numFmtId="43" fontId="2" fillId="11" borderId="14" xfId="1"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167" fontId="3" fillId="0" borderId="5" xfId="1" applyNumberFormat="1" applyFont="1" applyFill="1" applyBorder="1" applyAlignment="1">
      <alignment horizontal="center" vertical="center" wrapText="1"/>
    </xf>
    <xf numFmtId="37" fontId="2" fillId="0" borderId="5" xfId="1" applyNumberFormat="1" applyFont="1" applyFill="1" applyBorder="1" applyAlignment="1">
      <alignment horizontal="right" vertical="center" wrapText="1"/>
    </xf>
    <xf numFmtId="3" fontId="4" fillId="0" borderId="5" xfId="2" applyNumberFormat="1" applyFont="1" applyFill="1" applyBorder="1" applyAlignment="1">
      <alignment horizontal="right" vertical="center" wrapText="1"/>
    </xf>
    <xf numFmtId="165" fontId="4" fillId="2" borderId="5" xfId="0" applyNumberFormat="1" applyFont="1" applyFill="1" applyBorder="1" applyAlignment="1">
      <alignment horizontal="center" vertical="center"/>
    </xf>
    <xf numFmtId="16" fontId="5" fillId="0" borderId="5"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165" fontId="4" fillId="0" borderId="77" xfId="0" applyNumberFormat="1" applyFont="1" applyFill="1" applyBorder="1" applyAlignment="1">
      <alignment horizontal="center" vertical="center"/>
    </xf>
    <xf numFmtId="0" fontId="4" fillId="0" borderId="31" xfId="0" applyFont="1" applyFill="1" applyBorder="1" applyAlignment="1">
      <alignment horizontal="center" vertical="center" wrapText="1"/>
    </xf>
    <xf numFmtId="49" fontId="71" fillId="11" borderId="118" xfId="0" applyNumberFormat="1" applyFont="1" applyFill="1" applyBorder="1" applyAlignment="1">
      <alignment horizontal="left" vertical="center" wrapText="1"/>
    </xf>
    <xf numFmtId="0" fontId="62" fillId="0" borderId="31" xfId="0" applyFont="1" applyFill="1" applyBorder="1" applyAlignment="1">
      <alignment horizontal="center" vertical="center"/>
    </xf>
    <xf numFmtId="1" fontId="62" fillId="0" borderId="33" xfId="0" applyNumberFormat="1" applyFont="1" applyFill="1" applyBorder="1" applyAlignment="1">
      <alignment horizontal="center" vertical="center"/>
    </xf>
    <xf numFmtId="43" fontId="2" fillId="12" borderId="19" xfId="1" applyFont="1" applyFill="1" applyBorder="1" applyAlignment="1">
      <alignment horizontal="justify" vertical="center" wrapText="1"/>
    </xf>
    <xf numFmtId="167" fontId="2" fillId="13" borderId="30" xfId="1" applyNumberFormat="1" applyFont="1" applyFill="1" applyBorder="1" applyAlignment="1">
      <alignment horizontal="right" vertical="center"/>
    </xf>
    <xf numFmtId="1" fontId="2" fillId="11" borderId="81" xfId="0" applyNumberFormat="1" applyFont="1" applyFill="1" applyBorder="1" applyAlignment="1">
      <alignment horizontal="center" vertical="center"/>
    </xf>
    <xf numFmtId="0" fontId="2" fillId="11" borderId="107" xfId="0" applyFont="1" applyFill="1" applyBorder="1" applyAlignment="1">
      <alignment horizontal="center" vertical="center"/>
    </xf>
    <xf numFmtId="0" fontId="2" fillId="11" borderId="4" xfId="0" applyFont="1" applyFill="1" applyBorder="1" applyAlignment="1">
      <alignment horizontal="left" vertical="center"/>
    </xf>
    <xf numFmtId="49" fontId="2" fillId="11" borderId="4" xfId="0" applyNumberFormat="1" applyFont="1" applyFill="1" applyBorder="1" applyAlignment="1">
      <alignment horizontal="center" vertical="center"/>
    </xf>
    <xf numFmtId="49" fontId="2" fillId="11" borderId="4" xfId="0" applyNumberFormat="1" applyFont="1" applyFill="1" applyBorder="1" applyAlignment="1">
      <alignment horizontal="left" vertical="center" wrapText="1"/>
    </xf>
    <xf numFmtId="44" fontId="2" fillId="11" borderId="4" xfId="2" applyFont="1" applyFill="1" applyBorder="1" applyAlignment="1">
      <alignment horizontal="right" vertical="center"/>
    </xf>
    <xf numFmtId="167" fontId="2" fillId="11" borderId="4" xfId="1" applyNumberFormat="1" applyFont="1" applyFill="1" applyBorder="1" applyAlignment="1">
      <alignment horizontal="right" vertical="center"/>
    </xf>
    <xf numFmtId="0" fontId="2" fillId="11" borderId="4" xfId="0" applyFont="1" applyFill="1" applyBorder="1" applyAlignment="1">
      <alignment horizontal="center" vertical="center"/>
    </xf>
    <xf numFmtId="166" fontId="2" fillId="11" borderId="4" xfId="0" applyNumberFormat="1" applyFont="1" applyFill="1" applyBorder="1" applyAlignment="1">
      <alignment horizontal="center" vertical="center"/>
    </xf>
    <xf numFmtId="0" fontId="2" fillId="11" borderId="4" xfId="0" applyNumberFormat="1" applyFont="1" applyFill="1" applyBorder="1" applyAlignment="1">
      <alignment horizontal="center" vertical="center"/>
    </xf>
    <xf numFmtId="0" fontId="2" fillId="11" borderId="121" xfId="0" applyFont="1" applyFill="1" applyBorder="1" applyAlignment="1">
      <alignment horizontal="left" vertical="center" wrapText="1"/>
    </xf>
    <xf numFmtId="1" fontId="2" fillId="11" borderId="81" xfId="0" applyNumberFormat="1" applyFont="1" applyFill="1" applyBorder="1" applyAlignment="1">
      <alignment horizontal="center" vertical="center"/>
    </xf>
    <xf numFmtId="1" fontId="2" fillId="0" borderId="104" xfId="0" applyNumberFormat="1" applyFont="1" applyFill="1" applyBorder="1" applyAlignment="1">
      <alignment vertical="center"/>
    </xf>
    <xf numFmtId="1" fontId="37" fillId="11" borderId="5" xfId="0" applyNumberFormat="1" applyFont="1" applyFill="1" applyBorder="1" applyAlignment="1">
      <alignment horizontal="center" vertical="center"/>
    </xf>
    <xf numFmtId="0" fontId="4" fillId="0" borderId="168" xfId="0" applyFont="1" applyFill="1" applyBorder="1" applyAlignment="1">
      <alignment horizontal="left" vertical="center" wrapText="1"/>
    </xf>
    <xf numFmtId="0" fontId="2" fillId="11" borderId="104" xfId="0" applyFont="1" applyFill="1" applyBorder="1" applyAlignment="1">
      <alignment horizontal="center" vertical="center"/>
    </xf>
    <xf numFmtId="49" fontId="2" fillId="11" borderId="0" xfId="0" applyNumberFormat="1" applyFont="1" applyFill="1" applyBorder="1" applyAlignment="1">
      <alignment horizontal="left" vertical="center" wrapText="1"/>
    </xf>
    <xf numFmtId="49" fontId="2" fillId="11" borderId="4" xfId="0" applyNumberFormat="1" applyFont="1" applyFill="1" applyBorder="1" applyAlignment="1">
      <alignment horizontal="center" vertical="center" wrapText="1"/>
    </xf>
    <xf numFmtId="164" fontId="2" fillId="11" borderId="4" xfId="2" applyNumberFormat="1" applyFont="1" applyFill="1" applyBorder="1" applyAlignment="1">
      <alignment horizontal="center" vertical="center"/>
    </xf>
    <xf numFmtId="166" fontId="2" fillId="11" borderId="97" xfId="0" applyNumberFormat="1" applyFont="1" applyFill="1" applyBorder="1" applyAlignment="1">
      <alignment horizontal="center" vertical="center"/>
    </xf>
    <xf numFmtId="1" fontId="2" fillId="11" borderId="81" xfId="0" applyNumberFormat="1" applyFont="1" applyFill="1" applyBorder="1" applyAlignment="1">
      <alignment vertical="center"/>
    </xf>
    <xf numFmtId="49" fontId="2" fillId="11" borderId="121" xfId="0" applyNumberFormat="1" applyFont="1" applyFill="1" applyBorder="1" applyAlignment="1">
      <alignment horizontal="left" vertical="center" wrapText="1"/>
    </xf>
    <xf numFmtId="43" fontId="2" fillId="12" borderId="16" xfId="1" applyFont="1" applyFill="1" applyBorder="1" applyAlignment="1">
      <alignment horizontal="justify" vertical="center" wrapText="1"/>
    </xf>
    <xf numFmtId="0" fontId="72" fillId="0" borderId="57" xfId="0" applyFont="1" applyFill="1" applyBorder="1" applyAlignment="1">
      <alignment horizontal="left" vertical="center" wrapText="1"/>
    </xf>
    <xf numFmtId="0" fontId="2" fillId="13" borderId="30" xfId="0" applyFont="1" applyFill="1" applyBorder="1" applyAlignment="1">
      <alignment horizontal="left" vertical="center" wrapText="1"/>
    </xf>
    <xf numFmtId="167" fontId="3" fillId="13" borderId="30" xfId="1" applyNumberFormat="1" applyFont="1" applyFill="1" applyBorder="1" applyAlignment="1">
      <alignment horizontal="center" vertical="center" wrapText="1"/>
    </xf>
    <xf numFmtId="37" fontId="2" fillId="13" borderId="30" xfId="1" applyNumberFormat="1" applyFont="1" applyFill="1" applyBorder="1" applyAlignment="1">
      <alignment horizontal="right" vertical="center" wrapText="1"/>
    </xf>
    <xf numFmtId="3" fontId="2" fillId="13" borderId="30" xfId="2" applyNumberFormat="1" applyFont="1" applyFill="1" applyBorder="1" applyAlignment="1">
      <alignment horizontal="right" vertical="center" wrapText="1"/>
    </xf>
    <xf numFmtId="0" fontId="3" fillId="13" borderId="30" xfId="0" applyFont="1" applyFill="1" applyBorder="1" applyAlignment="1">
      <alignment horizontal="center" vertical="center" wrapText="1"/>
    </xf>
    <xf numFmtId="165" fontId="2" fillId="13" borderId="30" xfId="0" applyNumberFormat="1" applyFont="1" applyFill="1" applyBorder="1" applyAlignment="1">
      <alignment horizontal="center" vertical="center"/>
    </xf>
    <xf numFmtId="1" fontId="3" fillId="13" borderId="30" xfId="0" applyNumberFormat="1" applyFont="1" applyFill="1" applyBorder="1" applyAlignment="1">
      <alignment horizontal="center" vertical="center" wrapText="1"/>
    </xf>
    <xf numFmtId="1" fontId="2" fillId="13" borderId="30" xfId="0" applyNumberFormat="1" applyFont="1" applyFill="1" applyBorder="1" applyAlignment="1">
      <alignment horizontal="center" vertical="center"/>
    </xf>
    <xf numFmtId="49" fontId="2" fillId="13" borderId="50" xfId="0" applyNumberFormat="1" applyFont="1" applyFill="1" applyBorder="1" applyAlignment="1">
      <alignment horizontal="left" vertical="center" wrapText="1"/>
    </xf>
    <xf numFmtId="0" fontId="2" fillId="11" borderId="34" xfId="0" applyFont="1" applyFill="1" applyBorder="1" applyAlignment="1">
      <alignment horizontal="center" vertical="center" wrapText="1"/>
    </xf>
    <xf numFmtId="0" fontId="2" fillId="11" borderId="31"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3" fillId="11" borderId="0" xfId="0" applyFont="1" applyFill="1" applyBorder="1" applyAlignment="1">
      <alignment vertical="center"/>
    </xf>
    <xf numFmtId="0" fontId="2" fillId="11" borderId="0"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107"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0" xfId="0" applyFont="1" applyFill="1" applyBorder="1" applyAlignment="1">
      <alignment vertical="center"/>
    </xf>
    <xf numFmtId="49" fontId="3" fillId="11" borderId="0" xfId="0" applyNumberFormat="1" applyFont="1" applyFill="1" applyBorder="1" applyAlignment="1">
      <alignment horizontal="left" vertical="center"/>
    </xf>
    <xf numFmtId="49" fontId="2" fillId="11" borderId="0" xfId="0" applyNumberFormat="1" applyFont="1" applyFill="1" applyBorder="1" applyAlignment="1">
      <alignment horizontal="left" vertical="center"/>
    </xf>
    <xf numFmtId="0" fontId="2" fillId="13" borderId="2" xfId="0" applyFont="1" applyFill="1" applyBorder="1" applyAlignment="1">
      <alignment horizontal="center" vertical="center" wrapText="1"/>
    </xf>
    <xf numFmtId="1" fontId="37" fillId="0" borderId="153" xfId="0" applyNumberFormat="1" applyFont="1" applyFill="1" applyBorder="1" applyAlignment="1">
      <alignment horizontal="center" vertical="center"/>
    </xf>
    <xf numFmtId="166" fontId="4" fillId="3" borderId="4" xfId="0" applyNumberFormat="1" applyFont="1" applyFill="1" applyBorder="1" applyAlignment="1">
      <alignment horizontal="center" vertical="center"/>
    </xf>
    <xf numFmtId="0" fontId="4" fillId="0" borderId="79" xfId="0" applyFont="1" applyFill="1" applyBorder="1" applyAlignment="1">
      <alignment horizontal="left" vertical="center" wrapText="1"/>
    </xf>
    <xf numFmtId="0" fontId="2" fillId="11" borderId="104" xfId="0" applyFont="1" applyFill="1" applyBorder="1" applyAlignment="1">
      <alignment horizontal="center" vertical="center" wrapText="1"/>
    </xf>
    <xf numFmtId="0" fontId="4" fillId="0" borderId="134" xfId="0" applyFont="1" applyFill="1" applyBorder="1" applyAlignment="1">
      <alignment horizontal="center" vertical="center"/>
    </xf>
    <xf numFmtId="49" fontId="4" fillId="0" borderId="27" xfId="0" applyNumberFormat="1" applyFont="1" applyFill="1" applyBorder="1" applyAlignment="1">
      <alignment horizontal="left" vertical="center" wrapText="1"/>
    </xf>
    <xf numFmtId="49" fontId="4" fillId="0" borderId="27" xfId="0" applyNumberFormat="1" applyFont="1" applyFill="1" applyBorder="1" applyAlignment="1">
      <alignment horizontal="center" vertical="center" wrapText="1"/>
    </xf>
    <xf numFmtId="167" fontId="4" fillId="0" borderId="27" xfId="1" applyNumberFormat="1" applyFont="1" applyFill="1" applyBorder="1" applyAlignment="1">
      <alignment horizontal="right" vertical="center"/>
    </xf>
    <xf numFmtId="44" fontId="4" fillId="0" borderId="27" xfId="2" applyFont="1" applyFill="1" applyBorder="1" applyAlignment="1">
      <alignment horizontal="right" vertical="center"/>
    </xf>
    <xf numFmtId="0" fontId="4" fillId="0" borderId="27" xfId="0" applyFont="1" applyFill="1" applyBorder="1" applyAlignment="1">
      <alignment horizontal="center" vertical="center"/>
    </xf>
    <xf numFmtId="164" fontId="4" fillId="0" borderId="27" xfId="2" applyNumberFormat="1" applyFont="1" applyFill="1" applyBorder="1" applyAlignment="1">
      <alignment horizontal="center" vertical="center"/>
    </xf>
    <xf numFmtId="166" fontId="4" fillId="0" borderId="27" xfId="0" applyNumberFormat="1" applyFont="1" applyFill="1" applyBorder="1" applyAlignment="1">
      <alignment horizontal="center" vertical="center"/>
    </xf>
    <xf numFmtId="1" fontId="4" fillId="0" borderId="27" xfId="0" applyNumberFormat="1" applyFont="1" applyFill="1" applyBorder="1" applyAlignment="1">
      <alignment horizontal="center" vertical="center"/>
    </xf>
    <xf numFmtId="49" fontId="4" fillId="0" borderId="170" xfId="0" applyNumberFormat="1" applyFont="1" applyFill="1" applyBorder="1" applyAlignment="1">
      <alignment horizontal="left" vertical="center" wrapText="1"/>
    </xf>
    <xf numFmtId="0" fontId="2" fillId="11" borderId="153" xfId="0" applyFont="1" applyFill="1" applyBorder="1" applyAlignment="1">
      <alignment horizontal="center" vertical="center" wrapText="1"/>
    </xf>
    <xf numFmtId="0" fontId="4" fillId="11" borderId="105" xfId="0" applyFont="1" applyFill="1" applyBorder="1" applyAlignment="1">
      <alignment horizontal="center" vertical="center"/>
    </xf>
    <xf numFmtId="1" fontId="4" fillId="11" borderId="5" xfId="0" applyNumberFormat="1" applyFont="1" applyFill="1" applyBorder="1" applyAlignment="1">
      <alignment horizontal="center" vertical="center"/>
    </xf>
    <xf numFmtId="49" fontId="4" fillId="11" borderId="168" xfId="0" applyNumberFormat="1" applyFont="1" applyFill="1" applyBorder="1" applyAlignment="1">
      <alignment horizontal="left" vertical="center" wrapText="1"/>
    </xf>
    <xf numFmtId="168" fontId="25" fillId="8" borderId="0" xfId="3" applyFont="1" applyFill="1" applyBorder="1" applyAlignment="1">
      <alignment horizontal="left" vertical="center"/>
    </xf>
    <xf numFmtId="0" fontId="3" fillId="0" borderId="49" xfId="0" applyFont="1" applyFill="1" applyBorder="1" applyAlignment="1">
      <alignment horizontal="center" vertical="center"/>
    </xf>
    <xf numFmtId="49" fontId="27" fillId="0" borderId="36" xfId="0" applyNumberFormat="1" applyFont="1" applyFill="1" applyBorder="1" applyAlignment="1">
      <alignment horizontal="left" vertical="center" wrapText="1"/>
    </xf>
    <xf numFmtId="49" fontId="27" fillId="0" borderId="7" xfId="0" applyNumberFormat="1" applyFont="1" applyFill="1" applyBorder="1" applyAlignment="1">
      <alignment horizontal="left" vertical="center"/>
    </xf>
    <xf numFmtId="49" fontId="27" fillId="0" borderId="53"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49" fontId="3" fillId="0" borderId="53" xfId="0" applyNumberFormat="1" applyFont="1" applyFill="1" applyBorder="1" applyAlignment="1">
      <alignment horizontal="left" vertical="center"/>
    </xf>
    <xf numFmtId="49" fontId="27" fillId="0" borderId="7" xfId="0" applyNumberFormat="1" applyFont="1" applyFill="1" applyBorder="1" applyAlignment="1">
      <alignment horizontal="left" vertical="center" wrapText="1"/>
    </xf>
    <xf numFmtId="49" fontId="27" fillId="0" borderId="53"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xf>
    <xf numFmtId="0" fontId="27" fillId="0" borderId="138"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72" xfId="0" applyFont="1" applyFill="1" applyBorder="1" applyAlignment="1">
      <alignment horizontal="center" vertical="center" wrapText="1"/>
    </xf>
    <xf numFmtId="164" fontId="27" fillId="0" borderId="138" xfId="2" applyNumberFormat="1" applyFont="1" applyFill="1" applyBorder="1" applyAlignment="1">
      <alignment horizontal="center" vertical="center" wrapText="1"/>
    </xf>
    <xf numFmtId="164" fontId="27" fillId="0" borderId="125" xfId="2" applyNumberFormat="1" applyFont="1" applyFill="1" applyBorder="1" applyAlignment="1">
      <alignment horizontal="center" vertical="center" wrapText="1"/>
    </xf>
    <xf numFmtId="164" fontId="27" fillId="0" borderId="72" xfId="2" applyNumberFormat="1" applyFont="1" applyFill="1" applyBorder="1" applyAlignment="1">
      <alignment horizontal="center" vertical="center" wrapText="1"/>
    </xf>
    <xf numFmtId="166" fontId="26" fillId="0" borderId="127" xfId="0" applyNumberFormat="1" applyFont="1" applyFill="1" applyBorder="1" applyAlignment="1">
      <alignment horizontal="center" vertical="center" wrapText="1"/>
    </xf>
    <xf numFmtId="166" fontId="26" fillId="0" borderId="141" xfId="0" applyNumberFormat="1" applyFont="1" applyFill="1" applyBorder="1" applyAlignment="1">
      <alignment horizontal="center" vertical="center" wrapText="1"/>
    </xf>
    <xf numFmtId="49" fontId="27" fillId="0" borderId="9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49" fontId="27" fillId="0" borderId="76" xfId="0" applyNumberFormat="1" applyFont="1" applyFill="1" applyBorder="1" applyAlignment="1">
      <alignment horizontal="center" vertical="center" wrapText="1"/>
    </xf>
    <xf numFmtId="166" fontId="27" fillId="0" borderId="70" xfId="0" applyNumberFormat="1" applyFont="1" applyFill="1" applyBorder="1" applyAlignment="1">
      <alignment horizontal="center" vertical="center" wrapText="1"/>
    </xf>
    <xf numFmtId="166" fontId="27" fillId="0" borderId="71" xfId="0" applyNumberFormat="1" applyFont="1" applyFill="1" applyBorder="1" applyAlignment="1">
      <alignment horizontal="center" vertical="center" wrapText="1"/>
    </xf>
    <xf numFmtId="166" fontId="27" fillId="0" borderId="135" xfId="0" applyNumberFormat="1" applyFont="1" applyFill="1" applyBorder="1" applyAlignment="1">
      <alignment horizontal="center" vertical="center" wrapText="1"/>
    </xf>
    <xf numFmtId="166" fontId="27" fillId="0" borderId="92" xfId="0" applyNumberFormat="1"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0" xfId="0" applyFont="1" applyFill="1" applyBorder="1" applyAlignment="1">
      <alignment horizontal="center" vertical="center" wrapText="1"/>
    </xf>
    <xf numFmtId="49" fontId="27" fillId="0" borderId="98" xfId="0" applyNumberFormat="1" applyFont="1" applyFill="1" applyBorder="1" applyAlignment="1">
      <alignment horizontal="left" vertical="center" wrapText="1"/>
    </xf>
    <xf numFmtId="49" fontId="27" fillId="0" borderId="2" xfId="0" applyNumberFormat="1" applyFont="1" applyFill="1" applyBorder="1" applyAlignment="1">
      <alignment horizontal="left" vertical="center"/>
    </xf>
    <xf numFmtId="49" fontId="27" fillId="0" borderId="110" xfId="0" applyNumberFormat="1" applyFont="1" applyFill="1" applyBorder="1" applyAlignment="1">
      <alignment horizontal="left" vertical="center"/>
    </xf>
    <xf numFmtId="164" fontId="27" fillId="11" borderId="136" xfId="2" applyNumberFormat="1" applyFont="1" applyFill="1" applyBorder="1" applyAlignment="1">
      <alignment horizontal="center" vertical="center" wrapText="1"/>
    </xf>
    <xf numFmtId="164" fontId="27" fillId="11" borderId="63" xfId="2" applyNumberFormat="1" applyFont="1" applyFill="1" applyBorder="1" applyAlignment="1">
      <alignment horizontal="center" vertical="center" wrapText="1"/>
    </xf>
    <xf numFmtId="164" fontId="27" fillId="11" borderId="137" xfId="2" applyNumberFormat="1" applyFont="1" applyFill="1" applyBorder="1" applyAlignment="1">
      <alignment horizontal="center" vertical="center" wrapText="1"/>
    </xf>
    <xf numFmtId="0" fontId="27" fillId="0" borderId="139" xfId="0" applyFont="1" applyFill="1" applyBorder="1" applyAlignment="1">
      <alignment horizontal="center" vertical="center" wrapText="1"/>
    </xf>
    <xf numFmtId="0" fontId="27" fillId="0" borderId="121" xfId="0" applyFont="1" applyFill="1" applyBorder="1" applyAlignment="1">
      <alignment horizontal="center" vertical="center" wrapText="1"/>
    </xf>
    <xf numFmtId="0" fontId="27" fillId="0" borderId="140" xfId="0" applyFont="1" applyFill="1" applyBorder="1" applyAlignment="1">
      <alignment horizontal="center" vertical="center" wrapText="1"/>
    </xf>
    <xf numFmtId="1" fontId="37" fillId="11" borderId="81" xfId="0" applyNumberFormat="1" applyFont="1" applyFill="1" applyBorder="1" applyAlignment="1">
      <alignment horizontal="center" vertical="center"/>
    </xf>
    <xf numFmtId="1" fontId="37" fillId="11" borderId="125" xfId="0" applyNumberFormat="1" applyFont="1" applyFill="1" applyBorder="1" applyAlignment="1">
      <alignment horizontal="center" vertical="center"/>
    </xf>
    <xf numFmtId="1" fontId="37" fillId="0" borderId="81" xfId="0" applyNumberFormat="1" applyFont="1" applyFill="1" applyBorder="1" applyAlignment="1">
      <alignment horizontal="center" vertical="center"/>
    </xf>
    <xf numFmtId="1" fontId="37" fillId="0" borderId="80" xfId="0" applyNumberFormat="1" applyFont="1" applyFill="1" applyBorder="1" applyAlignment="1">
      <alignment horizontal="center" vertical="center"/>
    </xf>
    <xf numFmtId="1" fontId="2" fillId="11" borderId="81" xfId="0" applyNumberFormat="1" applyFont="1" applyFill="1" applyBorder="1" applyAlignment="1">
      <alignment horizontal="center" vertical="center"/>
    </xf>
    <xf numFmtId="1" fontId="2" fillId="11" borderId="80" xfId="0" applyNumberFormat="1" applyFont="1" applyFill="1" applyBorder="1" applyAlignment="1">
      <alignment horizontal="center" vertical="center"/>
    </xf>
    <xf numFmtId="0" fontId="0" fillId="0" borderId="83" xfId="0" applyBorder="1"/>
    <xf numFmtId="1" fontId="27" fillId="0" borderId="145" xfId="2" applyNumberFormat="1" applyFont="1" applyFill="1" applyBorder="1" applyAlignment="1">
      <alignment horizontal="center" vertical="center" wrapText="1"/>
    </xf>
    <xf numFmtId="1" fontId="27" fillId="0" borderId="89" xfId="2" applyNumberFormat="1" applyFont="1" applyFill="1" applyBorder="1" applyAlignment="1">
      <alignment horizontal="center" vertical="center" wrapText="1"/>
    </xf>
    <xf numFmtId="1" fontId="27" fillId="0" borderId="146" xfId="2" applyNumberFormat="1" applyFont="1" applyFill="1" applyBorder="1" applyAlignment="1">
      <alignment horizontal="center" vertical="center" wrapText="1"/>
    </xf>
    <xf numFmtId="164" fontId="27" fillId="0" borderId="54" xfId="2" applyNumberFormat="1" applyFont="1" applyFill="1" applyBorder="1" applyAlignment="1">
      <alignment horizontal="center" vertical="center" wrapText="1"/>
    </xf>
    <xf numFmtId="164" fontId="27" fillId="0" borderId="6" xfId="2" applyNumberFormat="1" applyFont="1" applyFill="1" applyBorder="1" applyAlignment="1">
      <alignment horizontal="center" vertical="center" wrapText="1"/>
    </xf>
    <xf numFmtId="164" fontId="27" fillId="0" borderId="55" xfId="2" applyNumberFormat="1"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55" xfId="0" applyFont="1" applyFill="1" applyBorder="1" applyAlignment="1">
      <alignment horizontal="center" vertical="center" wrapText="1"/>
    </xf>
    <xf numFmtId="49" fontId="3" fillId="0" borderId="27" xfId="0" applyNumberFormat="1" applyFont="1" applyFill="1" applyBorder="1" applyAlignment="1">
      <alignment horizontal="left" vertical="center"/>
    </xf>
    <xf numFmtId="49" fontId="3" fillId="0" borderId="96" xfId="0" applyNumberFormat="1" applyFont="1" applyFill="1" applyBorder="1" applyAlignment="1">
      <alignment horizontal="left" vertical="center"/>
    </xf>
    <xf numFmtId="49" fontId="3" fillId="0" borderId="65" xfId="0" applyNumberFormat="1" applyFont="1" applyFill="1" applyBorder="1" applyAlignment="1">
      <alignment horizontal="left" vertical="center"/>
    </xf>
    <xf numFmtId="49" fontId="3" fillId="0" borderId="66" xfId="0" applyNumberFormat="1" applyFont="1" applyFill="1" applyBorder="1" applyAlignment="1">
      <alignment horizontal="left" vertical="center"/>
    </xf>
    <xf numFmtId="49" fontId="27" fillId="0" borderId="97" xfId="0" applyNumberFormat="1" applyFont="1" applyFill="1" applyBorder="1" applyAlignment="1">
      <alignment horizontal="left" vertical="center" wrapText="1"/>
    </xf>
    <xf numFmtId="49" fontId="27" fillId="0" borderId="0" xfId="0" applyNumberFormat="1" applyFont="1" applyFill="1" applyBorder="1" applyAlignment="1">
      <alignment horizontal="left" vertical="center"/>
    </xf>
    <xf numFmtId="49" fontId="27" fillId="0" borderId="107" xfId="0" applyNumberFormat="1" applyFont="1" applyFill="1" applyBorder="1" applyAlignment="1">
      <alignment horizontal="left" vertical="center"/>
    </xf>
    <xf numFmtId="0" fontId="27" fillId="0" borderId="142" xfId="0" applyFont="1" applyFill="1" applyBorder="1" applyAlignment="1">
      <alignment horizontal="center" vertical="center" wrapText="1"/>
    </xf>
    <xf numFmtId="0" fontId="27" fillId="0" borderId="143" xfId="0" applyFont="1" applyFill="1" applyBorder="1" applyAlignment="1">
      <alignment horizontal="center" vertical="center" wrapText="1"/>
    </xf>
    <xf numFmtId="0" fontId="27" fillId="0" borderId="144" xfId="0" applyFont="1" applyFill="1" applyBorder="1" applyAlignment="1">
      <alignment horizontal="center" vertical="center" wrapText="1"/>
    </xf>
    <xf numFmtId="164" fontId="27" fillId="3" borderId="145" xfId="2" applyNumberFormat="1" applyFont="1" applyFill="1" applyBorder="1" applyAlignment="1">
      <alignment horizontal="center" vertical="center" wrapText="1"/>
    </xf>
    <xf numFmtId="164" fontId="27" fillId="3" borderId="89" xfId="2" applyNumberFormat="1" applyFont="1" applyFill="1" applyBorder="1" applyAlignment="1">
      <alignment horizontal="center" vertical="center" wrapText="1"/>
    </xf>
    <xf numFmtId="164" fontId="27" fillId="3" borderId="146" xfId="2" applyNumberFormat="1" applyFont="1" applyFill="1" applyBorder="1" applyAlignment="1">
      <alignment horizontal="center" vertical="center" wrapText="1"/>
    </xf>
    <xf numFmtId="0" fontId="27" fillId="0" borderId="147" xfId="0" applyFont="1" applyFill="1" applyBorder="1" applyAlignment="1">
      <alignment horizontal="center" vertical="center" wrapText="1"/>
    </xf>
    <xf numFmtId="0" fontId="27" fillId="0" borderId="148" xfId="0" applyFont="1" applyFill="1" applyBorder="1" applyAlignment="1">
      <alignment horizontal="center" vertical="center" wrapText="1"/>
    </xf>
    <xf numFmtId="49" fontId="3" fillId="0" borderId="49" xfId="0" applyNumberFormat="1" applyFont="1" applyFill="1" applyBorder="1" applyAlignment="1">
      <alignment horizontal="center" vertical="center"/>
    </xf>
    <xf numFmtId="0" fontId="27" fillId="0" borderId="74"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76"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3" fontId="27" fillId="0" borderId="53" xfId="1" applyFont="1" applyFill="1" applyBorder="1" applyAlignment="1">
      <alignment horizontal="left" vertical="center" wrapText="1"/>
    </xf>
    <xf numFmtId="43" fontId="27" fillId="0" borderId="1" xfId="1" applyFont="1" applyFill="1" applyBorder="1" applyAlignment="1">
      <alignment horizontal="left" vertical="center" wrapText="1"/>
    </xf>
    <xf numFmtId="43" fontId="27" fillId="0" borderId="36" xfId="1" applyFont="1" applyFill="1" applyBorder="1" applyAlignment="1">
      <alignment horizontal="left" vertical="center" wrapText="1"/>
    </xf>
    <xf numFmtId="0" fontId="27" fillId="0" borderId="93"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7" fillId="0" borderId="157" xfId="0" applyFont="1" applyFill="1" applyBorder="1" applyAlignment="1">
      <alignment horizontal="center" vertical="center" wrapText="1"/>
    </xf>
    <xf numFmtId="167" fontId="27" fillId="0" borderId="138" xfId="1" applyNumberFormat="1" applyFont="1" applyFill="1" applyBorder="1" applyAlignment="1">
      <alignment horizontal="center" vertical="center" wrapText="1"/>
    </xf>
    <xf numFmtId="167" fontId="27" fillId="0" borderId="125" xfId="1" applyNumberFormat="1" applyFont="1" applyFill="1" applyBorder="1" applyAlignment="1">
      <alignment horizontal="center" vertical="center" wrapText="1"/>
    </xf>
    <xf numFmtId="167" fontId="27" fillId="0" borderId="72" xfId="1" applyNumberFormat="1" applyFont="1" applyFill="1" applyBorder="1" applyAlignment="1">
      <alignment horizontal="center" vertical="center" wrapText="1"/>
    </xf>
    <xf numFmtId="164" fontId="27" fillId="0" borderId="136" xfId="2" applyNumberFormat="1" applyFont="1" applyFill="1" applyBorder="1" applyAlignment="1">
      <alignment horizontal="center" vertical="center" wrapText="1"/>
    </xf>
    <xf numFmtId="164" fontId="27" fillId="0" borderId="63" xfId="2" applyNumberFormat="1" applyFont="1" applyFill="1" applyBorder="1" applyAlignment="1">
      <alignment horizontal="center" vertical="center" wrapText="1"/>
    </xf>
    <xf numFmtId="164" fontId="27" fillId="0" borderId="137" xfId="2" applyNumberFormat="1" applyFont="1" applyFill="1" applyBorder="1" applyAlignment="1">
      <alignment horizontal="center" vertical="center" wrapText="1"/>
    </xf>
    <xf numFmtId="0" fontId="3" fillId="0" borderId="149" xfId="0" applyFont="1" applyFill="1" applyBorder="1" applyAlignment="1">
      <alignment horizontal="center" vertical="center"/>
    </xf>
    <xf numFmtId="0" fontId="3" fillId="0" borderId="150" xfId="0" applyFont="1" applyFill="1" applyBorder="1" applyAlignment="1">
      <alignment horizontal="center" vertical="center"/>
    </xf>
    <xf numFmtId="0" fontId="3" fillId="0" borderId="151" xfId="0" applyFont="1" applyFill="1" applyBorder="1" applyAlignment="1">
      <alignment horizontal="center" vertical="center"/>
    </xf>
    <xf numFmtId="0" fontId="3" fillId="0" borderId="149" xfId="0" applyFont="1" applyFill="1" applyBorder="1" applyAlignment="1">
      <alignment horizontal="left" vertical="center"/>
    </xf>
    <xf numFmtId="0" fontId="3" fillId="0" borderId="150" xfId="0" applyFont="1" applyFill="1" applyBorder="1" applyAlignment="1">
      <alignment horizontal="left" vertical="center"/>
    </xf>
    <xf numFmtId="0" fontId="3" fillId="0" borderId="151" xfId="0" applyFont="1" applyFill="1" applyBorder="1" applyAlignment="1">
      <alignment horizontal="left" vertical="center"/>
    </xf>
    <xf numFmtId="49" fontId="3" fillId="0" borderId="98"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110" xfId="0" applyNumberFormat="1" applyFont="1" applyFill="1" applyBorder="1" applyAlignment="1">
      <alignment horizontal="left" vertical="center"/>
    </xf>
    <xf numFmtId="0" fontId="3" fillId="0" borderId="9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4" xfId="0" applyFont="1" applyFill="1" applyBorder="1" applyAlignment="1">
      <alignment horizontal="center" vertical="center"/>
    </xf>
    <xf numFmtId="49" fontId="3" fillId="0" borderId="152" xfId="0" applyNumberFormat="1" applyFont="1" applyFill="1" applyBorder="1" applyAlignment="1">
      <alignment horizontal="center" vertical="center" wrapText="1"/>
    </xf>
    <xf numFmtId="49" fontId="3" fillId="0" borderId="153" xfId="0" applyNumberFormat="1" applyFont="1" applyFill="1" applyBorder="1" applyAlignment="1">
      <alignment horizontal="center" vertical="center" wrapText="1"/>
    </xf>
    <xf numFmtId="49" fontId="3" fillId="0" borderId="154" xfId="0" applyNumberFormat="1" applyFont="1" applyFill="1" applyBorder="1" applyAlignment="1">
      <alignment horizontal="center" vertical="center" wrapText="1"/>
    </xf>
    <xf numFmtId="49" fontId="3" fillId="0" borderId="155" xfId="0" applyNumberFormat="1" applyFont="1" applyFill="1" applyBorder="1" applyAlignment="1">
      <alignment horizontal="center" vertical="center" wrapText="1"/>
    </xf>
    <xf numFmtId="49" fontId="3" fillId="0" borderId="141" xfId="0" applyNumberFormat="1" applyFont="1" applyFill="1" applyBorder="1" applyAlignment="1">
      <alignment horizontal="center" vertical="center" wrapText="1"/>
    </xf>
    <xf numFmtId="49" fontId="3" fillId="0" borderId="156" xfId="0" applyNumberFormat="1" applyFont="1" applyFill="1" applyBorder="1" applyAlignment="1">
      <alignment horizontal="center" vertical="center" wrapText="1"/>
    </xf>
    <xf numFmtId="49" fontId="27" fillId="0" borderId="40" xfId="0" applyNumberFormat="1" applyFont="1" applyFill="1" applyBorder="1" applyAlignment="1">
      <alignment horizontal="center" vertical="center" wrapText="1"/>
    </xf>
    <xf numFmtId="49" fontId="27" fillId="0" borderId="157" xfId="0" applyNumberFormat="1" applyFont="1" applyFill="1" applyBorder="1" applyAlignment="1">
      <alignment horizontal="center" vertical="center" wrapText="1"/>
    </xf>
    <xf numFmtId="43" fontId="42" fillId="0" borderId="100" xfId="1" applyFont="1" applyFill="1" applyBorder="1" applyAlignment="1">
      <alignment horizontal="center" vertical="center"/>
    </xf>
    <xf numFmtId="43" fontId="42" fillId="0" borderId="163" xfId="1" applyFont="1" applyFill="1" applyBorder="1" applyAlignment="1">
      <alignment horizontal="center" vertical="center"/>
    </xf>
    <xf numFmtId="43" fontId="42" fillId="0" borderId="164" xfId="1" applyFont="1" applyFill="1" applyBorder="1" applyAlignment="1">
      <alignment horizontal="center" vertical="center"/>
    </xf>
    <xf numFmtId="43" fontId="59" fillId="0" borderId="37" xfId="1" applyFont="1" applyFill="1" applyBorder="1" applyAlignment="1">
      <alignment horizontal="left" vertical="center"/>
    </xf>
    <xf numFmtId="43" fontId="59" fillId="0" borderId="65" xfId="1" applyFont="1" applyFill="1" applyBorder="1" applyAlignment="1">
      <alignment horizontal="left" vertical="center"/>
    </xf>
    <xf numFmtId="43" fontId="59" fillId="0" borderId="143" xfId="1" applyFont="1" applyFill="1" applyBorder="1" applyAlignment="1">
      <alignment horizontal="left" vertical="center"/>
    </xf>
    <xf numFmtId="43" fontId="3" fillId="0" borderId="14" xfId="1" applyFont="1" applyFill="1" applyBorder="1" applyAlignment="1">
      <alignment horizontal="left" vertical="center" wrapText="1"/>
    </xf>
    <xf numFmtId="43" fontId="3" fillId="0" borderId="1" xfId="1" applyFont="1" applyFill="1" applyBorder="1" applyAlignment="1">
      <alignment horizontal="left" vertical="center" wrapText="1"/>
    </xf>
    <xf numFmtId="43" fontId="3" fillId="0" borderId="15" xfId="1" applyFont="1" applyFill="1" applyBorder="1" applyAlignment="1">
      <alignment horizontal="left" vertical="center" wrapText="1"/>
    </xf>
    <xf numFmtId="43" fontId="3" fillId="0" borderId="16" xfId="1" applyFont="1" applyFill="1" applyBorder="1" applyAlignment="1">
      <alignment horizontal="left" vertical="center" wrapText="1"/>
    </xf>
    <xf numFmtId="43" fontId="3" fillId="0" borderId="7" xfId="1" applyFont="1" applyFill="1" applyBorder="1" applyAlignment="1">
      <alignment horizontal="left" vertical="center" wrapText="1"/>
    </xf>
    <xf numFmtId="43" fontId="3" fillId="0" borderId="17" xfId="1" applyFont="1" applyFill="1" applyBorder="1" applyAlignment="1">
      <alignment horizontal="left" vertical="center" wrapText="1"/>
    </xf>
    <xf numFmtId="43" fontId="53" fillId="0" borderId="37" xfId="1" applyFont="1" applyFill="1" applyBorder="1" applyAlignment="1">
      <alignment horizontal="left" vertical="center"/>
    </xf>
    <xf numFmtId="43" fontId="53" fillId="0" borderId="65" xfId="1" applyFont="1" applyFill="1" applyBorder="1" applyAlignment="1">
      <alignment horizontal="left" vertical="center"/>
    </xf>
    <xf numFmtId="43" fontId="53" fillId="0" borderId="143" xfId="1" applyFont="1" applyFill="1" applyBorder="1" applyAlignment="1">
      <alignment horizontal="left" vertical="center"/>
    </xf>
    <xf numFmtId="0" fontId="2" fillId="0" borderId="70" xfId="0" applyFont="1" applyFill="1" applyBorder="1" applyAlignment="1">
      <alignment horizontal="left" wrapText="1"/>
    </xf>
    <xf numFmtId="0" fontId="2" fillId="0" borderId="32" xfId="0" applyFont="1" applyFill="1" applyBorder="1" applyAlignment="1">
      <alignment horizontal="left" wrapText="1"/>
    </xf>
    <xf numFmtId="0" fontId="2" fillId="0" borderId="71" xfId="0" applyFont="1" applyFill="1" applyBorder="1" applyAlignment="1">
      <alignment horizontal="left" wrapText="1"/>
    </xf>
    <xf numFmtId="0" fontId="2" fillId="0" borderId="135" xfId="0" applyFont="1" applyFill="1" applyBorder="1" applyAlignment="1">
      <alignment horizontal="left" wrapText="1"/>
    </xf>
    <xf numFmtId="0" fontId="2" fillId="0" borderId="153" xfId="0" applyFont="1" applyFill="1" applyBorder="1" applyAlignment="1">
      <alignment horizontal="left" wrapText="1"/>
    </xf>
    <xf numFmtId="0" fontId="2" fillId="0" borderId="92" xfId="0" applyFont="1" applyFill="1" applyBorder="1" applyAlignment="1">
      <alignment horizontal="left" wrapText="1"/>
    </xf>
    <xf numFmtId="43" fontId="27" fillId="0" borderId="14" xfId="1" applyFont="1" applyFill="1" applyBorder="1" applyAlignment="1">
      <alignment horizontal="left" vertical="center" wrapText="1"/>
    </xf>
    <xf numFmtId="43" fontId="27" fillId="0" borderId="15" xfId="1" applyFont="1" applyFill="1" applyBorder="1" applyAlignment="1">
      <alignment horizontal="left" vertical="center" wrapText="1"/>
    </xf>
    <xf numFmtId="43" fontId="3" fillId="0" borderId="134" xfId="1" applyFont="1" applyFill="1" applyBorder="1" applyAlignment="1">
      <alignment horizontal="left" vertical="center" wrapText="1"/>
    </xf>
    <xf numFmtId="43" fontId="3" fillId="0" borderId="27" xfId="1" applyFont="1" applyFill="1" applyBorder="1" applyAlignment="1">
      <alignment horizontal="left" vertical="center" wrapText="1"/>
    </xf>
    <xf numFmtId="43" fontId="3" fillId="0" borderId="28" xfId="1" applyFont="1" applyFill="1" applyBorder="1" applyAlignment="1">
      <alignment horizontal="left" vertical="center" wrapText="1"/>
    </xf>
    <xf numFmtId="43" fontId="42" fillId="0" borderId="16" xfId="1" applyFont="1" applyFill="1" applyBorder="1" applyAlignment="1">
      <alignment horizontal="left" vertical="center" wrapText="1"/>
    </xf>
    <xf numFmtId="43" fontId="42" fillId="0" borderId="7" xfId="1" applyFont="1" applyFill="1" applyBorder="1" applyAlignment="1">
      <alignment horizontal="left" vertical="center" wrapText="1"/>
    </xf>
    <xf numFmtId="43" fontId="42" fillId="0" borderId="17" xfId="1" applyFont="1" applyFill="1" applyBorder="1" applyAlignment="1">
      <alignment horizontal="left" vertical="center" wrapText="1"/>
    </xf>
    <xf numFmtId="43" fontId="3" fillId="0" borderId="162" xfId="1" applyFont="1" applyFill="1" applyBorder="1" applyAlignment="1">
      <alignment horizontal="center" vertical="center" wrapText="1"/>
    </xf>
    <xf numFmtId="43" fontId="3" fillId="0" borderId="141" xfId="1" applyFont="1" applyFill="1" applyBorder="1" applyAlignment="1">
      <alignment horizontal="center" vertical="center" wrapText="1"/>
    </xf>
    <xf numFmtId="43" fontId="3" fillId="0" borderId="142" xfId="1" applyFont="1" applyFill="1" applyBorder="1" applyAlignment="1">
      <alignment horizontal="center" vertical="center" wrapText="1"/>
    </xf>
    <xf numFmtId="167" fontId="3" fillId="0" borderId="158" xfId="1" applyNumberFormat="1" applyFont="1" applyFill="1" applyBorder="1" applyAlignment="1">
      <alignment horizontal="center" vertical="center" wrapText="1"/>
    </xf>
    <xf numFmtId="167" fontId="3" fillId="0" borderId="22" xfId="1" applyNumberFormat="1" applyFont="1" applyFill="1" applyBorder="1" applyAlignment="1">
      <alignment horizontal="center" vertical="center" wrapText="1"/>
    </xf>
    <xf numFmtId="167" fontId="3" fillId="0" borderId="160" xfId="1" applyNumberFormat="1" applyFont="1" applyFill="1" applyBorder="1" applyAlignment="1">
      <alignment horizontal="center" vertical="center" wrapText="1"/>
    </xf>
    <xf numFmtId="43" fontId="3" fillId="0" borderId="136" xfId="1" applyFont="1" applyFill="1" applyBorder="1" applyAlignment="1">
      <alignment horizontal="center" vertical="center" wrapText="1"/>
    </xf>
    <xf numFmtId="43" fontId="3" fillId="0" borderId="63" xfId="1" applyFont="1" applyFill="1" applyBorder="1" applyAlignment="1">
      <alignment horizontal="center" vertical="center" wrapText="1"/>
    </xf>
    <xf numFmtId="43" fontId="3" fillId="0" borderId="88" xfId="1" applyFont="1" applyFill="1" applyBorder="1" applyAlignment="1">
      <alignment horizontal="center" vertical="center" wrapText="1"/>
    </xf>
    <xf numFmtId="49" fontId="3" fillId="0" borderId="147" xfId="1" applyNumberFormat="1" applyFont="1" applyFill="1" applyBorder="1" applyAlignment="1">
      <alignment horizontal="center" vertical="center" wrapText="1"/>
    </xf>
    <xf numFmtId="49" fontId="3" fillId="0" borderId="66" xfId="1" applyNumberFormat="1" applyFont="1" applyFill="1" applyBorder="1" applyAlignment="1">
      <alignment horizontal="center" vertical="center" wrapText="1"/>
    </xf>
    <xf numFmtId="43" fontId="3" fillId="0" borderId="93" xfId="1" applyFont="1" applyFill="1" applyBorder="1" applyAlignment="1">
      <alignment horizontal="center" vertical="center" wrapText="1"/>
    </xf>
    <xf numFmtId="43" fontId="3" fillId="0" borderId="40" xfId="1" applyFont="1" applyFill="1" applyBorder="1" applyAlignment="1">
      <alignment horizontal="center" vertical="center" wrapText="1"/>
    </xf>
    <xf numFmtId="43" fontId="3" fillId="0" borderId="85" xfId="1" applyFont="1" applyFill="1" applyBorder="1" applyAlignment="1">
      <alignment horizontal="center" vertical="center" wrapText="1"/>
    </xf>
    <xf numFmtId="43" fontId="38" fillId="0" borderId="81" xfId="1" applyFont="1" applyFill="1" applyBorder="1" applyAlignment="1">
      <alignment horizontal="center" vertical="center" wrapText="1"/>
    </xf>
    <xf numFmtId="43" fontId="38" fillId="0" borderId="125" xfId="1" applyFont="1" applyFill="1" applyBorder="1" applyAlignment="1">
      <alignment horizontal="center" vertical="center"/>
    </xf>
    <xf numFmtId="43" fontId="38" fillId="0" borderId="80" xfId="1" applyFont="1" applyFill="1" applyBorder="1" applyAlignment="1">
      <alignment horizontal="center" vertical="center"/>
    </xf>
    <xf numFmtId="167" fontId="3" fillId="0" borderId="122" xfId="1" applyNumberFormat="1" applyFont="1" applyFill="1" applyBorder="1" applyAlignment="1">
      <alignment horizontal="center" vertical="center" wrapText="1"/>
    </xf>
    <xf numFmtId="167" fontId="3" fillId="0" borderId="38" xfId="1" applyNumberFormat="1" applyFont="1" applyFill="1" applyBorder="1" applyAlignment="1">
      <alignment horizontal="center" vertical="center" wrapText="1"/>
    </xf>
    <xf numFmtId="167" fontId="3" fillId="0" borderId="135" xfId="1" applyNumberFormat="1" applyFont="1" applyFill="1" applyBorder="1" applyAlignment="1">
      <alignment horizontal="center" vertical="center" wrapText="1"/>
    </xf>
    <xf numFmtId="169" fontId="3" fillId="0" borderId="81" xfId="1" applyNumberFormat="1" applyFont="1" applyFill="1" applyBorder="1" applyAlignment="1">
      <alignment horizontal="center" vertical="center" wrapText="1"/>
    </xf>
    <xf numFmtId="169" fontId="3" fillId="0" borderId="125" xfId="1" applyNumberFormat="1" applyFont="1" applyFill="1" applyBorder="1" applyAlignment="1">
      <alignment horizontal="center" vertical="center" wrapText="1"/>
    </xf>
    <xf numFmtId="169" fontId="3" fillId="0" borderId="80" xfId="1" applyNumberFormat="1" applyFont="1" applyFill="1" applyBorder="1" applyAlignment="1">
      <alignment horizontal="center" vertical="center" wrapText="1"/>
    </xf>
    <xf numFmtId="167" fontId="3" fillId="0" borderId="136" xfId="1" applyNumberFormat="1" applyFont="1" applyFill="1" applyBorder="1" applyAlignment="1">
      <alignment horizontal="center" vertical="center" wrapText="1"/>
    </xf>
    <xf numFmtId="0" fontId="1" fillId="0" borderId="63" xfId="0" applyFont="1" applyFill="1" applyBorder="1"/>
    <xf numFmtId="0" fontId="1" fillId="0" borderId="88" xfId="0" applyFont="1" applyFill="1" applyBorder="1"/>
    <xf numFmtId="43" fontId="62" fillId="0" borderId="81" xfId="1" applyFont="1" applyFill="1" applyBorder="1" applyAlignment="1">
      <alignment horizontal="center" vertical="center" wrapText="1"/>
    </xf>
    <xf numFmtId="43" fontId="62" fillId="0" borderId="125" xfId="1" applyFont="1" applyFill="1" applyBorder="1" applyAlignment="1">
      <alignment horizontal="center" vertical="center"/>
    </xf>
    <xf numFmtId="43" fontId="62" fillId="0" borderId="80" xfId="1" applyFont="1" applyFill="1" applyBorder="1" applyAlignment="1">
      <alignment horizontal="center" vertical="center"/>
    </xf>
    <xf numFmtId="43" fontId="3" fillId="0" borderId="71" xfId="1" applyFont="1" applyFill="1" applyBorder="1" applyAlignment="1">
      <alignment horizontal="center" vertical="center" wrapText="1"/>
    </xf>
    <xf numFmtId="43" fontId="3" fillId="0" borderId="121" xfId="1" applyFont="1" applyFill="1" applyBorder="1" applyAlignment="1">
      <alignment horizontal="center" vertical="center" wrapText="1"/>
    </xf>
    <xf numFmtId="43" fontId="3" fillId="0" borderId="92" xfId="1" applyFont="1" applyFill="1" applyBorder="1" applyAlignment="1">
      <alignment horizontal="center" vertical="center" wrapText="1"/>
    </xf>
    <xf numFmtId="43" fontId="3" fillId="0" borderId="16" xfId="1" applyFont="1" applyFill="1" applyBorder="1" applyAlignment="1">
      <alignment horizontal="center" vertical="center" wrapText="1"/>
    </xf>
    <xf numFmtId="43" fontId="3" fillId="0" borderId="7" xfId="1" applyFont="1" applyFill="1" applyBorder="1" applyAlignment="1">
      <alignment horizontal="center" vertical="center" wrapText="1"/>
    </xf>
    <xf numFmtId="43" fontId="3" fillId="0" borderId="17" xfId="1" applyFont="1" applyFill="1" applyBorder="1" applyAlignment="1">
      <alignment horizontal="center" vertical="center" wrapText="1"/>
    </xf>
    <xf numFmtId="43" fontId="3" fillId="0" borderId="158" xfId="1" applyFont="1" applyFill="1" applyBorder="1" applyAlignment="1">
      <alignment horizontal="center" vertical="center"/>
    </xf>
    <xf numFmtId="43" fontId="3" fillId="0" borderId="22" xfId="1" applyFont="1" applyFill="1" applyBorder="1" applyAlignment="1">
      <alignment horizontal="center" vertical="center"/>
    </xf>
    <xf numFmtId="43" fontId="3" fillId="0" borderId="159" xfId="1" applyFont="1" applyFill="1" applyBorder="1" applyAlignment="1">
      <alignment horizontal="center" vertical="center"/>
    </xf>
    <xf numFmtId="169" fontId="3" fillId="0" borderId="70" xfId="1" applyNumberFormat="1" applyFont="1" applyFill="1" applyBorder="1" applyAlignment="1">
      <alignment horizontal="center" vertical="center" wrapText="1"/>
    </xf>
    <xf numFmtId="169" fontId="3" fillId="0" borderId="38" xfId="1" applyNumberFormat="1" applyFont="1" applyFill="1" applyBorder="1" applyAlignment="1">
      <alignment horizontal="center" vertical="center" wrapText="1"/>
    </xf>
    <xf numFmtId="169" fontId="3" fillId="0" borderId="135" xfId="1" applyNumberFormat="1" applyFont="1" applyFill="1" applyBorder="1" applyAlignment="1">
      <alignment horizontal="center" vertical="center" wrapText="1"/>
    </xf>
    <xf numFmtId="43" fontId="3" fillId="0" borderId="158" xfId="1" applyFont="1" applyFill="1" applyBorder="1" applyAlignment="1">
      <alignment horizontal="center" vertical="center" wrapText="1"/>
    </xf>
    <xf numFmtId="43" fontId="3" fillId="0" borderId="22" xfId="1" applyFont="1" applyFill="1" applyBorder="1" applyAlignment="1">
      <alignment horizontal="center" vertical="center" wrapText="1"/>
    </xf>
    <xf numFmtId="43" fontId="3" fillId="0" borderId="160" xfId="1" applyFont="1" applyFill="1" applyBorder="1" applyAlignment="1">
      <alignment horizontal="center" vertical="center" wrapText="1"/>
    </xf>
    <xf numFmtId="169" fontId="3" fillId="0" borderId="73" xfId="1" applyNumberFormat="1" applyFont="1" applyFill="1" applyBorder="1" applyAlignment="1">
      <alignment horizontal="center" vertical="center" wrapText="1"/>
    </xf>
    <xf numFmtId="169" fontId="3" fillId="0" borderId="0" xfId="1" applyNumberFormat="1" applyFont="1" applyFill="1" applyBorder="1" applyAlignment="1">
      <alignment horizontal="center" vertical="center" wrapText="1"/>
    </xf>
    <xf numFmtId="169" fontId="3" fillId="0" borderId="153" xfId="1" applyNumberFormat="1" applyFont="1" applyFill="1" applyBorder="1" applyAlignment="1">
      <alignment horizontal="center" vertical="center" wrapText="1"/>
    </xf>
    <xf numFmtId="169" fontId="3" fillId="10" borderId="161" xfId="1" applyNumberFormat="1" applyFont="1" applyFill="1" applyBorder="1" applyAlignment="1">
      <alignment horizontal="center" vertical="center" wrapText="1"/>
    </xf>
    <xf numFmtId="169" fontId="3" fillId="10" borderId="141" xfId="1" applyNumberFormat="1" applyFont="1" applyFill="1" applyBorder="1" applyAlignment="1">
      <alignment horizontal="center" vertical="center" wrapText="1"/>
    </xf>
    <xf numFmtId="169" fontId="3" fillId="10" borderId="142" xfId="1" applyNumberFormat="1" applyFont="1" applyFill="1" applyBorder="1" applyAlignment="1">
      <alignment horizontal="center" vertical="center" wrapText="1"/>
    </xf>
    <xf numFmtId="44" fontId="3" fillId="0" borderId="67" xfId="2" applyFont="1" applyFill="1" applyBorder="1" applyAlignment="1">
      <alignment horizontal="center" vertical="center" wrapText="1"/>
    </xf>
    <xf numFmtId="44" fontId="3" fillId="0" borderId="63" xfId="2" applyFont="1" applyFill="1" applyBorder="1" applyAlignment="1">
      <alignment horizontal="center" vertical="center" wrapText="1"/>
    </xf>
    <xf numFmtId="44" fontId="3" fillId="0" borderId="88" xfId="2" applyFont="1" applyFill="1" applyBorder="1" applyAlignment="1">
      <alignment horizontal="center" vertical="center" wrapText="1"/>
    </xf>
    <xf numFmtId="169" fontId="3" fillId="0" borderId="122" xfId="1" applyNumberFormat="1" applyFont="1" applyFill="1" applyBorder="1" applyAlignment="1">
      <alignment horizontal="center" vertical="center" wrapText="1"/>
    </xf>
    <xf numFmtId="43" fontId="3" fillId="0" borderId="68" xfId="1" applyFont="1" applyFill="1" applyBorder="1" applyAlignment="1">
      <alignment horizontal="center" vertical="center" wrapText="1"/>
    </xf>
    <xf numFmtId="43" fontId="3" fillId="0" borderId="67" xfId="1" applyFont="1" applyFill="1" applyBorder="1" applyAlignment="1">
      <alignment horizontal="center" vertical="center" wrapText="1"/>
    </xf>
    <xf numFmtId="0" fontId="3" fillId="0" borderId="136"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65" xfId="0" applyFont="1" applyFill="1" applyBorder="1" applyAlignment="1">
      <alignment horizontal="center" vertical="center" wrapText="1"/>
    </xf>
    <xf numFmtId="0" fontId="3" fillId="0" borderId="145"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66" xfId="0" applyFont="1" applyFill="1" applyBorder="1" applyAlignment="1">
      <alignment horizontal="center" vertical="center"/>
    </xf>
    <xf numFmtId="0" fontId="3" fillId="0" borderId="89" xfId="0" applyFont="1" applyFill="1" applyBorder="1" applyAlignment="1">
      <alignment horizontal="center" vertical="center" wrapText="1"/>
    </xf>
    <xf numFmtId="0" fontId="3" fillId="0" borderId="146" xfId="0" applyFont="1" applyFill="1" applyBorder="1" applyAlignment="1">
      <alignment horizontal="center" vertical="center" wrapText="1"/>
    </xf>
    <xf numFmtId="0" fontId="3" fillId="0" borderId="9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57" xfId="0" applyFont="1" applyFill="1" applyBorder="1" applyAlignment="1">
      <alignment horizontal="center" vertical="center"/>
    </xf>
    <xf numFmtId="164" fontId="27" fillId="0" borderId="136" xfId="2" applyNumberFormat="1" applyFont="1" applyBorder="1" applyAlignment="1">
      <alignment horizontal="center" vertical="center"/>
    </xf>
    <xf numFmtId="164" fontId="27" fillId="0" borderId="88" xfId="2" applyNumberFormat="1" applyFont="1" applyBorder="1" applyAlignment="1">
      <alignment horizontal="center" vertical="center"/>
    </xf>
    <xf numFmtId="164" fontId="27" fillId="0" borderId="138" xfId="2" applyNumberFormat="1" applyFont="1" applyBorder="1" applyAlignment="1">
      <alignment horizontal="center" vertical="center"/>
    </xf>
    <xf numFmtId="164" fontId="27" fillId="0" borderId="80" xfId="2" applyNumberFormat="1" applyFont="1" applyBorder="1" applyAlignment="1">
      <alignment horizontal="center" vertical="center"/>
    </xf>
    <xf numFmtId="164" fontId="27" fillId="0" borderId="138" xfId="2" applyNumberFormat="1" applyFont="1" applyBorder="1" applyAlignment="1">
      <alignment horizontal="center" vertical="center" wrapText="1"/>
    </xf>
    <xf numFmtId="0" fontId="27" fillId="0" borderId="80" xfId="0" applyFont="1" applyBorder="1" applyAlignment="1">
      <alignment vertical="center"/>
    </xf>
    <xf numFmtId="164" fontId="27" fillId="0" borderId="81" xfId="2" applyNumberFormat="1" applyFont="1" applyBorder="1" applyAlignment="1">
      <alignment horizontal="center" vertical="center"/>
    </xf>
    <xf numFmtId="164" fontId="27" fillId="0" borderId="81" xfId="2" applyNumberFormat="1" applyFont="1" applyBorder="1" applyAlignment="1">
      <alignment horizontal="center" vertical="center" wrapText="1"/>
    </xf>
  </cellXfs>
  <cellStyles count="5">
    <cellStyle name="Comma" xfId="1" builtinId="3"/>
    <cellStyle name="Currency" xfId="2" builtinId="4"/>
    <cellStyle name="Euro" xfId="3"/>
    <cellStyle name="Normal" xfId="0" builtinId="0"/>
    <cellStyle name="Percent" xfId="4" builtinId="5"/>
  </cellStyles>
  <dxfs count="20">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IDEP\Procurement\PSR\November,2010\Procurement%20Status%20Report%20September%2020,2010-Gaz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rks &amp;  Goods"/>
      <sheetName val="Consultants"/>
      <sheetName val="Training"/>
      <sheetName val=" Grants"/>
      <sheetName val="Operational Expenditures"/>
      <sheetName val="Financial Management"/>
      <sheetName val="Allocations XDR EUR USD"/>
      <sheetName val="Allocations XDR (+ or -)"/>
      <sheetName val="Procurement Steps"/>
    </sheetNames>
    <sheetDataSet>
      <sheetData sheetId="0" refreshError="1">
        <row r="18">
          <cell r="G18">
            <v>6400</v>
          </cell>
        </row>
        <row r="63">
          <cell r="G63">
            <v>18300</v>
          </cell>
        </row>
      </sheetData>
      <sheetData sheetId="1" refreshError="1">
        <row r="10">
          <cell r="F10">
            <v>92600</v>
          </cell>
        </row>
        <row r="15">
          <cell r="F15">
            <v>107500</v>
          </cell>
        </row>
        <row r="19">
          <cell r="F19">
            <v>0</v>
          </cell>
        </row>
        <row r="22">
          <cell r="F22">
            <v>0</v>
          </cell>
        </row>
        <row r="26">
          <cell r="F26">
            <v>6800</v>
          </cell>
        </row>
        <row r="32">
          <cell r="F32">
            <v>0</v>
          </cell>
        </row>
        <row r="34">
          <cell r="F34">
            <v>0</v>
          </cell>
        </row>
        <row r="36">
          <cell r="F36">
            <v>0</v>
          </cell>
        </row>
        <row r="39">
          <cell r="F39">
            <v>0</v>
          </cell>
        </row>
        <row r="44">
          <cell r="F44">
            <v>46500</v>
          </cell>
        </row>
        <row r="48">
          <cell r="F48">
            <v>0</v>
          </cell>
        </row>
        <row r="50">
          <cell r="F50">
            <v>463600</v>
          </cell>
        </row>
        <row r="56">
          <cell r="F56">
            <v>19900</v>
          </cell>
        </row>
        <row r="60">
          <cell r="F60">
            <v>62700</v>
          </cell>
        </row>
        <row r="77">
          <cell r="F77">
            <v>186100</v>
          </cell>
        </row>
        <row r="83">
          <cell r="F83">
            <v>31000</v>
          </cell>
        </row>
        <row r="86">
          <cell r="F86">
            <v>0</v>
          </cell>
        </row>
        <row r="91">
          <cell r="F91">
            <v>20300</v>
          </cell>
        </row>
        <row r="93">
          <cell r="F93">
            <v>71300</v>
          </cell>
        </row>
        <row r="97">
          <cell r="F97">
            <v>0</v>
          </cell>
        </row>
        <row r="101">
          <cell r="F101">
            <v>61100</v>
          </cell>
        </row>
        <row r="104">
          <cell r="F104">
            <v>49000</v>
          </cell>
        </row>
        <row r="106">
          <cell r="F106">
            <v>0</v>
          </cell>
        </row>
        <row r="109">
          <cell r="F109">
            <v>40800</v>
          </cell>
        </row>
        <row r="115">
          <cell r="F115">
            <v>55700</v>
          </cell>
        </row>
        <row r="119">
          <cell r="F119">
            <v>0</v>
          </cell>
        </row>
        <row r="121">
          <cell r="F121">
            <v>64600</v>
          </cell>
        </row>
        <row r="128">
          <cell r="F128">
            <v>166700</v>
          </cell>
        </row>
        <row r="132">
          <cell r="F132">
            <v>287400</v>
          </cell>
        </row>
        <row r="140">
          <cell r="F140">
            <v>167500</v>
          </cell>
        </row>
        <row r="152">
          <cell r="F152">
            <v>69800</v>
          </cell>
        </row>
        <row r="154">
          <cell r="F154">
            <v>6768</v>
          </cell>
        </row>
        <row r="156">
          <cell r="F156">
            <v>14100</v>
          </cell>
        </row>
        <row r="166">
          <cell r="F166">
            <v>69800</v>
          </cell>
        </row>
      </sheetData>
      <sheetData sheetId="2" refreshError="1">
        <row r="14">
          <cell r="F14">
            <v>30500</v>
          </cell>
        </row>
        <row r="47">
          <cell r="F47">
            <v>52300</v>
          </cell>
        </row>
        <row r="65">
          <cell r="F65">
            <v>37181.622413262863</v>
          </cell>
        </row>
        <row r="70">
          <cell r="F70">
            <v>0</v>
          </cell>
        </row>
        <row r="78">
          <cell r="F78">
            <v>0</v>
          </cell>
        </row>
        <row r="79">
          <cell r="F79">
            <v>19107.018749999999</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W131"/>
  <sheetViews>
    <sheetView tabSelected="1" zoomScale="70" zoomScaleNormal="70" zoomScaleSheetLayoutView="70" zoomScalePageLayoutView="55" workbookViewId="0">
      <pane xSplit="7" ySplit="11" topLeftCell="P12" activePane="bottomRight" state="frozen"/>
      <selection pane="topRight" activeCell="H1" sqref="H1"/>
      <selection pane="bottomLeft" activeCell="A12" sqref="A12"/>
      <selection pane="bottomRight" activeCell="C83" sqref="C83"/>
    </sheetView>
  </sheetViews>
  <sheetFormatPr defaultColWidth="9.28515625" defaultRowHeight="15.75"/>
  <cols>
    <col min="1" max="1" width="5.42578125" style="1861" customWidth="1"/>
    <col min="2" max="2" width="10.5703125" style="84" customWidth="1"/>
    <col min="3" max="3" width="36.5703125" style="29" customWidth="1"/>
    <col min="4" max="4" width="10.5703125" style="29" customWidth="1"/>
    <col min="5" max="5" width="42.28515625" style="120" customWidth="1"/>
    <col min="6" max="6" width="9.28515625" style="127" customWidth="1"/>
    <col min="7" max="8" width="18.5703125" style="64" customWidth="1"/>
    <col min="9" max="9" width="11.5703125" style="109" customWidth="1"/>
    <col min="10" max="10" width="10" style="121" customWidth="1"/>
    <col min="11" max="11" width="12.85546875" style="2" customWidth="1"/>
    <col min="12" max="12" width="6.7109375" style="517" customWidth="1"/>
    <col min="13" max="13" width="14.7109375" style="2" customWidth="1"/>
    <col min="14" max="14" width="4.5703125" style="517" customWidth="1"/>
    <col min="15" max="15" width="14.7109375" style="2" customWidth="1"/>
    <col min="16" max="16" width="4.5703125" style="517" customWidth="1"/>
    <col min="17" max="17" width="14.7109375" style="2" customWidth="1"/>
    <col min="18" max="18" width="4.5703125" style="517" customWidth="1"/>
    <col min="19" max="19" width="14.7109375" style="2" customWidth="1"/>
    <col min="20" max="20" width="4.5703125" style="517" customWidth="1"/>
    <col min="21" max="21" width="14.7109375" style="2" customWidth="1"/>
    <col min="22" max="22" width="4.5703125" style="517" customWidth="1"/>
    <col min="23" max="23" width="14.7109375" style="2" customWidth="1"/>
    <col min="24" max="24" width="4.5703125" style="517" customWidth="1"/>
    <col min="25" max="25" width="14.7109375" style="2" customWidth="1"/>
    <col min="26" max="26" width="4.5703125" style="517" customWidth="1"/>
    <col min="27" max="27" width="14.7109375" style="2" customWidth="1"/>
    <col min="28" max="28" width="4.5703125" style="517" customWidth="1"/>
    <col min="29" max="29" width="14.7109375" style="2" customWidth="1"/>
    <col min="30" max="30" width="6.5703125" style="517" customWidth="1"/>
    <col min="31" max="31" width="14.7109375" style="2" customWidth="1"/>
    <col min="32" max="33" width="14.7109375" style="1288" customWidth="1"/>
    <col min="34" max="34" width="30.7109375" style="472" customWidth="1"/>
    <col min="35" max="35" width="4.85546875" style="29" customWidth="1"/>
    <col min="36" max="36" width="11.85546875" style="84" customWidth="1"/>
    <col min="37" max="16384" width="9.28515625" style="29"/>
  </cols>
  <sheetData>
    <row r="1" spans="1:49" ht="16.5" thickBot="1">
      <c r="A1" s="1856"/>
      <c r="E1" s="28"/>
      <c r="F1" s="28"/>
      <c r="G1" s="85"/>
      <c r="H1" s="85"/>
      <c r="I1" s="2"/>
      <c r="J1" s="84"/>
      <c r="K1" s="86"/>
      <c r="L1" s="502"/>
      <c r="M1" s="86"/>
      <c r="N1" s="518"/>
      <c r="O1" s="86"/>
      <c r="P1" s="518"/>
      <c r="Q1" s="86"/>
      <c r="R1" s="518"/>
      <c r="S1" s="86"/>
      <c r="T1" s="518"/>
      <c r="U1" s="86"/>
      <c r="V1" s="518"/>
      <c r="W1" s="86"/>
      <c r="X1" s="518"/>
      <c r="Y1" s="86"/>
      <c r="Z1" s="518"/>
      <c r="AA1" s="86"/>
      <c r="AB1" s="518"/>
      <c r="AC1" s="86"/>
      <c r="AD1" s="518"/>
      <c r="AE1" s="86"/>
      <c r="AF1" s="1269"/>
      <c r="AG1" s="1269"/>
      <c r="AH1" s="123"/>
      <c r="AI1" s="86"/>
      <c r="AJ1" s="2"/>
    </row>
    <row r="2" spans="1:49" s="417" customFormat="1" ht="28.9" customHeight="1">
      <c r="A2" s="1918" t="s">
        <v>213</v>
      </c>
      <c r="B2" s="1897" t="s">
        <v>652</v>
      </c>
      <c r="C2" s="1894" t="s">
        <v>670</v>
      </c>
      <c r="D2" s="1921" t="s">
        <v>280</v>
      </c>
      <c r="E2" s="1894" t="s">
        <v>277</v>
      </c>
      <c r="F2" s="1897" t="s">
        <v>269</v>
      </c>
      <c r="G2" s="1900">
        <f ca="1">NOW()</f>
        <v>41198.617118518516</v>
      </c>
      <c r="H2" s="1901"/>
      <c r="I2" s="1897" t="s">
        <v>267</v>
      </c>
      <c r="J2" s="1897" t="s">
        <v>268</v>
      </c>
      <c r="K2" s="406" t="s">
        <v>279</v>
      </c>
      <c r="L2" s="503"/>
      <c r="M2" s="415"/>
      <c r="N2" s="503"/>
      <c r="O2" s="415"/>
      <c r="P2" s="503"/>
      <c r="Q2" s="415"/>
      <c r="R2" s="503"/>
      <c r="S2" s="415"/>
      <c r="T2" s="503"/>
      <c r="U2" s="406"/>
      <c r="V2" s="503"/>
      <c r="W2" s="415"/>
      <c r="X2" s="503"/>
      <c r="Y2" s="415"/>
      <c r="Z2" s="503"/>
      <c r="AA2" s="406"/>
      <c r="AB2" s="503"/>
      <c r="AC2" s="415"/>
      <c r="AD2" s="503"/>
      <c r="AE2" s="415"/>
      <c r="AF2" s="1270"/>
      <c r="AG2" s="1270"/>
      <c r="AH2" s="1902" t="s">
        <v>202</v>
      </c>
      <c r="AI2" s="642"/>
      <c r="AJ2" s="1894" t="s">
        <v>248</v>
      </c>
      <c r="AK2" s="642"/>
      <c r="AL2" s="642"/>
      <c r="AM2" s="642"/>
      <c r="AN2" s="642"/>
      <c r="AO2" s="642"/>
      <c r="AP2" s="642"/>
      <c r="AQ2" s="642"/>
      <c r="AR2" s="642"/>
      <c r="AS2" s="642"/>
      <c r="AT2" s="642"/>
      <c r="AU2" s="642"/>
      <c r="AV2" s="642"/>
      <c r="AW2" s="643"/>
    </row>
    <row r="3" spans="1:49" s="420" customFormat="1" ht="96" customHeight="1">
      <c r="A3" s="1919"/>
      <c r="B3" s="1898"/>
      <c r="C3" s="1895"/>
      <c r="D3" s="1922"/>
      <c r="E3" s="1895"/>
      <c r="F3" s="1898"/>
      <c r="G3" s="1905" t="s">
        <v>786</v>
      </c>
      <c r="H3" s="1906"/>
      <c r="I3" s="1898"/>
      <c r="J3" s="1898"/>
      <c r="K3" s="410" t="s">
        <v>278</v>
      </c>
      <c r="L3" s="504" t="s">
        <v>285</v>
      </c>
      <c r="M3" s="409" t="s">
        <v>270</v>
      </c>
      <c r="N3" s="504" t="s">
        <v>285</v>
      </c>
      <c r="O3" s="409" t="s">
        <v>271</v>
      </c>
      <c r="P3" s="504" t="s">
        <v>285</v>
      </c>
      <c r="Q3" s="409" t="s">
        <v>272</v>
      </c>
      <c r="R3" s="504" t="s">
        <v>285</v>
      </c>
      <c r="S3" s="409" t="s">
        <v>273</v>
      </c>
      <c r="T3" s="504" t="s">
        <v>285</v>
      </c>
      <c r="U3" s="410" t="s">
        <v>201</v>
      </c>
      <c r="V3" s="504" t="s">
        <v>285</v>
      </c>
      <c r="W3" s="409" t="s">
        <v>270</v>
      </c>
      <c r="X3" s="504" t="s">
        <v>285</v>
      </c>
      <c r="Y3" s="409" t="s">
        <v>274</v>
      </c>
      <c r="Z3" s="504" t="s">
        <v>285</v>
      </c>
      <c r="AA3" s="410" t="s">
        <v>264</v>
      </c>
      <c r="AB3" s="504" t="s">
        <v>285</v>
      </c>
      <c r="AC3" s="409" t="s">
        <v>265</v>
      </c>
      <c r="AD3" s="504" t="s">
        <v>286</v>
      </c>
      <c r="AE3" s="1213" t="s">
        <v>275</v>
      </c>
      <c r="AF3" s="1271" t="s">
        <v>1142</v>
      </c>
      <c r="AG3" s="1271" t="s">
        <v>1143</v>
      </c>
      <c r="AH3" s="1903"/>
      <c r="AJ3" s="1895"/>
      <c r="AW3" s="644"/>
    </row>
    <row r="4" spans="1:49" s="420" customFormat="1" ht="25.15" customHeight="1">
      <c r="A4" s="1919"/>
      <c r="B4" s="1898"/>
      <c r="C4" s="1895"/>
      <c r="D4" s="1922"/>
      <c r="E4" s="1895"/>
      <c r="F4" s="1898"/>
      <c r="G4" s="1907"/>
      <c r="H4" s="1908"/>
      <c r="I4" s="1898"/>
      <c r="J4" s="1898"/>
      <c r="K4" s="421" t="s">
        <v>306</v>
      </c>
      <c r="L4" s="505"/>
      <c r="M4" s="422"/>
      <c r="N4" s="505"/>
      <c r="O4" s="422"/>
      <c r="P4" s="505"/>
      <c r="Q4" s="422"/>
      <c r="R4" s="505"/>
      <c r="S4" s="422"/>
      <c r="T4" s="505"/>
      <c r="U4" s="421"/>
      <c r="V4" s="505"/>
      <c r="W4" s="422"/>
      <c r="X4" s="505"/>
      <c r="Y4" s="422"/>
      <c r="Z4" s="505"/>
      <c r="AA4" s="421"/>
      <c r="AB4" s="505"/>
      <c r="AC4" s="422"/>
      <c r="AD4" s="505"/>
      <c r="AE4" s="1228"/>
      <c r="AF4" s="1272"/>
      <c r="AG4" s="1272"/>
      <c r="AH4" s="1903"/>
      <c r="AJ4" s="1895"/>
      <c r="AW4" s="644"/>
    </row>
    <row r="5" spans="1:49" s="420" customFormat="1" ht="24.95" customHeight="1" thickBot="1">
      <c r="A5" s="1920"/>
      <c r="B5" s="1899"/>
      <c r="C5" s="1896"/>
      <c r="D5" s="1923"/>
      <c r="E5" s="1896"/>
      <c r="F5" s="1899"/>
      <c r="G5" s="611" t="s">
        <v>318</v>
      </c>
      <c r="H5" s="626" t="s">
        <v>446</v>
      </c>
      <c r="I5" s="1899"/>
      <c r="J5" s="1899"/>
      <c r="K5" s="414">
        <v>1</v>
      </c>
      <c r="L5" s="506"/>
      <c r="M5" s="413">
        <v>2</v>
      </c>
      <c r="N5" s="506"/>
      <c r="O5" s="413">
        <v>3</v>
      </c>
      <c r="P5" s="506"/>
      <c r="Q5" s="413">
        <v>4</v>
      </c>
      <c r="R5" s="506"/>
      <c r="S5" s="413">
        <v>5</v>
      </c>
      <c r="T5" s="506"/>
      <c r="U5" s="414">
        <v>6</v>
      </c>
      <c r="V5" s="506"/>
      <c r="W5" s="413">
        <v>7</v>
      </c>
      <c r="X5" s="506"/>
      <c r="Y5" s="413">
        <v>8</v>
      </c>
      <c r="Z5" s="506"/>
      <c r="AA5" s="414">
        <v>9</v>
      </c>
      <c r="AB5" s="506"/>
      <c r="AC5" s="413">
        <v>10</v>
      </c>
      <c r="AD5" s="506"/>
      <c r="AE5" s="1229">
        <v>11</v>
      </c>
      <c r="AF5" s="1273">
        <v>12</v>
      </c>
      <c r="AG5" s="1273">
        <v>13</v>
      </c>
      <c r="AH5" s="1904"/>
      <c r="AI5" s="645"/>
      <c r="AJ5" s="1896"/>
      <c r="AK5" s="645"/>
      <c r="AL5" s="645"/>
      <c r="AM5" s="645"/>
      <c r="AN5" s="645"/>
      <c r="AO5" s="645"/>
      <c r="AP5" s="645"/>
      <c r="AQ5" s="645"/>
      <c r="AR5" s="645"/>
      <c r="AS5" s="645"/>
      <c r="AT5" s="645"/>
      <c r="AU5" s="645"/>
      <c r="AV5" s="645"/>
      <c r="AW5" s="646"/>
    </row>
    <row r="6" spans="1:49" s="4" customFormat="1">
      <c r="A6" s="1857"/>
      <c r="B6" s="14"/>
      <c r="C6" s="14"/>
      <c r="D6" s="14"/>
      <c r="E6" s="14"/>
      <c r="F6" s="237"/>
      <c r="G6" s="238"/>
      <c r="H6" s="238"/>
      <c r="I6" s="14"/>
      <c r="J6" s="14"/>
      <c r="K6" s="239"/>
      <c r="L6" s="507"/>
      <c r="M6" s="2"/>
      <c r="N6" s="507"/>
      <c r="O6" s="2"/>
      <c r="P6" s="507"/>
      <c r="Q6" s="2"/>
      <c r="R6" s="507"/>
      <c r="S6" s="2"/>
      <c r="T6" s="507"/>
      <c r="U6" s="239"/>
      <c r="V6" s="507"/>
      <c r="W6" s="2"/>
      <c r="X6" s="507"/>
      <c r="Y6" s="2"/>
      <c r="Z6" s="507"/>
      <c r="AA6" s="239"/>
      <c r="AB6" s="507"/>
      <c r="AC6" s="2"/>
      <c r="AD6" s="507"/>
      <c r="AE6" s="2"/>
      <c r="AF6" s="1274"/>
      <c r="AG6" s="1274"/>
      <c r="AH6" s="111"/>
      <c r="AI6" s="29"/>
      <c r="AJ6" s="14"/>
    </row>
    <row r="7" spans="1:49" s="4" customFormat="1" ht="40.5" customHeight="1">
      <c r="A7" s="1858">
        <v>1</v>
      </c>
      <c r="B7" s="957"/>
      <c r="C7" s="1909" t="s">
        <v>182</v>
      </c>
      <c r="D7" s="1910"/>
      <c r="E7" s="1911"/>
      <c r="F7" s="968"/>
      <c r="G7" s="958"/>
      <c r="H7" s="958"/>
      <c r="I7" s="959"/>
      <c r="J7" s="959"/>
      <c r="K7" s="960"/>
      <c r="L7" s="961"/>
      <c r="M7" s="962"/>
      <c r="N7" s="961"/>
      <c r="O7" s="962"/>
      <c r="P7" s="961"/>
      <c r="Q7" s="962"/>
      <c r="R7" s="961"/>
      <c r="S7" s="962"/>
      <c r="T7" s="961"/>
      <c r="U7" s="960"/>
      <c r="V7" s="961"/>
      <c r="W7" s="962"/>
      <c r="X7" s="961"/>
      <c r="Y7" s="962"/>
      <c r="Z7" s="961"/>
      <c r="AA7" s="960"/>
      <c r="AB7" s="961"/>
      <c r="AC7" s="962"/>
      <c r="AD7" s="961"/>
      <c r="AE7" s="1230"/>
      <c r="AF7" s="1274"/>
      <c r="AG7" s="1274"/>
      <c r="AH7" s="1234"/>
      <c r="AI7" s="29"/>
      <c r="AJ7" s="14"/>
    </row>
    <row r="8" spans="1:49" s="4" customFormat="1">
      <c r="A8" s="1857">
        <v>2</v>
      </c>
      <c r="B8" s="14"/>
      <c r="C8" s="942" t="s">
        <v>426</v>
      </c>
      <c r="D8" s="14"/>
      <c r="E8" s="14"/>
      <c r="F8" s="963"/>
      <c r="G8" s="964"/>
      <c r="H8" s="964"/>
      <c r="I8" s="941"/>
      <c r="J8" s="941"/>
      <c r="K8" s="965"/>
      <c r="L8" s="966"/>
      <c r="M8" s="967"/>
      <c r="N8" s="966"/>
      <c r="O8" s="967"/>
      <c r="P8" s="966"/>
      <c r="Q8" s="967"/>
      <c r="R8" s="966"/>
      <c r="S8" s="967"/>
      <c r="T8" s="966"/>
      <c r="U8" s="965"/>
      <c r="V8" s="966"/>
      <c r="W8" s="967"/>
      <c r="X8" s="966"/>
      <c r="Y8" s="967"/>
      <c r="Z8" s="966"/>
      <c r="AA8" s="965"/>
      <c r="AB8" s="966"/>
      <c r="AC8" s="967"/>
      <c r="AD8" s="966"/>
      <c r="AE8" s="1231"/>
      <c r="AF8" s="1275"/>
      <c r="AG8" s="1275"/>
      <c r="AH8" s="1235"/>
      <c r="AI8" s="29"/>
      <c r="AJ8" s="14"/>
    </row>
    <row r="9" spans="1:49" s="4" customFormat="1" ht="30">
      <c r="A9" s="1852">
        <v>3</v>
      </c>
      <c r="B9" s="375" t="s">
        <v>204</v>
      </c>
      <c r="C9" s="954" t="s">
        <v>179</v>
      </c>
      <c r="D9" s="375">
        <v>1.2</v>
      </c>
      <c r="E9" s="375" t="s">
        <v>180</v>
      </c>
      <c r="F9" s="955">
        <v>1</v>
      </c>
      <c r="G9" s="1036">
        <v>40540</v>
      </c>
      <c r="H9" s="983">
        <v>30000</v>
      </c>
      <c r="I9" s="375" t="s">
        <v>209</v>
      </c>
      <c r="J9" s="375" t="s">
        <v>206</v>
      </c>
      <c r="K9" s="938">
        <v>40472</v>
      </c>
      <c r="L9" s="939">
        <v>14</v>
      </c>
      <c r="M9" s="940">
        <f>K9+L9</f>
        <v>40486</v>
      </c>
      <c r="N9" s="939">
        <v>7</v>
      </c>
      <c r="O9" s="940">
        <f>M9+N9</f>
        <v>40493</v>
      </c>
      <c r="P9" s="939">
        <v>3</v>
      </c>
      <c r="Q9" s="940">
        <f>O9+P9</f>
        <v>40496</v>
      </c>
      <c r="R9" s="939">
        <v>14</v>
      </c>
      <c r="S9" s="940">
        <f>Q9+R9</f>
        <v>40510</v>
      </c>
      <c r="T9" s="939">
        <v>7</v>
      </c>
      <c r="U9" s="938">
        <f>S9+T9</f>
        <v>40517</v>
      </c>
      <c r="V9" s="939">
        <v>14</v>
      </c>
      <c r="W9" s="940">
        <f>U9+V9</f>
        <v>40531</v>
      </c>
      <c r="X9" s="939">
        <v>2</v>
      </c>
      <c r="Y9" s="940">
        <f>W9+X9</f>
        <v>40533</v>
      </c>
      <c r="Z9" s="939">
        <v>7</v>
      </c>
      <c r="AA9" s="938">
        <f>Y9+Z9</f>
        <v>40540</v>
      </c>
      <c r="AB9" s="939">
        <v>7</v>
      </c>
      <c r="AC9" s="940">
        <v>40534</v>
      </c>
      <c r="AD9" s="939">
        <v>374</v>
      </c>
      <c r="AE9" s="1222">
        <f>AC9+AD9</f>
        <v>40908</v>
      </c>
      <c r="AF9" s="1268"/>
      <c r="AG9" s="1268"/>
      <c r="AH9" s="1236"/>
      <c r="AI9" s="29"/>
      <c r="AJ9" s="14"/>
    </row>
    <row r="10" spans="1:49" s="4" customFormat="1" ht="18.75" customHeight="1">
      <c r="A10" s="1853">
        <v>4</v>
      </c>
      <c r="B10" s="979" t="s">
        <v>316</v>
      </c>
      <c r="C10" s="990" t="s">
        <v>168</v>
      </c>
      <c r="D10" s="941"/>
      <c r="E10" s="941"/>
      <c r="F10" s="963"/>
      <c r="G10" s="1037"/>
      <c r="H10" s="1023">
        <v>49325</v>
      </c>
      <c r="I10" s="941"/>
      <c r="J10" s="941"/>
      <c r="K10" s="951">
        <v>40472</v>
      </c>
      <c r="L10" s="976"/>
      <c r="M10" s="952">
        <v>40498</v>
      </c>
      <c r="N10" s="953"/>
      <c r="O10" s="952">
        <v>40504</v>
      </c>
      <c r="P10" s="953"/>
      <c r="Q10" s="952">
        <v>40504</v>
      </c>
      <c r="R10" s="953"/>
      <c r="S10" s="952">
        <v>40518</v>
      </c>
      <c r="T10" s="953"/>
      <c r="U10" s="951">
        <v>40525</v>
      </c>
      <c r="V10" s="953"/>
      <c r="W10" s="952">
        <v>40529</v>
      </c>
      <c r="X10" s="953"/>
      <c r="Y10" s="952">
        <v>40534</v>
      </c>
      <c r="Z10" s="953"/>
      <c r="AA10" s="951">
        <v>40534</v>
      </c>
      <c r="AB10" s="953"/>
      <c r="AC10" s="952">
        <v>40534</v>
      </c>
      <c r="AD10" s="953"/>
      <c r="AE10" s="1557" t="s">
        <v>55</v>
      </c>
      <c r="AF10" s="1254">
        <v>75</v>
      </c>
      <c r="AG10" s="1254">
        <v>0</v>
      </c>
      <c r="AH10" s="1247" t="s">
        <v>311</v>
      </c>
      <c r="AI10" s="29"/>
      <c r="AJ10" s="14"/>
    </row>
    <row r="11" spans="1:49" s="4" customFormat="1" ht="18.75" customHeight="1">
      <c r="A11" s="1859">
        <v>5</v>
      </c>
      <c r="B11" s="1565" t="s">
        <v>316</v>
      </c>
      <c r="C11" s="1567" t="s">
        <v>168</v>
      </c>
      <c r="D11" s="946"/>
      <c r="E11" s="1565" t="s">
        <v>600</v>
      </c>
      <c r="F11" s="1558"/>
      <c r="G11" s="1559"/>
      <c r="H11" s="1560"/>
      <c r="I11" s="946"/>
      <c r="J11" s="946"/>
      <c r="K11" s="1521" t="s">
        <v>207</v>
      </c>
      <c r="L11" s="1561"/>
      <c r="M11" s="1566" t="s">
        <v>207</v>
      </c>
      <c r="N11" s="1562"/>
      <c r="O11" s="1566" t="s">
        <v>207</v>
      </c>
      <c r="P11" s="1562"/>
      <c r="Q11" s="1566" t="s">
        <v>207</v>
      </c>
      <c r="R11" s="1562"/>
      <c r="S11" s="1566" t="s">
        <v>207</v>
      </c>
      <c r="T11" s="1562"/>
      <c r="U11" s="1521" t="s">
        <v>207</v>
      </c>
      <c r="V11" s="1562"/>
      <c r="W11" s="1566" t="s">
        <v>207</v>
      </c>
      <c r="X11" s="1562"/>
      <c r="Y11" s="1566" t="s">
        <v>207</v>
      </c>
      <c r="Z11" s="1562"/>
      <c r="AA11" s="1521" t="s">
        <v>55</v>
      </c>
      <c r="AB11" s="1562"/>
      <c r="AC11" s="1566" t="s">
        <v>55</v>
      </c>
      <c r="AD11" s="1562"/>
      <c r="AE11" s="1563" t="s">
        <v>54</v>
      </c>
      <c r="AF11" s="1298">
        <v>100</v>
      </c>
      <c r="AG11" s="1298">
        <v>100</v>
      </c>
      <c r="AH11" s="1564" t="s">
        <v>311</v>
      </c>
      <c r="AI11" s="29"/>
      <c r="AJ11" s="14"/>
    </row>
    <row r="12" spans="1:49" s="4" customFormat="1" ht="30.75" customHeight="1">
      <c r="A12" s="1583">
        <v>6</v>
      </c>
      <c r="B12" s="826" t="s">
        <v>204</v>
      </c>
      <c r="C12" s="954" t="s">
        <v>197</v>
      </c>
      <c r="D12" s="375">
        <v>1.2</v>
      </c>
      <c r="E12" s="375" t="s">
        <v>198</v>
      </c>
      <c r="F12" s="982"/>
      <c r="G12" s="1036"/>
      <c r="H12" s="983">
        <v>4500</v>
      </c>
      <c r="I12" s="375" t="s">
        <v>209</v>
      </c>
      <c r="J12" s="375" t="s">
        <v>206</v>
      </c>
      <c r="K12" s="938">
        <v>40507</v>
      </c>
      <c r="L12" s="985">
        <v>14</v>
      </c>
      <c r="M12" s="940">
        <f>K12+L12</f>
        <v>40521</v>
      </c>
      <c r="N12" s="986">
        <v>7</v>
      </c>
      <c r="O12" s="940">
        <f>M12+N12</f>
        <v>40528</v>
      </c>
      <c r="P12" s="986">
        <v>3</v>
      </c>
      <c r="Q12" s="940">
        <f>O12+P12</f>
        <v>40531</v>
      </c>
      <c r="R12" s="986">
        <v>14</v>
      </c>
      <c r="S12" s="940">
        <f>Q12+R12</f>
        <v>40545</v>
      </c>
      <c r="T12" s="986">
        <v>7</v>
      </c>
      <c r="U12" s="938">
        <f>S12+T12</f>
        <v>40552</v>
      </c>
      <c r="V12" s="986">
        <v>14</v>
      </c>
      <c r="W12" s="940">
        <f>U12+V12</f>
        <v>40566</v>
      </c>
      <c r="X12" s="986">
        <v>2</v>
      </c>
      <c r="Y12" s="940">
        <f>W12+X12</f>
        <v>40568</v>
      </c>
      <c r="Z12" s="986">
        <v>7</v>
      </c>
      <c r="AA12" s="938">
        <f>Y12+Z12</f>
        <v>40575</v>
      </c>
      <c r="AB12" s="986">
        <v>7</v>
      </c>
      <c r="AC12" s="940">
        <f>AA12+AB12</f>
        <v>40582</v>
      </c>
      <c r="AD12" s="986">
        <v>30</v>
      </c>
      <c r="AE12" s="1222">
        <f>AC12+AD12</f>
        <v>40612</v>
      </c>
      <c r="AF12" s="1268"/>
      <c r="AG12" s="1268"/>
      <c r="AH12" s="1238"/>
      <c r="AI12" s="29"/>
      <c r="AJ12" s="14"/>
    </row>
    <row r="13" spans="1:49" s="4" customFormat="1" ht="18.75" customHeight="1">
      <c r="A13" s="1860">
        <v>7</v>
      </c>
      <c r="B13" s="979" t="s">
        <v>316</v>
      </c>
      <c r="C13" s="990" t="s">
        <v>800</v>
      </c>
      <c r="D13" s="941"/>
      <c r="E13" s="941"/>
      <c r="F13" s="963"/>
      <c r="G13" s="1037"/>
      <c r="H13" s="1023">
        <v>3900</v>
      </c>
      <c r="I13" s="941"/>
      <c r="J13" s="941"/>
      <c r="K13" s="951">
        <v>40508</v>
      </c>
      <c r="L13" s="976"/>
      <c r="M13" s="952">
        <v>40519</v>
      </c>
      <c r="N13" s="953"/>
      <c r="O13" s="952">
        <v>40520</v>
      </c>
      <c r="P13" s="953"/>
      <c r="Q13" s="952">
        <v>40520</v>
      </c>
      <c r="R13" s="953"/>
      <c r="S13" s="952">
        <v>40535</v>
      </c>
      <c r="T13" s="953"/>
      <c r="U13" s="951">
        <v>40536</v>
      </c>
      <c r="V13" s="953"/>
      <c r="W13" s="952">
        <v>40542</v>
      </c>
      <c r="X13" s="953"/>
      <c r="Y13" s="952">
        <v>40553</v>
      </c>
      <c r="Z13" s="953"/>
      <c r="AA13" s="951">
        <v>40553</v>
      </c>
      <c r="AB13" s="953"/>
      <c r="AC13" s="952">
        <v>40553</v>
      </c>
      <c r="AD13" s="953"/>
      <c r="AE13" s="1223">
        <v>40675</v>
      </c>
      <c r="AF13" s="1254">
        <v>100</v>
      </c>
      <c r="AG13" s="1254">
        <v>100</v>
      </c>
      <c r="AH13" s="1239" t="s">
        <v>311</v>
      </c>
      <c r="AI13" s="29"/>
      <c r="AJ13" s="14"/>
    </row>
    <row r="14" spans="1:49" s="4" customFormat="1" ht="23.25" customHeight="1">
      <c r="A14" s="1859">
        <v>8</v>
      </c>
      <c r="B14" s="375" t="s">
        <v>204</v>
      </c>
      <c r="C14" s="954" t="s">
        <v>1076</v>
      </c>
      <c r="D14" s="375">
        <v>1.2</v>
      </c>
      <c r="E14" s="375" t="s">
        <v>1112</v>
      </c>
      <c r="F14" s="982"/>
      <c r="G14" s="1036"/>
      <c r="H14" s="983">
        <v>15000</v>
      </c>
      <c r="I14" s="986" t="s">
        <v>209</v>
      </c>
      <c r="J14" s="986" t="s">
        <v>206</v>
      </c>
      <c r="K14" s="938">
        <v>40679</v>
      </c>
      <c r="L14" s="985">
        <v>14</v>
      </c>
      <c r="M14" s="940">
        <f>K14+L14</f>
        <v>40693</v>
      </c>
      <c r="N14" s="986">
        <v>7</v>
      </c>
      <c r="O14" s="940">
        <f>M14+N14</f>
        <v>40700</v>
      </c>
      <c r="P14" s="986">
        <v>3</v>
      </c>
      <c r="Q14" s="940">
        <f>O14+P14</f>
        <v>40703</v>
      </c>
      <c r="R14" s="986">
        <v>14</v>
      </c>
      <c r="S14" s="940">
        <f>Q14+R14</f>
        <v>40717</v>
      </c>
      <c r="T14" s="986">
        <v>7</v>
      </c>
      <c r="U14" s="938">
        <f>S14+T14</f>
        <v>40724</v>
      </c>
      <c r="V14" s="986">
        <v>14</v>
      </c>
      <c r="W14" s="940">
        <f>U14+V14</f>
        <v>40738</v>
      </c>
      <c r="X14" s="986">
        <v>2</v>
      </c>
      <c r="Y14" s="940">
        <f>W14+X14</f>
        <v>40740</v>
      </c>
      <c r="Z14" s="986">
        <v>7</v>
      </c>
      <c r="AA14" s="938">
        <f>Y14+Z14</f>
        <v>40747</v>
      </c>
      <c r="AB14" s="986">
        <v>7</v>
      </c>
      <c r="AC14" s="940">
        <f>AA14+AB14</f>
        <v>40754</v>
      </c>
      <c r="AD14" s="986">
        <v>30</v>
      </c>
      <c r="AE14" s="1222">
        <f>AC14+AD14</f>
        <v>40784</v>
      </c>
      <c r="AF14" s="1268"/>
      <c r="AG14" s="1268"/>
      <c r="AH14" s="1240"/>
      <c r="AI14" s="29"/>
      <c r="AJ14" s="14"/>
    </row>
    <row r="15" spans="1:49" s="4" customFormat="1" ht="21" customHeight="1">
      <c r="A15" s="1583">
        <v>9</v>
      </c>
      <c r="B15" s="1106" t="s">
        <v>316</v>
      </c>
      <c r="C15" s="990" t="s">
        <v>1100</v>
      </c>
      <c r="D15" s="941"/>
      <c r="E15" s="941"/>
      <c r="F15" s="963"/>
      <c r="G15" s="1037"/>
      <c r="H15" s="1023">
        <v>36970</v>
      </c>
      <c r="I15" s="941"/>
      <c r="J15" s="941"/>
      <c r="K15" s="951">
        <v>40681</v>
      </c>
      <c r="L15" s="976"/>
      <c r="M15" s="952">
        <v>40696</v>
      </c>
      <c r="N15" s="953"/>
      <c r="O15" s="952">
        <v>40700</v>
      </c>
      <c r="P15" s="953"/>
      <c r="Q15" s="952">
        <v>40700</v>
      </c>
      <c r="R15" s="953"/>
      <c r="S15" s="952">
        <v>40714</v>
      </c>
      <c r="T15" s="953"/>
      <c r="U15" s="951">
        <v>40715</v>
      </c>
      <c r="V15" s="953"/>
      <c r="W15" s="952">
        <v>40723</v>
      </c>
      <c r="X15" s="953"/>
      <c r="Y15" s="952">
        <v>40725</v>
      </c>
      <c r="Z15" s="953">
        <v>0</v>
      </c>
      <c r="AA15" s="951">
        <v>40725</v>
      </c>
      <c r="AB15" s="953">
        <v>0</v>
      </c>
      <c r="AC15" s="952">
        <v>40725</v>
      </c>
      <c r="AD15" s="953">
        <v>31</v>
      </c>
      <c r="AE15" s="1223">
        <f>AC15+AD15</f>
        <v>40756</v>
      </c>
      <c r="AF15" s="1254">
        <v>100</v>
      </c>
      <c r="AG15" s="1254">
        <v>100</v>
      </c>
      <c r="AH15" s="1237" t="s">
        <v>311</v>
      </c>
      <c r="AI15" s="29"/>
      <c r="AJ15" s="14"/>
    </row>
    <row r="16" spans="1:49" s="4" customFormat="1" ht="23.25" customHeight="1">
      <c r="A16" s="1860">
        <v>10</v>
      </c>
      <c r="B16" s="1583" t="s">
        <v>204</v>
      </c>
      <c r="C16" s="1662" t="s">
        <v>47</v>
      </c>
      <c r="D16" s="1583">
        <v>1.3</v>
      </c>
      <c r="E16" s="1583" t="s">
        <v>48</v>
      </c>
      <c r="F16" s="1663">
        <v>1</v>
      </c>
      <c r="G16" s="1664"/>
      <c r="H16" s="1665">
        <v>199301.39</v>
      </c>
      <c r="I16" s="1666" t="s">
        <v>208</v>
      </c>
      <c r="J16" s="1666" t="s">
        <v>206</v>
      </c>
      <c r="K16" s="1667">
        <v>40907</v>
      </c>
      <c r="L16" s="1668">
        <v>14</v>
      </c>
      <c r="M16" s="1667">
        <v>40953</v>
      </c>
      <c r="N16" s="1666">
        <v>7</v>
      </c>
      <c r="O16" s="1667">
        <f>M16+N16</f>
        <v>40960</v>
      </c>
      <c r="P16" s="1666">
        <v>3</v>
      </c>
      <c r="Q16" s="1667">
        <f>O16+P16</f>
        <v>40963</v>
      </c>
      <c r="R16" s="1666">
        <v>42</v>
      </c>
      <c r="S16" s="1667">
        <f>Q16+R16</f>
        <v>41005</v>
      </c>
      <c r="T16" s="1666">
        <v>7</v>
      </c>
      <c r="U16" s="1667">
        <f>S16+T16</f>
        <v>41012</v>
      </c>
      <c r="V16" s="1666">
        <v>14</v>
      </c>
      <c r="W16" s="1667">
        <v>41075</v>
      </c>
      <c r="X16" s="1666">
        <v>2</v>
      </c>
      <c r="Y16" s="1667">
        <f>W16+X16</f>
        <v>41077</v>
      </c>
      <c r="Z16" s="1666">
        <v>7</v>
      </c>
      <c r="AA16" s="1667">
        <f>Y16+Z16</f>
        <v>41084</v>
      </c>
      <c r="AB16" s="1666">
        <v>7</v>
      </c>
      <c r="AC16" s="1667">
        <f>AA16+AB16</f>
        <v>41091</v>
      </c>
      <c r="AD16" s="1666">
        <v>30</v>
      </c>
      <c r="AE16" s="1669">
        <v>41164</v>
      </c>
      <c r="AF16" s="1830"/>
      <c r="AG16" s="1830"/>
      <c r="AH16" s="1582"/>
      <c r="AI16" s="29"/>
      <c r="AJ16" s="14"/>
    </row>
    <row r="17" spans="1:36" s="4" customFormat="1" ht="21" customHeight="1">
      <c r="A17" s="1859">
        <v>11</v>
      </c>
      <c r="B17" s="1106" t="s">
        <v>316</v>
      </c>
      <c r="C17" s="1525" t="s">
        <v>1399</v>
      </c>
      <c r="D17" s="941"/>
      <c r="E17" s="941"/>
      <c r="F17" s="963"/>
      <c r="G17" s="1037"/>
      <c r="H17" s="1526">
        <v>164946.98000000001</v>
      </c>
      <c r="I17" s="941"/>
      <c r="J17" s="941"/>
      <c r="K17" s="1152">
        <v>40907</v>
      </c>
      <c r="L17" s="1527"/>
      <c r="M17" s="1528">
        <v>40953</v>
      </c>
      <c r="N17" s="1529"/>
      <c r="O17" s="1528">
        <v>40955</v>
      </c>
      <c r="P17" s="1529"/>
      <c r="Q17" s="1528">
        <v>40955</v>
      </c>
      <c r="R17" s="1529"/>
      <c r="S17" s="1528">
        <v>41022</v>
      </c>
      <c r="T17" s="1529"/>
      <c r="U17" s="1152">
        <v>41043</v>
      </c>
      <c r="V17" s="1529"/>
      <c r="W17" s="1528">
        <v>41111</v>
      </c>
      <c r="X17" s="1529"/>
      <c r="Y17" s="1528">
        <v>41102</v>
      </c>
      <c r="Z17" s="1529"/>
      <c r="AA17" s="1152">
        <v>41102</v>
      </c>
      <c r="AB17" s="1529"/>
      <c r="AC17" s="1528">
        <v>41102</v>
      </c>
      <c r="AD17" s="1529"/>
      <c r="AE17" s="1223"/>
      <c r="AF17" s="1254"/>
      <c r="AG17" s="1254"/>
      <c r="AH17" s="1247"/>
      <c r="AI17" s="29"/>
      <c r="AJ17" s="14"/>
    </row>
    <row r="18" spans="1:36" s="4" customFormat="1" ht="32.25" customHeight="1">
      <c r="A18" s="1583">
        <v>12</v>
      </c>
      <c r="B18" s="1467" t="s">
        <v>139</v>
      </c>
      <c r="C18" s="1530" t="s">
        <v>49</v>
      </c>
      <c r="D18" s="1467">
        <v>1.3</v>
      </c>
      <c r="E18" s="1467" t="s">
        <v>1262</v>
      </c>
      <c r="F18" s="1531">
        <v>1</v>
      </c>
      <c r="G18" s="1532"/>
      <c r="H18" s="1533">
        <v>61738.1</v>
      </c>
      <c r="I18" s="1534" t="s">
        <v>288</v>
      </c>
      <c r="J18" s="1534" t="s">
        <v>206</v>
      </c>
      <c r="K18" s="1535">
        <v>40921</v>
      </c>
      <c r="L18" s="1536">
        <v>14</v>
      </c>
      <c r="M18" s="1535">
        <f>K18+L18</f>
        <v>40935</v>
      </c>
      <c r="N18" s="1534">
        <v>7</v>
      </c>
      <c r="O18" s="1535">
        <f>M18+N18</f>
        <v>40942</v>
      </c>
      <c r="P18" s="1534">
        <v>3</v>
      </c>
      <c r="Q18" s="1535">
        <f>O18+P18</f>
        <v>40945</v>
      </c>
      <c r="R18" s="1534">
        <v>42</v>
      </c>
      <c r="S18" s="1535">
        <v>41096</v>
      </c>
      <c r="T18" s="1534">
        <v>7</v>
      </c>
      <c r="U18" s="1535">
        <v>41075</v>
      </c>
      <c r="V18" s="1534">
        <v>14</v>
      </c>
      <c r="W18" s="1535">
        <f>U18+V18</f>
        <v>41089</v>
      </c>
      <c r="X18" s="1534">
        <v>2</v>
      </c>
      <c r="Y18" s="1535">
        <f>W18+X18</f>
        <v>41091</v>
      </c>
      <c r="Z18" s="1534">
        <v>7</v>
      </c>
      <c r="AA18" s="1535">
        <f>Y18+Z18</f>
        <v>41098</v>
      </c>
      <c r="AB18" s="1534">
        <v>7</v>
      </c>
      <c r="AC18" s="1535">
        <f>AA18+AB18</f>
        <v>41105</v>
      </c>
      <c r="AD18" s="1534">
        <v>30</v>
      </c>
      <c r="AE18" s="1537">
        <f>AC18+AD18</f>
        <v>41135</v>
      </c>
      <c r="AF18" s="1458"/>
      <c r="AG18" s="1458"/>
      <c r="AH18" s="1466"/>
      <c r="AI18" s="29"/>
      <c r="AJ18" s="14"/>
    </row>
    <row r="19" spans="1:36" s="4" customFormat="1" ht="21" customHeight="1">
      <c r="A19" s="1860">
        <v>13</v>
      </c>
      <c r="B19" s="1802" t="s">
        <v>316</v>
      </c>
      <c r="C19" s="1803"/>
      <c r="D19" s="1804"/>
      <c r="E19" s="1804"/>
      <c r="F19" s="1805"/>
      <c r="G19" s="1806"/>
      <c r="H19" s="1807"/>
      <c r="I19" s="1804"/>
      <c r="J19" s="1804"/>
      <c r="K19" s="1808">
        <v>40968</v>
      </c>
      <c r="L19" s="1809"/>
      <c r="M19" s="1810">
        <v>40981</v>
      </c>
      <c r="N19" s="1811"/>
      <c r="O19" s="1810">
        <v>41005</v>
      </c>
      <c r="P19" s="1811"/>
      <c r="Q19" s="1810">
        <v>41011</v>
      </c>
      <c r="R19" s="1811"/>
      <c r="S19" s="1810">
        <v>41054</v>
      </c>
      <c r="T19" s="1811"/>
      <c r="U19" s="1808">
        <v>41058</v>
      </c>
      <c r="V19" s="1811"/>
      <c r="W19" s="1810">
        <v>41073</v>
      </c>
      <c r="X19" s="1811"/>
      <c r="Y19" s="1810" t="s">
        <v>207</v>
      </c>
      <c r="Z19" s="1811"/>
      <c r="AA19" s="1808" t="s">
        <v>207</v>
      </c>
      <c r="AB19" s="1811"/>
      <c r="AC19" s="1810" t="s">
        <v>207</v>
      </c>
      <c r="AD19" s="1811"/>
      <c r="AE19" s="1812" t="s">
        <v>207</v>
      </c>
      <c r="AF19" s="1298"/>
      <c r="AG19" s="1298"/>
      <c r="AH19" s="1245"/>
      <c r="AI19" s="29"/>
      <c r="AJ19" s="14"/>
    </row>
    <row r="20" spans="1:36" s="4" customFormat="1" ht="21" customHeight="1">
      <c r="A20" s="1859">
        <v>14</v>
      </c>
      <c r="B20" s="1813" t="s">
        <v>316</v>
      </c>
      <c r="C20" s="1525"/>
      <c r="D20" s="941"/>
      <c r="E20" s="941" t="s">
        <v>1401</v>
      </c>
      <c r="F20" s="963"/>
      <c r="G20" s="1037"/>
      <c r="H20" s="1526"/>
      <c r="I20" s="941"/>
      <c r="J20" s="941"/>
      <c r="K20" s="1152">
        <v>41081</v>
      </c>
      <c r="L20" s="1527"/>
      <c r="M20" s="1528">
        <v>41042</v>
      </c>
      <c r="N20" s="1529"/>
      <c r="O20" s="1528">
        <v>41082</v>
      </c>
      <c r="P20" s="1529"/>
      <c r="Q20" s="1528">
        <v>41085</v>
      </c>
      <c r="R20" s="1529"/>
      <c r="S20" s="1528">
        <v>41096</v>
      </c>
      <c r="T20" s="1529"/>
      <c r="U20" s="1152"/>
      <c r="V20" s="1529"/>
      <c r="W20" s="1528"/>
      <c r="X20" s="1529"/>
      <c r="Y20" s="1528"/>
      <c r="Z20" s="1529"/>
      <c r="AA20" s="1152"/>
      <c r="AB20" s="1529"/>
      <c r="AC20" s="1528"/>
      <c r="AD20" s="1529"/>
      <c r="AE20" s="1528"/>
      <c r="AF20" s="1588"/>
      <c r="AG20" s="1588"/>
      <c r="AH20" s="474"/>
      <c r="AI20" s="29"/>
      <c r="AJ20" s="14"/>
    </row>
    <row r="21" spans="1:36" s="4" customFormat="1" ht="23.25" customHeight="1">
      <c r="A21" s="1583">
        <v>15</v>
      </c>
      <c r="B21" s="1583" t="s">
        <v>204</v>
      </c>
      <c r="C21" s="1662" t="s">
        <v>1264</v>
      </c>
      <c r="D21" s="1583">
        <v>1.3</v>
      </c>
      <c r="E21" s="1583" t="s">
        <v>51</v>
      </c>
      <c r="F21" s="1663">
        <v>1</v>
      </c>
      <c r="G21" s="1664"/>
      <c r="H21" s="1665">
        <v>21444.6</v>
      </c>
      <c r="I21" s="1666" t="s">
        <v>209</v>
      </c>
      <c r="J21" s="1666" t="s">
        <v>206</v>
      </c>
      <c r="K21" s="1667">
        <v>40914</v>
      </c>
      <c r="L21" s="1668">
        <v>14</v>
      </c>
      <c r="M21" s="1667">
        <f>K21+L21</f>
        <v>40928</v>
      </c>
      <c r="N21" s="1666">
        <v>7</v>
      </c>
      <c r="O21" s="1667">
        <f>M21+N21</f>
        <v>40935</v>
      </c>
      <c r="P21" s="1666">
        <v>3</v>
      </c>
      <c r="Q21" s="1667">
        <f>O21+P21</f>
        <v>40938</v>
      </c>
      <c r="R21" s="1666">
        <v>7</v>
      </c>
      <c r="S21" s="1667">
        <f>Q21+R21</f>
        <v>40945</v>
      </c>
      <c r="T21" s="1666">
        <v>7</v>
      </c>
      <c r="U21" s="1667">
        <f>S21+T21</f>
        <v>40952</v>
      </c>
      <c r="V21" s="1666">
        <v>7</v>
      </c>
      <c r="W21" s="1667">
        <f>U21+V21</f>
        <v>40959</v>
      </c>
      <c r="X21" s="1666">
        <v>2</v>
      </c>
      <c r="Y21" s="1667">
        <f>W21+X21</f>
        <v>40961</v>
      </c>
      <c r="Z21" s="1666">
        <v>1</v>
      </c>
      <c r="AA21" s="1667">
        <f>Y21+Z21</f>
        <v>40962</v>
      </c>
      <c r="AB21" s="1666">
        <v>1</v>
      </c>
      <c r="AC21" s="1667">
        <f>AA21+AB21</f>
        <v>40963</v>
      </c>
      <c r="AD21" s="1666">
        <v>8</v>
      </c>
      <c r="AE21" s="1669">
        <f>AC21+AD21</f>
        <v>40971</v>
      </c>
      <c r="AF21" s="1660"/>
      <c r="AG21" s="1660"/>
      <c r="AH21" s="1582"/>
      <c r="AI21" s="29"/>
      <c r="AJ21" s="14"/>
    </row>
    <row r="22" spans="1:36" s="4" customFormat="1" ht="21" customHeight="1">
      <c r="A22" s="1860">
        <v>16</v>
      </c>
      <c r="B22" s="1106" t="s">
        <v>316</v>
      </c>
      <c r="C22" s="1525" t="s">
        <v>1265</v>
      </c>
      <c r="D22" s="941"/>
      <c r="E22" s="941"/>
      <c r="F22" s="963"/>
      <c r="G22" s="1037"/>
      <c r="H22" s="1526">
        <v>14331.4</v>
      </c>
      <c r="I22" s="941"/>
      <c r="J22" s="941"/>
      <c r="K22" s="1152">
        <v>40914</v>
      </c>
      <c r="L22" s="1527"/>
      <c r="M22" s="1528">
        <v>40917</v>
      </c>
      <c r="N22" s="1529"/>
      <c r="O22" s="1528">
        <v>40920</v>
      </c>
      <c r="P22" s="1529"/>
      <c r="Q22" s="1528">
        <v>40920</v>
      </c>
      <c r="R22" s="1529"/>
      <c r="S22" s="1528">
        <v>40934</v>
      </c>
      <c r="T22" s="1529"/>
      <c r="U22" s="1152">
        <v>40939</v>
      </c>
      <c r="V22" s="1529"/>
      <c r="W22" s="1528">
        <v>40941</v>
      </c>
      <c r="X22" s="1529"/>
      <c r="Y22" s="1528">
        <v>40942</v>
      </c>
      <c r="Z22" s="1529"/>
      <c r="AA22" s="1152">
        <v>40942</v>
      </c>
      <c r="AB22" s="1529"/>
      <c r="AC22" s="1528">
        <v>40942</v>
      </c>
      <c r="AD22" s="1529"/>
      <c r="AE22" s="1223">
        <v>40996</v>
      </c>
      <c r="AF22" s="1254">
        <v>100</v>
      </c>
      <c r="AG22" s="1254">
        <v>100</v>
      </c>
      <c r="AH22" s="1247" t="s">
        <v>311</v>
      </c>
      <c r="AI22" s="29"/>
      <c r="AJ22" s="14"/>
    </row>
    <row r="23" spans="1:36" s="4" customFormat="1" ht="23.25" customHeight="1">
      <c r="A23" s="1859">
        <v>17</v>
      </c>
      <c r="B23" s="1583" t="s">
        <v>204</v>
      </c>
      <c r="C23" s="1662" t="s">
        <v>50</v>
      </c>
      <c r="D23" s="1583">
        <v>1.3</v>
      </c>
      <c r="E23" s="1583" t="s">
        <v>1263</v>
      </c>
      <c r="F23" s="1663">
        <v>1</v>
      </c>
      <c r="G23" s="1664"/>
      <c r="H23" s="1665">
        <v>38527</v>
      </c>
      <c r="I23" s="1666" t="s">
        <v>209</v>
      </c>
      <c r="J23" s="1666" t="s">
        <v>206</v>
      </c>
      <c r="K23" s="1667">
        <v>40928</v>
      </c>
      <c r="L23" s="1668">
        <v>14</v>
      </c>
      <c r="M23" s="1667">
        <f>K23+L23</f>
        <v>40942</v>
      </c>
      <c r="N23" s="1666">
        <v>7</v>
      </c>
      <c r="O23" s="1667">
        <f>M23+N23</f>
        <v>40949</v>
      </c>
      <c r="P23" s="1666">
        <v>3</v>
      </c>
      <c r="Q23" s="1667">
        <f>O23+P23</f>
        <v>40952</v>
      </c>
      <c r="R23" s="1666">
        <v>14</v>
      </c>
      <c r="S23" s="1667">
        <f>Q23+R23</f>
        <v>40966</v>
      </c>
      <c r="T23" s="1666">
        <v>7</v>
      </c>
      <c r="U23" s="1667">
        <f>S23+T23</f>
        <v>40973</v>
      </c>
      <c r="V23" s="1666">
        <v>14</v>
      </c>
      <c r="W23" s="1667">
        <f>U23+V23</f>
        <v>40987</v>
      </c>
      <c r="X23" s="1666">
        <v>2</v>
      </c>
      <c r="Y23" s="1667">
        <f>W23+X23</f>
        <v>40989</v>
      </c>
      <c r="Z23" s="1666">
        <v>7</v>
      </c>
      <c r="AA23" s="1667">
        <f>Y23+Z23</f>
        <v>40996</v>
      </c>
      <c r="AB23" s="1666">
        <v>7</v>
      </c>
      <c r="AC23" s="1667">
        <f>AA23+AB23</f>
        <v>41003</v>
      </c>
      <c r="AD23" s="1666">
        <v>13</v>
      </c>
      <c r="AE23" s="1669">
        <v>41068</v>
      </c>
      <c r="AF23" s="1660"/>
      <c r="AG23" s="1660"/>
      <c r="AH23" s="1814"/>
      <c r="AI23" s="29"/>
      <c r="AJ23" s="14"/>
    </row>
    <row r="24" spans="1:36" s="4" customFormat="1" ht="21" customHeight="1">
      <c r="A24" s="1855">
        <v>18</v>
      </c>
      <c r="B24" s="1802" t="s">
        <v>316</v>
      </c>
      <c r="C24" s="1803" t="s">
        <v>1373</v>
      </c>
      <c r="D24" s="1804"/>
      <c r="E24" s="1804"/>
      <c r="F24" s="1805"/>
      <c r="G24" s="1806"/>
      <c r="H24" s="1807">
        <v>52878</v>
      </c>
      <c r="I24" s="1804"/>
      <c r="J24" s="1804"/>
      <c r="K24" s="1808">
        <v>40955</v>
      </c>
      <c r="L24" s="1809"/>
      <c r="M24" s="1810">
        <v>40961</v>
      </c>
      <c r="N24" s="1811"/>
      <c r="O24" s="1810">
        <v>40967</v>
      </c>
      <c r="P24" s="1811">
        <v>0</v>
      </c>
      <c r="Q24" s="1810">
        <v>40967</v>
      </c>
      <c r="R24" s="1811">
        <v>0</v>
      </c>
      <c r="S24" s="1810">
        <v>40980</v>
      </c>
      <c r="T24" s="1811">
        <v>0</v>
      </c>
      <c r="U24" s="1808">
        <v>41003</v>
      </c>
      <c r="V24" s="1811"/>
      <c r="W24" s="1810">
        <v>41029</v>
      </c>
      <c r="X24" s="1811"/>
      <c r="Y24" s="1810">
        <v>41033</v>
      </c>
      <c r="Z24" s="1811"/>
      <c r="AA24" s="1808">
        <v>41037</v>
      </c>
      <c r="AB24" s="1811"/>
      <c r="AC24" s="1810">
        <v>41037</v>
      </c>
      <c r="AD24" s="1811"/>
      <c r="AE24" s="1812">
        <v>41071</v>
      </c>
      <c r="AF24" s="1298">
        <v>100</v>
      </c>
      <c r="AG24" s="1298"/>
      <c r="AH24" s="1245" t="s">
        <v>311</v>
      </c>
      <c r="AI24" s="29"/>
      <c r="AJ24" s="14"/>
    </row>
    <row r="25" spans="1:36" s="4" customFormat="1" ht="21" customHeight="1">
      <c r="A25" s="1852">
        <v>19</v>
      </c>
      <c r="B25" s="1675" t="s">
        <v>204</v>
      </c>
      <c r="C25" s="1843" t="s">
        <v>1409</v>
      </c>
      <c r="D25" s="1675">
        <v>1.3</v>
      </c>
      <c r="E25" s="1675" t="s">
        <v>1410</v>
      </c>
      <c r="F25" s="1844">
        <v>1</v>
      </c>
      <c r="G25" s="1845"/>
      <c r="H25" s="1846">
        <v>98033.64</v>
      </c>
      <c r="I25" s="1847" t="s">
        <v>208</v>
      </c>
      <c r="J25" s="1847" t="s">
        <v>206</v>
      </c>
      <c r="K25" s="1848">
        <v>41131</v>
      </c>
      <c r="L25" s="1849">
        <v>14</v>
      </c>
      <c r="M25" s="1848">
        <f>K25+L25</f>
        <v>41145</v>
      </c>
      <c r="N25" s="1847">
        <v>7</v>
      </c>
      <c r="O25" s="1848">
        <f>M25+N25</f>
        <v>41152</v>
      </c>
      <c r="P25" s="1847">
        <v>3</v>
      </c>
      <c r="Q25" s="1848">
        <f>O25+P25</f>
        <v>41155</v>
      </c>
      <c r="R25" s="1847">
        <v>28</v>
      </c>
      <c r="S25" s="1848">
        <f>Q25+R25</f>
        <v>41183</v>
      </c>
      <c r="T25" s="1847">
        <v>7</v>
      </c>
      <c r="U25" s="1848">
        <f>S25+T25</f>
        <v>41190</v>
      </c>
      <c r="V25" s="1847">
        <v>14</v>
      </c>
      <c r="W25" s="1848">
        <f>U25+V25</f>
        <v>41204</v>
      </c>
      <c r="X25" s="1847">
        <v>2</v>
      </c>
      <c r="Y25" s="1848">
        <f>W25+X25</f>
        <v>41206</v>
      </c>
      <c r="Z25" s="1847">
        <v>7</v>
      </c>
      <c r="AA25" s="1848">
        <f>Y25+Z25</f>
        <v>41213</v>
      </c>
      <c r="AB25" s="1847">
        <v>7</v>
      </c>
      <c r="AC25" s="1848">
        <f>AA25+AB25</f>
        <v>41220</v>
      </c>
      <c r="AD25" s="1847"/>
      <c r="AE25" s="1848"/>
      <c r="AF25" s="1850"/>
      <c r="AG25" s="1850"/>
      <c r="AH25" s="1851"/>
      <c r="AI25" s="29"/>
      <c r="AJ25" s="14"/>
    </row>
    <row r="26" spans="1:36" s="4" customFormat="1" ht="21" customHeight="1">
      <c r="A26" s="1853">
        <v>20</v>
      </c>
      <c r="B26" s="1106" t="s">
        <v>316</v>
      </c>
      <c r="C26" s="1525"/>
      <c r="D26" s="941"/>
      <c r="E26" s="941"/>
      <c r="F26" s="963"/>
      <c r="G26" s="1037"/>
      <c r="H26" s="1526"/>
      <c r="I26" s="941"/>
      <c r="J26" s="941"/>
      <c r="K26" s="1152"/>
      <c r="L26" s="1527"/>
      <c r="M26" s="1528"/>
      <c r="N26" s="1529"/>
      <c r="O26" s="1528"/>
      <c r="P26" s="1529"/>
      <c r="Q26" s="1528"/>
      <c r="R26" s="1529"/>
      <c r="S26" s="1528"/>
      <c r="T26" s="1529"/>
      <c r="U26" s="1152"/>
      <c r="V26" s="1529"/>
      <c r="W26" s="1528"/>
      <c r="X26" s="1529"/>
      <c r="Y26" s="1528"/>
      <c r="Z26" s="1529"/>
      <c r="AA26" s="1152"/>
      <c r="AB26" s="1529"/>
      <c r="AC26" s="1528"/>
      <c r="AD26" s="1529"/>
      <c r="AE26" s="1528"/>
      <c r="AF26" s="1588"/>
      <c r="AG26" s="1588"/>
      <c r="AH26" s="474"/>
      <c r="AI26" s="29"/>
      <c r="AJ26" s="14"/>
    </row>
    <row r="27" spans="1:36" s="4" customFormat="1" ht="20.25" customHeight="1">
      <c r="A27" s="1854">
        <v>21</v>
      </c>
      <c r="B27" s="980" t="s">
        <v>204</v>
      </c>
      <c r="C27" s="1912" t="s">
        <v>181</v>
      </c>
      <c r="D27" s="1913"/>
      <c r="E27" s="1914"/>
      <c r="F27" s="981">
        <f>F9</f>
        <v>1</v>
      </c>
      <c r="G27" s="1038">
        <f>G9+G12+G14</f>
        <v>40540</v>
      </c>
      <c r="H27" s="1026">
        <f>H9+H12+H14+H16+H18+H21+H23</f>
        <v>370511.08999999997</v>
      </c>
      <c r="I27" s="945"/>
      <c r="J27" s="946"/>
      <c r="K27" s="947"/>
      <c r="L27" s="948"/>
      <c r="M27" s="949"/>
      <c r="N27" s="948"/>
      <c r="O27" s="949"/>
      <c r="P27" s="948"/>
      <c r="Q27" s="949"/>
      <c r="R27" s="948"/>
      <c r="S27" s="949"/>
      <c r="T27" s="948"/>
      <c r="U27" s="947"/>
      <c r="V27" s="948"/>
      <c r="W27" s="949"/>
      <c r="X27" s="948"/>
      <c r="Y27" s="949"/>
      <c r="Z27" s="948"/>
      <c r="AA27" s="947"/>
      <c r="AB27" s="948"/>
      <c r="AC27" s="949"/>
      <c r="AD27" s="948"/>
      <c r="AE27" s="1224"/>
      <c r="AF27" s="1276"/>
      <c r="AG27" s="1276"/>
      <c r="AH27" s="111"/>
      <c r="AI27" s="29"/>
      <c r="AJ27" s="14"/>
    </row>
    <row r="28" spans="1:36" s="4" customFormat="1" ht="16.5" thickBot="1">
      <c r="A28" s="1855">
        <v>22</v>
      </c>
      <c r="B28" s="950" t="s">
        <v>316</v>
      </c>
      <c r="C28" s="943"/>
      <c r="D28" s="943"/>
      <c r="E28" s="943"/>
      <c r="F28" s="944"/>
      <c r="G28" s="956">
        <f>G10+G13+G15</f>
        <v>0</v>
      </c>
      <c r="H28" s="1035">
        <f>H10+H13+H15+H17+H19+H22+H24</f>
        <v>322351.38</v>
      </c>
      <c r="I28" s="945"/>
      <c r="J28" s="946"/>
      <c r="K28" s="947"/>
      <c r="L28" s="948"/>
      <c r="M28" s="949"/>
      <c r="N28" s="948"/>
      <c r="O28" s="949"/>
      <c r="P28" s="948"/>
      <c r="Q28" s="949"/>
      <c r="R28" s="948"/>
      <c r="S28" s="949"/>
      <c r="T28" s="948"/>
      <c r="U28" s="947"/>
      <c r="V28" s="948"/>
      <c r="W28" s="949"/>
      <c r="X28" s="948"/>
      <c r="Y28" s="949"/>
      <c r="Z28" s="948"/>
      <c r="AA28" s="947"/>
      <c r="AB28" s="948"/>
      <c r="AC28" s="949"/>
      <c r="AD28" s="948"/>
      <c r="AE28" s="1224"/>
      <c r="AF28" s="1274"/>
      <c r="AG28" s="1274"/>
      <c r="AH28" s="111"/>
      <c r="AI28" s="29"/>
      <c r="AJ28" s="14"/>
    </row>
    <row r="29" spans="1:36" ht="42.75" customHeight="1">
      <c r="A29" s="1852">
        <v>23</v>
      </c>
      <c r="B29" s="875"/>
      <c r="C29" s="1915" t="s">
        <v>402</v>
      </c>
      <c r="D29" s="1916"/>
      <c r="E29" s="1917"/>
      <c r="F29" s="71"/>
      <c r="G29" s="932"/>
      <c r="H29" s="933"/>
      <c r="I29" s="875"/>
      <c r="J29" s="934"/>
      <c r="K29" s="893"/>
      <c r="L29" s="935"/>
      <c r="M29" s="936"/>
      <c r="N29" s="935"/>
      <c r="O29" s="936"/>
      <c r="P29" s="935"/>
      <c r="Q29" s="936"/>
      <c r="R29" s="935"/>
      <c r="S29" s="936"/>
      <c r="T29" s="935"/>
      <c r="U29" s="893"/>
      <c r="V29" s="935"/>
      <c r="W29" s="936"/>
      <c r="X29" s="935"/>
      <c r="Y29" s="936"/>
      <c r="Z29" s="935"/>
      <c r="AA29" s="893"/>
      <c r="AB29" s="935"/>
      <c r="AC29" s="936"/>
      <c r="AD29" s="935"/>
      <c r="AE29" s="1217"/>
      <c r="AF29" s="1277"/>
      <c r="AG29" s="1277"/>
      <c r="AH29" s="1241"/>
      <c r="AI29" s="374"/>
      <c r="AJ29" s="468"/>
    </row>
    <row r="30" spans="1:36" s="101" customFormat="1" ht="15.95" customHeight="1">
      <c r="A30" s="1853">
        <v>24</v>
      </c>
      <c r="B30" s="91"/>
      <c r="C30" s="92"/>
      <c r="D30" s="93"/>
      <c r="E30" s="92"/>
      <c r="F30" s="94"/>
      <c r="G30" s="95"/>
      <c r="H30" s="96"/>
      <c r="I30" s="91"/>
      <c r="J30" s="97"/>
      <c r="K30" s="98"/>
      <c r="L30" s="509"/>
      <c r="M30" s="99"/>
      <c r="N30" s="509"/>
      <c r="O30" s="99"/>
      <c r="P30" s="509"/>
      <c r="Q30" s="99"/>
      <c r="R30" s="509"/>
      <c r="S30" s="99"/>
      <c r="T30" s="509"/>
      <c r="U30" s="98"/>
      <c r="V30" s="509"/>
      <c r="W30" s="99"/>
      <c r="X30" s="509"/>
      <c r="Y30" s="99"/>
      <c r="Z30" s="509"/>
      <c r="AA30" s="98"/>
      <c r="AB30" s="509"/>
      <c r="AC30" s="99"/>
      <c r="AD30" s="509"/>
      <c r="AE30" s="1232"/>
      <c r="AF30" s="1278"/>
      <c r="AG30" s="1278"/>
      <c r="AH30" s="1242"/>
      <c r="AI30" s="425"/>
      <c r="AJ30" s="469"/>
    </row>
    <row r="31" spans="1:36" ht="15.95" customHeight="1">
      <c r="A31" s="1854">
        <v>25</v>
      </c>
      <c r="B31" s="21"/>
      <c r="C31" s="1893" t="s">
        <v>426</v>
      </c>
      <c r="D31" s="1893"/>
      <c r="E31" s="1893"/>
      <c r="F31" s="73"/>
      <c r="G31" s="994"/>
      <c r="H31" s="995"/>
      <c r="I31" s="226"/>
      <c r="J31" s="996"/>
      <c r="K31" s="350"/>
      <c r="L31" s="526"/>
      <c r="M31" s="228"/>
      <c r="N31" s="526"/>
      <c r="O31" s="228"/>
      <c r="P31" s="526"/>
      <c r="Q31" s="228"/>
      <c r="R31" s="526"/>
      <c r="S31" s="228"/>
      <c r="T31" s="526"/>
      <c r="U31" s="350"/>
      <c r="V31" s="526"/>
      <c r="W31" s="228"/>
      <c r="X31" s="526"/>
      <c r="Y31" s="228"/>
      <c r="Z31" s="526"/>
      <c r="AA31" s="350"/>
      <c r="AB31" s="526"/>
      <c r="AC31" s="228"/>
      <c r="AD31" s="526"/>
      <c r="AE31" s="1221"/>
      <c r="AF31" s="1279"/>
      <c r="AG31" s="1279"/>
      <c r="AH31" s="1243"/>
      <c r="AI31" s="374"/>
      <c r="AJ31" s="468"/>
    </row>
    <row r="32" spans="1:36" s="48" customFormat="1" ht="36" customHeight="1">
      <c r="A32" s="1855">
        <v>26</v>
      </c>
      <c r="B32" s="817" t="s">
        <v>204</v>
      </c>
      <c r="C32" s="997" t="s">
        <v>140</v>
      </c>
      <c r="D32" s="998" t="s">
        <v>219</v>
      </c>
      <c r="E32" s="896" t="s">
        <v>141</v>
      </c>
      <c r="F32" s="845">
        <v>1</v>
      </c>
      <c r="G32" s="999"/>
      <c r="H32" s="845">
        <v>35000</v>
      </c>
      <c r="I32" s="846" t="s">
        <v>209</v>
      </c>
      <c r="J32" s="1024" t="s">
        <v>206</v>
      </c>
      <c r="K32" s="849">
        <v>40280</v>
      </c>
      <c r="L32" s="843">
        <v>14</v>
      </c>
      <c r="M32" s="847">
        <f>K32+L32</f>
        <v>40294</v>
      </c>
      <c r="N32" s="843">
        <v>7</v>
      </c>
      <c r="O32" s="847">
        <f>M32+N32</f>
        <v>40301</v>
      </c>
      <c r="P32" s="843">
        <v>3</v>
      </c>
      <c r="Q32" s="847">
        <f>O32+P32</f>
        <v>40304</v>
      </c>
      <c r="R32" s="843">
        <v>14</v>
      </c>
      <c r="S32" s="847">
        <f>Q32+R32</f>
        <v>40318</v>
      </c>
      <c r="T32" s="843">
        <v>7</v>
      </c>
      <c r="U32" s="849">
        <f>S32+T32</f>
        <v>40325</v>
      </c>
      <c r="V32" s="843">
        <v>14</v>
      </c>
      <c r="W32" s="847">
        <f>U32+V32</f>
        <v>40339</v>
      </c>
      <c r="X32" s="843">
        <v>2</v>
      </c>
      <c r="Y32" s="847">
        <f>W32+X32</f>
        <v>40341</v>
      </c>
      <c r="Z32" s="843">
        <v>7</v>
      </c>
      <c r="AA32" s="849">
        <f>Y32+Z32</f>
        <v>40348</v>
      </c>
      <c r="AB32" s="843">
        <v>7</v>
      </c>
      <c r="AC32" s="847">
        <v>40402</v>
      </c>
      <c r="AD32" s="843">
        <v>460</v>
      </c>
      <c r="AE32" s="1219">
        <f>AC32+AD32</f>
        <v>40862</v>
      </c>
      <c r="AF32" s="1268"/>
      <c r="AG32" s="1268"/>
      <c r="AH32" s="1244"/>
      <c r="AJ32" s="432"/>
    </row>
    <row r="33" spans="1:36" s="48" customFormat="1" ht="15.95" customHeight="1">
      <c r="A33" s="1852">
        <v>27</v>
      </c>
      <c r="B33" s="832" t="s">
        <v>316</v>
      </c>
      <c r="C33" s="1107" t="s">
        <v>168</v>
      </c>
      <c r="D33" s="834"/>
      <c r="E33" s="835"/>
      <c r="F33" s="836"/>
      <c r="G33" s="836"/>
      <c r="H33" s="836">
        <v>37000</v>
      </c>
      <c r="I33" s="838"/>
      <c r="J33" s="839"/>
      <c r="K33" s="840">
        <v>40280</v>
      </c>
      <c r="L33" s="523"/>
      <c r="M33" s="841">
        <v>40354</v>
      </c>
      <c r="N33" s="523"/>
      <c r="O33" s="841">
        <v>40360</v>
      </c>
      <c r="P33" s="523"/>
      <c r="Q33" s="841">
        <v>40360</v>
      </c>
      <c r="R33" s="523"/>
      <c r="S33" s="841">
        <v>40368</v>
      </c>
      <c r="T33" s="523"/>
      <c r="U33" s="840">
        <v>40379</v>
      </c>
      <c r="V33" s="523"/>
      <c r="W33" s="841">
        <v>40390</v>
      </c>
      <c r="X33" s="523"/>
      <c r="Y33" s="841">
        <v>40402</v>
      </c>
      <c r="Z33" s="523"/>
      <c r="AA33" s="840">
        <v>40402</v>
      </c>
      <c r="AB33" s="523"/>
      <c r="AC33" s="841">
        <v>40402</v>
      </c>
      <c r="AD33" s="523"/>
      <c r="AE33" s="1225">
        <v>40862</v>
      </c>
      <c r="AF33" s="1254">
        <v>100</v>
      </c>
      <c r="AG33" s="1254">
        <v>100</v>
      </c>
      <c r="AH33" s="1245" t="s">
        <v>311</v>
      </c>
      <c r="AJ33" s="432"/>
    </row>
    <row r="34" spans="1:36" s="48" customFormat="1" ht="29.25" customHeight="1">
      <c r="A34" s="1853">
        <v>28</v>
      </c>
      <c r="B34" s="458" t="s">
        <v>204</v>
      </c>
      <c r="C34" s="232" t="s">
        <v>1077</v>
      </c>
      <c r="D34" s="371" t="s">
        <v>219</v>
      </c>
      <c r="E34" s="232" t="s">
        <v>1126</v>
      </c>
      <c r="F34" s="255"/>
      <c r="G34" s="255"/>
      <c r="H34" s="255">
        <v>15000</v>
      </c>
      <c r="I34" s="458" t="s">
        <v>209</v>
      </c>
      <c r="J34" s="1117" t="s">
        <v>206</v>
      </c>
      <c r="K34" s="376">
        <v>40679</v>
      </c>
      <c r="L34" s="822">
        <v>14</v>
      </c>
      <c r="M34" s="376">
        <f>K34+L34</f>
        <v>40693</v>
      </c>
      <c r="N34" s="822">
        <v>7</v>
      </c>
      <c r="O34" s="376">
        <f>M34+N34</f>
        <v>40700</v>
      </c>
      <c r="P34" s="822">
        <v>3</v>
      </c>
      <c r="Q34" s="376">
        <f>O34+P34</f>
        <v>40703</v>
      </c>
      <c r="R34" s="822">
        <v>14</v>
      </c>
      <c r="S34" s="376">
        <f>Q34+R34</f>
        <v>40717</v>
      </c>
      <c r="T34" s="822">
        <v>7</v>
      </c>
      <c r="U34" s="376">
        <f>S34+T34</f>
        <v>40724</v>
      </c>
      <c r="V34" s="822">
        <v>14</v>
      </c>
      <c r="W34" s="376">
        <f>U34+V34</f>
        <v>40738</v>
      </c>
      <c r="X34" s="822">
        <v>2</v>
      </c>
      <c r="Y34" s="376">
        <f>W34+X34</f>
        <v>40740</v>
      </c>
      <c r="Z34" s="822">
        <v>7</v>
      </c>
      <c r="AA34" s="376">
        <f>Y34+Z34</f>
        <v>40747</v>
      </c>
      <c r="AB34" s="822">
        <v>7</v>
      </c>
      <c r="AC34" s="376">
        <f>AA34+AB34</f>
        <v>40754</v>
      </c>
      <c r="AD34" s="822">
        <v>30</v>
      </c>
      <c r="AE34" s="1214">
        <f>AC34+AD34</f>
        <v>40784</v>
      </c>
      <c r="AF34" s="1268"/>
      <c r="AG34" s="1268"/>
      <c r="AH34" s="1240"/>
      <c r="AJ34" s="432"/>
    </row>
    <row r="35" spans="1:36" s="48" customFormat="1" ht="23.25" customHeight="1">
      <c r="A35" s="1854">
        <v>29</v>
      </c>
      <c r="B35" s="1119" t="s">
        <v>316</v>
      </c>
      <c r="C35" s="241" t="s">
        <v>1100</v>
      </c>
      <c r="D35" s="1120"/>
      <c r="E35" s="1051"/>
      <c r="F35" s="1088"/>
      <c r="G35" s="1088"/>
      <c r="H35" s="1089">
        <v>18485</v>
      </c>
      <c r="I35" s="1119"/>
      <c r="J35" s="1121"/>
      <c r="K35" s="1165">
        <v>40681</v>
      </c>
      <c r="L35" s="1166"/>
      <c r="M35" s="1165">
        <v>40696</v>
      </c>
      <c r="N35" s="1166"/>
      <c r="O35" s="1165">
        <v>40700</v>
      </c>
      <c r="P35" s="1166"/>
      <c r="Q35" s="1165">
        <v>40700</v>
      </c>
      <c r="R35" s="1166"/>
      <c r="S35" s="1165">
        <v>40714</v>
      </c>
      <c r="T35" s="1166"/>
      <c r="U35" s="1165">
        <v>40715</v>
      </c>
      <c r="V35" s="1166"/>
      <c r="W35" s="1165">
        <v>40723</v>
      </c>
      <c r="X35" s="1166"/>
      <c r="Y35" s="1165">
        <v>40725</v>
      </c>
      <c r="Z35" s="1166">
        <v>0</v>
      </c>
      <c r="AA35" s="1165">
        <v>40725</v>
      </c>
      <c r="AB35" s="1166">
        <v>0</v>
      </c>
      <c r="AC35" s="1165">
        <v>40725</v>
      </c>
      <c r="AD35" s="1166">
        <v>31</v>
      </c>
      <c r="AE35" s="1216">
        <f>AC35+AD35</f>
        <v>40756</v>
      </c>
      <c r="AF35" s="1280">
        <v>100</v>
      </c>
      <c r="AG35" s="1280">
        <v>100</v>
      </c>
      <c r="AH35" s="1237" t="s">
        <v>311</v>
      </c>
      <c r="AJ35" s="432"/>
    </row>
    <row r="36" spans="1:36" s="48" customFormat="1" ht="30" customHeight="1">
      <c r="A36" s="1855">
        <v>30</v>
      </c>
      <c r="B36" s="1319" t="s">
        <v>204</v>
      </c>
      <c r="C36" s="1443" t="s">
        <v>1368</v>
      </c>
      <c r="D36" s="1325" t="s">
        <v>219</v>
      </c>
      <c r="E36" s="1326" t="s">
        <v>1173</v>
      </c>
      <c r="F36" s="1327">
        <v>1</v>
      </c>
      <c r="G36" s="1327"/>
      <c r="H36" s="1327">
        <v>29000</v>
      </c>
      <c r="I36" s="1319" t="s">
        <v>209</v>
      </c>
      <c r="J36" s="1328" t="s">
        <v>206</v>
      </c>
      <c r="K36" s="1701">
        <v>41155</v>
      </c>
      <c r="L36" s="1462">
        <v>14</v>
      </c>
      <c r="M36" s="1320">
        <f>K36+L36</f>
        <v>41169</v>
      </c>
      <c r="N36" s="1462">
        <v>7</v>
      </c>
      <c r="O36" s="1320">
        <f>M36+N36</f>
        <v>41176</v>
      </c>
      <c r="P36" s="1462">
        <v>3</v>
      </c>
      <c r="Q36" s="1320">
        <f>O36+P36</f>
        <v>41179</v>
      </c>
      <c r="R36" s="1462">
        <v>14</v>
      </c>
      <c r="S36" s="1320">
        <f>Q36+R36</f>
        <v>41193</v>
      </c>
      <c r="T36" s="1462">
        <v>7</v>
      </c>
      <c r="U36" s="1320">
        <f>S36+T36</f>
        <v>41200</v>
      </c>
      <c r="V36" s="1462">
        <v>14</v>
      </c>
      <c r="W36" s="1320">
        <f>U36+V36</f>
        <v>41214</v>
      </c>
      <c r="X36" s="1462">
        <v>2</v>
      </c>
      <c r="Y36" s="1320">
        <f>W36+X36</f>
        <v>41216</v>
      </c>
      <c r="Z36" s="1462">
        <v>7</v>
      </c>
      <c r="AA36" s="1320">
        <f>Y36+Z36</f>
        <v>41223</v>
      </c>
      <c r="AB36" s="1462">
        <v>7</v>
      </c>
      <c r="AC36" s="1320">
        <f>AA36+AB36</f>
        <v>41230</v>
      </c>
      <c r="AD36" s="1462">
        <v>31</v>
      </c>
      <c r="AE36" s="1321">
        <f>AD36+AC36</f>
        <v>41261</v>
      </c>
      <c r="AF36" s="1463"/>
      <c r="AG36" s="1463"/>
      <c r="AH36" s="1464"/>
      <c r="AJ36" s="432"/>
    </row>
    <row r="37" spans="1:36" s="48" customFormat="1" ht="23.25" customHeight="1">
      <c r="A37" s="1852">
        <v>31</v>
      </c>
      <c r="B37" s="1060" t="s">
        <v>316</v>
      </c>
      <c r="C37" s="1027"/>
      <c r="D37" s="1120"/>
      <c r="E37" s="1051"/>
      <c r="F37" s="1088"/>
      <c r="G37" s="1088"/>
      <c r="H37" s="1089"/>
      <c r="I37" s="1119"/>
      <c r="J37" s="1121"/>
      <c r="K37" s="1165"/>
      <c r="L37" s="1166"/>
      <c r="M37" s="1165"/>
      <c r="N37" s="1166"/>
      <c r="O37" s="1165"/>
      <c r="P37" s="1166"/>
      <c r="Q37" s="1165"/>
      <c r="R37" s="1166"/>
      <c r="S37" s="1165"/>
      <c r="T37" s="1166"/>
      <c r="U37" s="1165"/>
      <c r="V37" s="1166"/>
      <c r="W37" s="1165"/>
      <c r="X37" s="1166"/>
      <c r="Y37" s="1165"/>
      <c r="Z37" s="1166"/>
      <c r="AA37" s="1165"/>
      <c r="AB37" s="1166"/>
      <c r="AC37" s="1165"/>
      <c r="AD37" s="1166"/>
      <c r="AE37" s="1216"/>
      <c r="AF37" s="1442"/>
      <c r="AG37" s="1442"/>
      <c r="AH37" s="1237"/>
      <c r="AJ37" s="432"/>
    </row>
    <row r="38" spans="1:36" s="48" customFormat="1" ht="30" customHeight="1">
      <c r="A38" s="1853">
        <v>32</v>
      </c>
      <c r="B38" s="1573" t="s">
        <v>204</v>
      </c>
      <c r="C38" s="1574" t="s">
        <v>1179</v>
      </c>
      <c r="D38" s="1575" t="s">
        <v>219</v>
      </c>
      <c r="E38" s="1574" t="s">
        <v>45</v>
      </c>
      <c r="F38" s="1576">
        <v>1</v>
      </c>
      <c r="G38" s="1576"/>
      <c r="H38" s="1576">
        <v>8000</v>
      </c>
      <c r="I38" s="1573" t="s">
        <v>209</v>
      </c>
      <c r="J38" s="1577" t="s">
        <v>206</v>
      </c>
      <c r="K38" s="1578">
        <v>40917</v>
      </c>
      <c r="L38" s="1579">
        <v>7</v>
      </c>
      <c r="M38" s="1578">
        <f>K38+L38</f>
        <v>40924</v>
      </c>
      <c r="N38" s="1579">
        <v>2</v>
      </c>
      <c r="O38" s="1578">
        <f>M38+N38</f>
        <v>40926</v>
      </c>
      <c r="P38" s="1579">
        <v>1</v>
      </c>
      <c r="Q38" s="1578">
        <f>O38+P38</f>
        <v>40927</v>
      </c>
      <c r="R38" s="1579">
        <v>7</v>
      </c>
      <c r="S38" s="1578">
        <f>Q38+R38</f>
        <v>40934</v>
      </c>
      <c r="T38" s="1579">
        <v>7</v>
      </c>
      <c r="U38" s="1578">
        <f>S38+T38</f>
        <v>40941</v>
      </c>
      <c r="V38" s="1579">
        <v>2</v>
      </c>
      <c r="W38" s="1578">
        <f>U38+V38</f>
        <v>40943</v>
      </c>
      <c r="X38" s="1579">
        <v>2</v>
      </c>
      <c r="Y38" s="1578">
        <f>W38+X38</f>
        <v>40945</v>
      </c>
      <c r="Z38" s="1579">
        <v>1</v>
      </c>
      <c r="AA38" s="1578">
        <f>Y38+Z38</f>
        <v>40946</v>
      </c>
      <c r="AB38" s="1579">
        <v>1</v>
      </c>
      <c r="AC38" s="1578">
        <f>AA38+AB38</f>
        <v>40947</v>
      </c>
      <c r="AD38" s="1579">
        <v>12</v>
      </c>
      <c r="AE38" s="1580">
        <f>AD38+AC38</f>
        <v>40959</v>
      </c>
      <c r="AF38" s="1581"/>
      <c r="AG38" s="1581"/>
      <c r="AH38" s="1582"/>
      <c r="AJ38" s="432"/>
    </row>
    <row r="39" spans="1:36" s="48" customFormat="1" ht="23.25" customHeight="1">
      <c r="A39" s="1854">
        <v>33</v>
      </c>
      <c r="B39" s="1060" t="s">
        <v>316</v>
      </c>
      <c r="C39" s="241" t="s">
        <v>52</v>
      </c>
      <c r="D39" s="1120"/>
      <c r="E39" s="1051"/>
      <c r="F39" s="1088"/>
      <c r="G39" s="1088"/>
      <c r="H39" s="1089">
        <v>6680</v>
      </c>
      <c r="I39" s="1119"/>
      <c r="J39" s="1121"/>
      <c r="K39" s="1165">
        <v>40904</v>
      </c>
      <c r="L39" s="1166"/>
      <c r="M39" s="1165">
        <v>40914</v>
      </c>
      <c r="N39" s="1166"/>
      <c r="O39" s="1165">
        <v>40918</v>
      </c>
      <c r="P39" s="1166"/>
      <c r="Q39" s="1165">
        <v>40918</v>
      </c>
      <c r="R39" s="1166"/>
      <c r="S39" s="1165">
        <v>40928</v>
      </c>
      <c r="T39" s="1166"/>
      <c r="U39" s="1165">
        <v>40933</v>
      </c>
      <c r="V39" s="1166"/>
      <c r="W39" s="1165">
        <v>40944</v>
      </c>
      <c r="X39" s="1166"/>
      <c r="Y39" s="1165">
        <v>40949</v>
      </c>
      <c r="Z39" s="1166"/>
      <c r="AA39" s="1165">
        <v>40949</v>
      </c>
      <c r="AB39" s="1166"/>
      <c r="AC39" s="1165">
        <v>40949</v>
      </c>
      <c r="AD39" s="1166"/>
      <c r="AE39" s="1216"/>
      <c r="AF39" s="1442">
        <v>100</v>
      </c>
      <c r="AG39" s="1442">
        <v>100</v>
      </c>
      <c r="AH39" s="1247" t="s">
        <v>1268</v>
      </c>
      <c r="AJ39" s="432"/>
    </row>
    <row r="40" spans="1:36" s="90" customFormat="1" ht="21.75" customHeight="1">
      <c r="A40" s="1855">
        <v>34</v>
      </c>
      <c r="B40" s="1108" t="s">
        <v>204</v>
      </c>
      <c r="C40" s="1109" t="s">
        <v>653</v>
      </c>
      <c r="D40" s="1204" t="s">
        <v>227</v>
      </c>
      <c r="E40" s="1110" t="s">
        <v>489</v>
      </c>
      <c r="F40" s="1111">
        <v>1</v>
      </c>
      <c r="G40" s="1111">
        <v>6400</v>
      </c>
      <c r="H40" s="1111">
        <v>4736</v>
      </c>
      <c r="I40" s="1112" t="s">
        <v>209</v>
      </c>
      <c r="J40" s="1113" t="s">
        <v>206</v>
      </c>
      <c r="K40" s="893">
        <v>39820</v>
      </c>
      <c r="L40" s="1114">
        <v>14</v>
      </c>
      <c r="M40" s="1115">
        <f>K40+L40</f>
        <v>39834</v>
      </c>
      <c r="N40" s="1114">
        <v>7</v>
      </c>
      <c r="O40" s="1116">
        <f>M40+N40</f>
        <v>39841</v>
      </c>
      <c r="P40" s="1114">
        <v>3</v>
      </c>
      <c r="Q40" s="453">
        <f>O40+P40</f>
        <v>39844</v>
      </c>
      <c r="R40" s="1114">
        <v>14</v>
      </c>
      <c r="S40" s="453">
        <f>Q40+R40</f>
        <v>39858</v>
      </c>
      <c r="T40" s="522">
        <v>7</v>
      </c>
      <c r="U40" s="893">
        <f>S40+T40</f>
        <v>39865</v>
      </c>
      <c r="V40" s="522">
        <v>14</v>
      </c>
      <c r="W40" s="1115">
        <f>U40+V40</f>
        <v>39879</v>
      </c>
      <c r="X40" s="1114">
        <v>2</v>
      </c>
      <c r="Y40" s="1115">
        <f>W40+X40</f>
        <v>39881</v>
      </c>
      <c r="Z40" s="522">
        <v>7</v>
      </c>
      <c r="AA40" s="893">
        <f>Y40+Z40</f>
        <v>39888</v>
      </c>
      <c r="AB40" s="1114">
        <v>7</v>
      </c>
      <c r="AC40" s="453">
        <f>AA40+AB40</f>
        <v>39895</v>
      </c>
      <c r="AD40" s="1114">
        <v>60</v>
      </c>
      <c r="AE40" s="1215">
        <f>AC40+AD40</f>
        <v>39955</v>
      </c>
      <c r="AF40" s="1285"/>
      <c r="AG40" s="1285"/>
      <c r="AH40" s="1246"/>
      <c r="AJ40" s="439" t="s">
        <v>244</v>
      </c>
    </row>
    <row r="41" spans="1:36" s="48" customFormat="1" ht="24.75" customHeight="1">
      <c r="A41" s="1852">
        <v>35</v>
      </c>
      <c r="B41" s="240" t="s">
        <v>316</v>
      </c>
      <c r="C41" s="241" t="s">
        <v>487</v>
      </c>
      <c r="D41" s="242"/>
      <c r="E41" s="857"/>
      <c r="F41" s="243"/>
      <c r="G41" s="606"/>
      <c r="H41" s="243">
        <v>32967</v>
      </c>
      <c r="I41" s="244"/>
      <c r="J41" s="245"/>
      <c r="K41" s="246">
        <v>40087</v>
      </c>
      <c r="L41" s="511"/>
      <c r="M41" s="248">
        <v>40101</v>
      </c>
      <c r="N41" s="511"/>
      <c r="O41" s="248">
        <v>40107</v>
      </c>
      <c r="P41" s="511"/>
      <c r="Q41" s="248">
        <v>40158</v>
      </c>
      <c r="R41" s="511"/>
      <c r="S41" s="248">
        <v>40165</v>
      </c>
      <c r="T41" s="511"/>
      <c r="U41" s="246">
        <v>40184</v>
      </c>
      <c r="V41" s="511"/>
      <c r="W41" s="248">
        <v>40232</v>
      </c>
      <c r="X41" s="511"/>
      <c r="Y41" s="248">
        <v>40247</v>
      </c>
      <c r="Z41" s="511"/>
      <c r="AA41" s="246">
        <v>40247</v>
      </c>
      <c r="AB41" s="511">
        <v>0</v>
      </c>
      <c r="AC41" s="1028">
        <v>40247</v>
      </c>
      <c r="AD41" s="511">
        <v>45</v>
      </c>
      <c r="AE41" s="1226">
        <v>40297</v>
      </c>
      <c r="AF41" s="1254">
        <v>100</v>
      </c>
      <c r="AG41" s="1254">
        <v>100</v>
      </c>
      <c r="AH41" s="1247" t="s">
        <v>311</v>
      </c>
      <c r="AJ41" s="432"/>
    </row>
    <row r="42" spans="1:36" s="90" customFormat="1" ht="30" customHeight="1">
      <c r="A42" s="1853">
        <v>36</v>
      </c>
      <c r="B42" s="1446" t="s">
        <v>204</v>
      </c>
      <c r="C42" s="1447" t="s">
        <v>1369</v>
      </c>
      <c r="D42" s="1448" t="s">
        <v>227</v>
      </c>
      <c r="E42" s="1449" t="s">
        <v>394</v>
      </c>
      <c r="F42" s="1450">
        <v>1</v>
      </c>
      <c r="G42" s="1450">
        <f>20900+20900</f>
        <v>41800</v>
      </c>
      <c r="H42" s="1450">
        <v>20000</v>
      </c>
      <c r="I42" s="1451" t="s">
        <v>209</v>
      </c>
      <c r="J42" s="1452" t="s">
        <v>206</v>
      </c>
      <c r="K42" s="1702">
        <v>41183</v>
      </c>
      <c r="L42" s="1454">
        <v>14</v>
      </c>
      <c r="M42" s="1455">
        <f>K42+L42</f>
        <v>41197</v>
      </c>
      <c r="N42" s="1454">
        <v>7</v>
      </c>
      <c r="O42" s="1456">
        <f>M42+N42</f>
        <v>41204</v>
      </c>
      <c r="P42" s="1454">
        <v>3</v>
      </c>
      <c r="Q42" s="1455">
        <f>M42+P42</f>
        <v>41200</v>
      </c>
      <c r="R42" s="1454">
        <v>14</v>
      </c>
      <c r="S42" s="1455">
        <f>Q42+R42</f>
        <v>41214</v>
      </c>
      <c r="T42" s="1454">
        <v>7</v>
      </c>
      <c r="U42" s="1453">
        <f>S42+T42</f>
        <v>41221</v>
      </c>
      <c r="V42" s="1454">
        <v>14</v>
      </c>
      <c r="W42" s="1455">
        <f>U42+V42</f>
        <v>41235</v>
      </c>
      <c r="X42" s="1454">
        <v>2</v>
      </c>
      <c r="Y42" s="1455">
        <f>W42+X42</f>
        <v>41237</v>
      </c>
      <c r="Z42" s="1454">
        <v>7</v>
      </c>
      <c r="AA42" s="1453">
        <f>Y42+Z42</f>
        <v>41244</v>
      </c>
      <c r="AB42" s="1454">
        <v>7</v>
      </c>
      <c r="AC42" s="1455">
        <f>AA42+AB42</f>
        <v>41251</v>
      </c>
      <c r="AD42" s="1454">
        <v>30</v>
      </c>
      <c r="AE42" s="1457">
        <f>AC42+AD42</f>
        <v>41281</v>
      </c>
      <c r="AF42" s="1458"/>
      <c r="AG42" s="1458"/>
      <c r="AH42" s="1459"/>
      <c r="AJ42" s="439" t="s">
        <v>243</v>
      </c>
    </row>
    <row r="43" spans="1:36" s="48" customFormat="1" ht="25.5" customHeight="1">
      <c r="A43" s="1854">
        <v>37</v>
      </c>
      <c r="B43" s="240" t="s">
        <v>316</v>
      </c>
      <c r="C43" s="241"/>
      <c r="D43" s="242"/>
      <c r="E43" s="857"/>
      <c r="F43" s="243"/>
      <c r="G43" s="243"/>
      <c r="H43" s="243"/>
      <c r="I43" s="244"/>
      <c r="J43" s="245"/>
      <c r="K43" s="246"/>
      <c r="L43" s="511"/>
      <c r="M43" s="248"/>
      <c r="N43" s="511"/>
      <c r="O43" s="248"/>
      <c r="P43" s="511"/>
      <c r="Q43" s="248"/>
      <c r="R43" s="511"/>
      <c r="S43" s="248"/>
      <c r="T43" s="511"/>
      <c r="U43" s="246"/>
      <c r="V43" s="511"/>
      <c r="W43" s="248"/>
      <c r="X43" s="511"/>
      <c r="Y43" s="248"/>
      <c r="Z43" s="511"/>
      <c r="AA43" s="246"/>
      <c r="AB43" s="511"/>
      <c r="AC43" s="248"/>
      <c r="AD43" s="511"/>
      <c r="AE43" s="1226"/>
      <c r="AF43" s="1254"/>
      <c r="AG43" s="1254"/>
      <c r="AH43" s="1247"/>
      <c r="AJ43" s="432"/>
    </row>
    <row r="44" spans="1:36" s="90" customFormat="1" ht="33" customHeight="1">
      <c r="A44" s="1855">
        <v>38</v>
      </c>
      <c r="B44" s="433" t="s">
        <v>204</v>
      </c>
      <c r="C44" s="249" t="s">
        <v>654</v>
      </c>
      <c r="D44" s="440" t="s">
        <v>227</v>
      </c>
      <c r="E44" s="434" t="s">
        <v>388</v>
      </c>
      <c r="F44" s="435">
        <v>1</v>
      </c>
      <c r="G44" s="435">
        <f>52300+5300+31000</f>
        <v>88600</v>
      </c>
      <c r="H44" s="435">
        <v>65564</v>
      </c>
      <c r="I44" s="436" t="s">
        <v>209</v>
      </c>
      <c r="J44" s="437" t="s">
        <v>206</v>
      </c>
      <c r="K44" s="229">
        <v>40091</v>
      </c>
      <c r="L44" s="512">
        <v>14</v>
      </c>
      <c r="M44" s="1025">
        <f>K44+L44</f>
        <v>40105</v>
      </c>
      <c r="N44" s="512">
        <v>7</v>
      </c>
      <c r="O44" s="438">
        <f>M44+N44</f>
        <v>40112</v>
      </c>
      <c r="P44" s="512">
        <v>3</v>
      </c>
      <c r="Q44" s="376">
        <f>O44+P44</f>
        <v>40115</v>
      </c>
      <c r="R44" s="512">
        <v>14</v>
      </c>
      <c r="S44" s="376">
        <f>Q44+R44</f>
        <v>40129</v>
      </c>
      <c r="T44" s="510">
        <v>7</v>
      </c>
      <c r="U44" s="229">
        <f>S44+T44</f>
        <v>40136</v>
      </c>
      <c r="V44" s="510">
        <v>14</v>
      </c>
      <c r="W44" s="1025">
        <f>U44+V44</f>
        <v>40150</v>
      </c>
      <c r="X44" s="512">
        <v>2</v>
      </c>
      <c r="Y44" s="1025">
        <f>W44+X44</f>
        <v>40152</v>
      </c>
      <c r="Z44" s="510">
        <v>7</v>
      </c>
      <c r="AA44" s="229">
        <f>Y44+Z44</f>
        <v>40159</v>
      </c>
      <c r="AB44" s="512">
        <v>7</v>
      </c>
      <c r="AC44" s="376">
        <f>AA44+AB44</f>
        <v>40166</v>
      </c>
      <c r="AD44" s="512">
        <v>30</v>
      </c>
      <c r="AE44" s="1214">
        <f>AC44+AD44</f>
        <v>40196</v>
      </c>
      <c r="AF44" s="1268"/>
      <c r="AG44" s="1268"/>
      <c r="AH44" s="1248" t="s">
        <v>404</v>
      </c>
      <c r="AJ44" s="439" t="s">
        <v>244</v>
      </c>
    </row>
    <row r="45" spans="1:36" s="48" customFormat="1" ht="24.75" customHeight="1">
      <c r="A45" s="1852">
        <v>39</v>
      </c>
      <c r="B45" s="240" t="s">
        <v>316</v>
      </c>
      <c r="C45" s="241" t="s">
        <v>476</v>
      </c>
      <c r="D45" s="242"/>
      <c r="E45" s="241"/>
      <c r="F45" s="243"/>
      <c r="G45" s="243"/>
      <c r="H45" s="243">
        <v>70239.520000000004</v>
      </c>
      <c r="I45" s="244"/>
      <c r="J45" s="245"/>
      <c r="K45" s="246">
        <v>40213</v>
      </c>
      <c r="L45" s="511"/>
      <c r="M45" s="248">
        <v>40228</v>
      </c>
      <c r="N45" s="511"/>
      <c r="O45" s="248" t="s">
        <v>207</v>
      </c>
      <c r="P45" s="511"/>
      <c r="Q45" s="248">
        <v>40268</v>
      </c>
      <c r="R45" s="511"/>
      <c r="S45" s="248">
        <v>40277</v>
      </c>
      <c r="T45" s="511"/>
      <c r="U45" s="246">
        <v>40288</v>
      </c>
      <c r="V45" s="511"/>
      <c r="W45" s="248">
        <v>40308</v>
      </c>
      <c r="X45" s="511"/>
      <c r="Y45" s="248">
        <v>40311</v>
      </c>
      <c r="Z45" s="511"/>
      <c r="AA45" s="246">
        <v>40311</v>
      </c>
      <c r="AB45" s="511"/>
      <c r="AC45" s="248">
        <v>40311</v>
      </c>
      <c r="AD45" s="511">
        <v>45</v>
      </c>
      <c r="AE45" s="1226">
        <v>40357</v>
      </c>
      <c r="AF45" s="1254">
        <v>100</v>
      </c>
      <c r="AG45" s="1254">
        <v>100</v>
      </c>
      <c r="AH45" s="1247" t="s">
        <v>311</v>
      </c>
      <c r="AJ45" s="432"/>
    </row>
    <row r="46" spans="1:36" s="90" customFormat="1" ht="24.75" customHeight="1">
      <c r="A46" s="1853">
        <v>40</v>
      </c>
      <c r="B46" s="1737" t="s">
        <v>204</v>
      </c>
      <c r="C46" s="1738" t="s">
        <v>1376</v>
      </c>
      <c r="D46" s="1739" t="s">
        <v>227</v>
      </c>
      <c r="E46" s="1740" t="s">
        <v>1166</v>
      </c>
      <c r="F46" s="1741">
        <v>1</v>
      </c>
      <c r="G46" s="1741"/>
      <c r="H46" s="1741">
        <v>30000</v>
      </c>
      <c r="I46" s="1742" t="s">
        <v>209</v>
      </c>
      <c r="J46" s="1743" t="s">
        <v>206</v>
      </c>
      <c r="K46" s="1744">
        <v>40917</v>
      </c>
      <c r="L46" s="1745">
        <v>14</v>
      </c>
      <c r="M46" s="1578">
        <f>K46+L46</f>
        <v>40931</v>
      </c>
      <c r="N46" s="1745">
        <v>7</v>
      </c>
      <c r="O46" s="1746">
        <f>M46+N46</f>
        <v>40938</v>
      </c>
      <c r="P46" s="1745">
        <v>3</v>
      </c>
      <c r="Q46" s="1578">
        <f>O46+P46</f>
        <v>40941</v>
      </c>
      <c r="R46" s="1745">
        <v>14</v>
      </c>
      <c r="S46" s="1578">
        <f>Q46+R46</f>
        <v>40955</v>
      </c>
      <c r="T46" s="1745">
        <v>7</v>
      </c>
      <c r="U46" s="1744">
        <v>41075</v>
      </c>
      <c r="V46" s="1745">
        <v>14</v>
      </c>
      <c r="W46" s="1578">
        <f>U46+V46</f>
        <v>41089</v>
      </c>
      <c r="X46" s="1745">
        <v>2</v>
      </c>
      <c r="Y46" s="1578">
        <f>W46+X46</f>
        <v>41091</v>
      </c>
      <c r="Z46" s="1745">
        <v>7</v>
      </c>
      <c r="AA46" s="1744">
        <v>41096</v>
      </c>
      <c r="AB46" s="1745">
        <v>7</v>
      </c>
      <c r="AC46" s="1578">
        <f>AA46+AB46</f>
        <v>41103</v>
      </c>
      <c r="AD46" s="1745">
        <v>30</v>
      </c>
      <c r="AE46" s="1580">
        <v>41432</v>
      </c>
      <c r="AF46" s="1722"/>
      <c r="AG46" s="1722"/>
      <c r="AH46" s="1747" t="s">
        <v>1165</v>
      </c>
      <c r="AJ46" s="439" t="s">
        <v>244</v>
      </c>
    </row>
    <row r="47" spans="1:36" s="48" customFormat="1" ht="24.75" customHeight="1">
      <c r="A47" s="1854">
        <v>41</v>
      </c>
      <c r="B47" s="240" t="s">
        <v>316</v>
      </c>
      <c r="C47" s="241" t="s">
        <v>1389</v>
      </c>
      <c r="D47" s="242"/>
      <c r="E47" s="241"/>
      <c r="F47" s="243"/>
      <c r="G47" s="243"/>
      <c r="H47" s="243">
        <v>37128</v>
      </c>
      <c r="I47" s="244"/>
      <c r="J47" s="245"/>
      <c r="K47" s="246">
        <v>41012</v>
      </c>
      <c r="L47" s="511"/>
      <c r="M47" s="248">
        <v>41026</v>
      </c>
      <c r="N47" s="511"/>
      <c r="O47" s="248">
        <v>41029</v>
      </c>
      <c r="P47" s="511"/>
      <c r="Q47" s="248">
        <v>41029</v>
      </c>
      <c r="R47" s="511"/>
      <c r="S47" s="248">
        <v>41045</v>
      </c>
      <c r="T47" s="511"/>
      <c r="U47" s="246">
        <v>41052</v>
      </c>
      <c r="V47" s="511"/>
      <c r="W47" s="248">
        <v>41066</v>
      </c>
      <c r="X47" s="511"/>
      <c r="Y47" s="248">
        <v>41067</v>
      </c>
      <c r="Z47" s="511"/>
      <c r="AA47" s="246">
        <v>41067</v>
      </c>
      <c r="AB47" s="511"/>
      <c r="AC47" s="248">
        <v>41067</v>
      </c>
      <c r="AD47" s="511"/>
      <c r="AE47" s="1226"/>
      <c r="AF47" s="1254"/>
      <c r="AG47" s="1254"/>
      <c r="AH47" s="1247" t="s">
        <v>309</v>
      </c>
      <c r="AJ47" s="432"/>
    </row>
    <row r="48" spans="1:36" s="48" customFormat="1" ht="30" customHeight="1">
      <c r="A48" s="1855">
        <v>42</v>
      </c>
      <c r="B48" s="1834" t="s">
        <v>204</v>
      </c>
      <c r="C48" s="1835" t="s">
        <v>1377</v>
      </c>
      <c r="D48" s="1836" t="s">
        <v>227</v>
      </c>
      <c r="E48" s="1823" t="s">
        <v>1378</v>
      </c>
      <c r="F48" s="1825">
        <v>1</v>
      </c>
      <c r="G48" s="1825"/>
      <c r="H48" s="1825">
        <v>20000</v>
      </c>
      <c r="I48" s="1826" t="s">
        <v>209</v>
      </c>
      <c r="J48" s="1837" t="s">
        <v>206</v>
      </c>
      <c r="K48" s="1827">
        <v>41045</v>
      </c>
      <c r="L48" s="1828">
        <v>14</v>
      </c>
      <c r="M48" s="1827">
        <v>41070</v>
      </c>
      <c r="N48" s="1828">
        <v>7</v>
      </c>
      <c r="O48" s="1827">
        <f>M48+N48</f>
        <v>41077</v>
      </c>
      <c r="P48" s="1828">
        <v>3</v>
      </c>
      <c r="Q48" s="1827">
        <v>41075</v>
      </c>
      <c r="R48" s="1828">
        <v>14</v>
      </c>
      <c r="S48" s="1827">
        <f>Q48+R48</f>
        <v>41089</v>
      </c>
      <c r="T48" s="1828">
        <v>7</v>
      </c>
      <c r="U48" s="1827">
        <f>S48+T48</f>
        <v>41096</v>
      </c>
      <c r="V48" s="1828">
        <v>14</v>
      </c>
      <c r="W48" s="1827">
        <f>U48+V48</f>
        <v>41110</v>
      </c>
      <c r="X48" s="1828">
        <v>2</v>
      </c>
      <c r="Y48" s="1827">
        <f>W48+X48</f>
        <v>41112</v>
      </c>
      <c r="Z48" s="1828">
        <v>7</v>
      </c>
      <c r="AA48" s="1827">
        <f>Y48+Z48</f>
        <v>41119</v>
      </c>
      <c r="AB48" s="1828">
        <v>7</v>
      </c>
      <c r="AC48" s="1827">
        <f>AA48+AB48</f>
        <v>41126</v>
      </c>
      <c r="AD48" s="1828">
        <v>30</v>
      </c>
      <c r="AE48" s="1838">
        <v>41151</v>
      </c>
      <c r="AF48" s="1839"/>
      <c r="AG48" s="1839"/>
      <c r="AH48" s="1840" t="s">
        <v>1165</v>
      </c>
      <c r="AJ48" s="432"/>
    </row>
    <row r="49" spans="1:36" s="48" customFormat="1" ht="24.75" customHeight="1">
      <c r="A49" s="1852">
        <v>43</v>
      </c>
      <c r="B49" s="244" t="s">
        <v>316</v>
      </c>
      <c r="C49" s="1643" t="s">
        <v>52</v>
      </c>
      <c r="D49" s="1684"/>
      <c r="E49" s="1643"/>
      <c r="F49" s="1654"/>
      <c r="G49" s="1654"/>
      <c r="H49" s="1654">
        <v>21066</v>
      </c>
      <c r="I49" s="1651"/>
      <c r="J49" s="1685"/>
      <c r="K49" s="1656">
        <v>41045</v>
      </c>
      <c r="L49" s="1657"/>
      <c r="M49" s="1655">
        <v>41068</v>
      </c>
      <c r="N49" s="1657"/>
      <c r="O49" s="1655">
        <v>41075</v>
      </c>
      <c r="P49" s="1657"/>
      <c r="Q49" s="1655">
        <v>41044</v>
      </c>
      <c r="R49" s="1657"/>
      <c r="S49" s="1655">
        <v>41089</v>
      </c>
      <c r="T49" s="1657"/>
      <c r="U49" s="1656">
        <v>41094</v>
      </c>
      <c r="V49" s="1657"/>
      <c r="W49" s="1655">
        <v>41108</v>
      </c>
      <c r="X49" s="1657"/>
      <c r="Y49" s="1655">
        <v>41114</v>
      </c>
      <c r="Z49" s="1657"/>
      <c r="AA49" s="1656">
        <v>41120</v>
      </c>
      <c r="AB49" s="1657"/>
      <c r="AC49" s="1655">
        <v>41120</v>
      </c>
      <c r="AD49" s="1657"/>
      <c r="AE49" s="1687"/>
      <c r="AF49" s="1688"/>
      <c r="AG49" s="1688"/>
      <c r="AH49" s="1686" t="s">
        <v>309</v>
      </c>
      <c r="AJ49" s="432"/>
    </row>
    <row r="50" spans="1:36" s="90" customFormat="1" ht="24.75" customHeight="1">
      <c r="A50" s="1853">
        <v>44</v>
      </c>
      <c r="B50" s="1108" t="s">
        <v>204</v>
      </c>
      <c r="C50" s="1109" t="s">
        <v>655</v>
      </c>
      <c r="D50" s="1204" t="s">
        <v>228</v>
      </c>
      <c r="E50" s="1110" t="s">
        <v>238</v>
      </c>
      <c r="F50" s="1111">
        <v>1</v>
      </c>
      <c r="G50" s="1111">
        <v>25800</v>
      </c>
      <c r="H50" s="1111">
        <v>19092</v>
      </c>
      <c r="I50" s="1112" t="s">
        <v>209</v>
      </c>
      <c r="J50" s="1113" t="s">
        <v>206</v>
      </c>
      <c r="K50" s="893">
        <v>40028</v>
      </c>
      <c r="L50" s="1114">
        <v>14</v>
      </c>
      <c r="M50" s="1115">
        <f>K50+L50</f>
        <v>40042</v>
      </c>
      <c r="N50" s="1114">
        <v>7</v>
      </c>
      <c r="O50" s="1116">
        <f>M50+N50</f>
        <v>40049</v>
      </c>
      <c r="P50" s="1114">
        <v>3</v>
      </c>
      <c r="Q50" s="453">
        <f>O50+P50</f>
        <v>40052</v>
      </c>
      <c r="R50" s="1114">
        <v>14</v>
      </c>
      <c r="S50" s="453">
        <f>Q50+R50</f>
        <v>40066</v>
      </c>
      <c r="T50" s="522">
        <v>7</v>
      </c>
      <c r="U50" s="893">
        <f>S50+T50</f>
        <v>40073</v>
      </c>
      <c r="V50" s="522">
        <v>14</v>
      </c>
      <c r="W50" s="1115">
        <f>U50+V50</f>
        <v>40087</v>
      </c>
      <c r="X50" s="1114">
        <v>2</v>
      </c>
      <c r="Y50" s="1115">
        <f>W50+X50</f>
        <v>40089</v>
      </c>
      <c r="Z50" s="522">
        <v>7</v>
      </c>
      <c r="AA50" s="893">
        <f>Y50+Z50</f>
        <v>40096</v>
      </c>
      <c r="AB50" s="1114">
        <v>7</v>
      </c>
      <c r="AC50" s="453">
        <f>AA50+AB50</f>
        <v>40103</v>
      </c>
      <c r="AD50" s="1114">
        <v>30</v>
      </c>
      <c r="AE50" s="1215">
        <f>AC50+AD50</f>
        <v>40133</v>
      </c>
      <c r="AF50" s="1285"/>
      <c r="AG50" s="1285"/>
      <c r="AH50" s="1246"/>
      <c r="AJ50" s="439" t="s">
        <v>244</v>
      </c>
    </row>
    <row r="51" spans="1:36" s="48" customFormat="1" ht="24.75" customHeight="1">
      <c r="A51" s="1854">
        <v>45</v>
      </c>
      <c r="B51" s="240" t="s">
        <v>316</v>
      </c>
      <c r="C51" s="241" t="s">
        <v>487</v>
      </c>
      <c r="D51" s="242"/>
      <c r="E51" s="241"/>
      <c r="F51" s="243"/>
      <c r="G51" s="243"/>
      <c r="H51" s="243">
        <v>27940</v>
      </c>
      <c r="I51" s="244"/>
      <c r="J51" s="245"/>
      <c r="K51" s="246">
        <v>40152</v>
      </c>
      <c r="L51" s="511"/>
      <c r="M51" s="248">
        <v>40154</v>
      </c>
      <c r="N51" s="511"/>
      <c r="O51" s="248">
        <v>40155</v>
      </c>
      <c r="P51" s="511"/>
      <c r="Q51" s="248">
        <v>40164</v>
      </c>
      <c r="R51" s="511"/>
      <c r="S51" s="248">
        <v>40175</v>
      </c>
      <c r="T51" s="511"/>
      <c r="U51" s="246">
        <v>40184</v>
      </c>
      <c r="V51" s="511"/>
      <c r="W51" s="248">
        <v>40216</v>
      </c>
      <c r="X51" s="511"/>
      <c r="Y51" s="248">
        <v>40245</v>
      </c>
      <c r="Z51" s="511"/>
      <c r="AA51" s="246">
        <v>40245</v>
      </c>
      <c r="AB51" s="511"/>
      <c r="AC51" s="248">
        <v>40245</v>
      </c>
      <c r="AD51" s="511">
        <v>30</v>
      </c>
      <c r="AE51" s="1226">
        <v>40297</v>
      </c>
      <c r="AF51" s="1254">
        <v>100</v>
      </c>
      <c r="AG51" s="1254">
        <v>100</v>
      </c>
      <c r="AH51" s="1247" t="s">
        <v>311</v>
      </c>
      <c r="AJ51" s="432"/>
    </row>
    <row r="52" spans="1:36" s="48" customFormat="1" ht="32.25" customHeight="1">
      <c r="A52" s="1855">
        <v>46</v>
      </c>
      <c r="B52" s="817" t="s">
        <v>139</v>
      </c>
      <c r="C52" s="249" t="s">
        <v>171</v>
      </c>
      <c r="D52" s="818" t="s">
        <v>228</v>
      </c>
      <c r="E52" s="68" t="s">
        <v>606</v>
      </c>
      <c r="F52" s="570">
        <v>1</v>
      </c>
      <c r="G52" s="570">
        <v>88100</v>
      </c>
      <c r="H52" s="570">
        <v>200000</v>
      </c>
      <c r="I52" s="559" t="s">
        <v>208</v>
      </c>
      <c r="J52" s="899" t="s">
        <v>206</v>
      </c>
      <c r="K52" s="563">
        <v>40132</v>
      </c>
      <c r="L52" s="1033">
        <v>14</v>
      </c>
      <c r="M52" s="562">
        <f>K52+L52</f>
        <v>40146</v>
      </c>
      <c r="N52" s="1033">
        <v>7</v>
      </c>
      <c r="O52" s="562">
        <f>M52+N52</f>
        <v>40153</v>
      </c>
      <c r="P52" s="1033">
        <v>14</v>
      </c>
      <c r="Q52" s="562">
        <f>O52+P52</f>
        <v>40167</v>
      </c>
      <c r="R52" s="1033">
        <v>14</v>
      </c>
      <c r="S52" s="562">
        <f>Q52+R52</f>
        <v>40181</v>
      </c>
      <c r="T52" s="1033">
        <v>7</v>
      </c>
      <c r="U52" s="563">
        <f>S52+T52</f>
        <v>40188</v>
      </c>
      <c r="V52" s="1033">
        <v>14</v>
      </c>
      <c r="W52" s="562">
        <f>U52+V52</f>
        <v>40202</v>
      </c>
      <c r="X52" s="1033">
        <v>2</v>
      </c>
      <c r="Y52" s="562">
        <f>W52+X52</f>
        <v>40204</v>
      </c>
      <c r="Z52" s="1033">
        <v>7</v>
      </c>
      <c r="AA52" s="563">
        <f>Y52+Z52</f>
        <v>40211</v>
      </c>
      <c r="AB52" s="1033">
        <v>7</v>
      </c>
      <c r="AC52" s="562">
        <v>40478</v>
      </c>
      <c r="AD52" s="1033"/>
      <c r="AE52" s="1220">
        <v>41059</v>
      </c>
      <c r="AF52" s="1268"/>
      <c r="AG52" s="1268"/>
      <c r="AH52" s="1249"/>
      <c r="AJ52" s="432"/>
    </row>
    <row r="53" spans="1:36" s="48" customFormat="1" ht="24.75" customHeight="1">
      <c r="A53" s="1852">
        <v>47</v>
      </c>
      <c r="B53" s="832" t="s">
        <v>316</v>
      </c>
      <c r="C53" s="833" t="s">
        <v>183</v>
      </c>
      <c r="D53" s="834"/>
      <c r="E53" s="835"/>
      <c r="F53" s="836"/>
      <c r="G53" s="836"/>
      <c r="H53" s="836">
        <v>108000</v>
      </c>
      <c r="I53" s="838"/>
      <c r="J53" s="839"/>
      <c r="K53" s="840">
        <v>40238</v>
      </c>
      <c r="L53" s="523"/>
      <c r="M53" s="841">
        <v>40252</v>
      </c>
      <c r="N53" s="523"/>
      <c r="O53" s="841">
        <v>40381</v>
      </c>
      <c r="P53" s="523"/>
      <c r="Q53" s="841">
        <v>40385</v>
      </c>
      <c r="R53" s="523"/>
      <c r="S53" s="841">
        <v>40420</v>
      </c>
      <c r="T53" s="523"/>
      <c r="U53" s="840">
        <v>40439</v>
      </c>
      <c r="V53" s="523"/>
      <c r="W53" s="841">
        <v>40450</v>
      </c>
      <c r="X53" s="523"/>
      <c r="Y53" s="841">
        <v>40478</v>
      </c>
      <c r="Z53" s="523"/>
      <c r="AA53" s="840">
        <v>40478</v>
      </c>
      <c r="AB53" s="523">
        <v>0</v>
      </c>
      <c r="AC53" s="841">
        <f>AA53+AB53</f>
        <v>40478</v>
      </c>
      <c r="AD53" s="523"/>
      <c r="AE53" s="1225">
        <v>41181</v>
      </c>
      <c r="AF53" s="1298">
        <v>100</v>
      </c>
      <c r="AG53" s="1298">
        <v>100</v>
      </c>
      <c r="AH53" s="1245" t="s">
        <v>311</v>
      </c>
      <c r="AJ53" s="432"/>
    </row>
    <row r="54" spans="1:36" s="48" customFormat="1" ht="31.5" customHeight="1">
      <c r="A54" s="1853">
        <v>48</v>
      </c>
      <c r="B54" s="244" t="s">
        <v>316</v>
      </c>
      <c r="C54" s="241" t="s">
        <v>183</v>
      </c>
      <c r="D54" s="242"/>
      <c r="E54" s="1051" t="s">
        <v>136</v>
      </c>
      <c r="F54" s="243"/>
      <c r="G54" s="243"/>
      <c r="H54" s="243">
        <v>27000</v>
      </c>
      <c r="I54" s="244"/>
      <c r="J54" s="245"/>
      <c r="K54" s="246">
        <v>40844</v>
      </c>
      <c r="L54" s="511"/>
      <c r="M54" s="248">
        <v>40864</v>
      </c>
      <c r="N54" s="511"/>
      <c r="O54" s="248" t="s">
        <v>207</v>
      </c>
      <c r="P54" s="511"/>
      <c r="Q54" s="248" t="s">
        <v>207</v>
      </c>
      <c r="R54" s="511"/>
      <c r="S54" s="248" t="s">
        <v>207</v>
      </c>
      <c r="T54" s="511"/>
      <c r="U54" s="246" t="s">
        <v>207</v>
      </c>
      <c r="V54" s="511"/>
      <c r="W54" s="248" t="s">
        <v>207</v>
      </c>
      <c r="X54" s="511"/>
      <c r="Y54" s="248">
        <v>40876</v>
      </c>
      <c r="Z54" s="511"/>
      <c r="AA54" s="246">
        <v>40877</v>
      </c>
      <c r="AB54" s="511"/>
      <c r="AC54" s="248">
        <v>40877</v>
      </c>
      <c r="AD54" s="511"/>
      <c r="AE54" s="1300">
        <v>41059</v>
      </c>
      <c r="AF54" s="1286">
        <v>100</v>
      </c>
      <c r="AG54" s="1299">
        <v>100</v>
      </c>
      <c r="AH54" s="474" t="s">
        <v>311</v>
      </c>
      <c r="AJ54" s="432"/>
    </row>
    <row r="55" spans="1:36" s="48" customFormat="1" ht="24.75" customHeight="1">
      <c r="A55" s="1854">
        <v>49</v>
      </c>
      <c r="B55" s="458" t="s">
        <v>204</v>
      </c>
      <c r="C55" s="232" t="s">
        <v>1078</v>
      </c>
      <c r="D55" s="371" t="s">
        <v>228</v>
      </c>
      <c r="E55" s="232" t="s">
        <v>1074</v>
      </c>
      <c r="F55" s="255"/>
      <c r="G55" s="255"/>
      <c r="H55" s="255">
        <v>6000</v>
      </c>
      <c r="I55" s="458" t="s">
        <v>209</v>
      </c>
      <c r="J55" s="1117" t="s">
        <v>206</v>
      </c>
      <c r="K55" s="376">
        <v>40695</v>
      </c>
      <c r="L55" s="822">
        <v>14</v>
      </c>
      <c r="M55" s="376">
        <f>K55+L55</f>
        <v>40709</v>
      </c>
      <c r="N55" s="822">
        <v>7</v>
      </c>
      <c r="O55" s="376">
        <f>M55+N55</f>
        <v>40716</v>
      </c>
      <c r="P55" s="822">
        <v>14</v>
      </c>
      <c r="Q55" s="376">
        <f>O55+P55</f>
        <v>40730</v>
      </c>
      <c r="R55" s="822">
        <v>14</v>
      </c>
      <c r="S55" s="376">
        <f>Q55+R55</f>
        <v>40744</v>
      </c>
      <c r="T55" s="822">
        <v>7</v>
      </c>
      <c r="U55" s="376">
        <f>S55+T55</f>
        <v>40751</v>
      </c>
      <c r="V55" s="822">
        <v>14</v>
      </c>
      <c r="W55" s="376">
        <f>U55+V55</f>
        <v>40765</v>
      </c>
      <c r="X55" s="822">
        <v>2</v>
      </c>
      <c r="Y55" s="376">
        <f>W55+X55</f>
        <v>40767</v>
      </c>
      <c r="Z55" s="822">
        <v>7</v>
      </c>
      <c r="AA55" s="376">
        <f>Y55+Z55</f>
        <v>40774</v>
      </c>
      <c r="AB55" s="822">
        <v>7</v>
      </c>
      <c r="AC55" s="376">
        <f>AA55+AB55</f>
        <v>40781</v>
      </c>
      <c r="AD55" s="822">
        <v>30</v>
      </c>
      <c r="AE55" s="1214">
        <f>AC55+AD55</f>
        <v>40811</v>
      </c>
      <c r="AF55" s="1268"/>
      <c r="AG55" s="1268"/>
      <c r="AH55" s="1240"/>
      <c r="AJ55" s="432"/>
    </row>
    <row r="56" spans="1:36" s="48" customFormat="1" ht="24.75" customHeight="1">
      <c r="A56" s="1855">
        <v>50</v>
      </c>
      <c r="B56" s="1060" t="s">
        <v>316</v>
      </c>
      <c r="C56" s="241" t="s">
        <v>1100</v>
      </c>
      <c r="D56" s="1163"/>
      <c r="E56" s="1027"/>
      <c r="F56" s="1089"/>
      <c r="G56" s="1089"/>
      <c r="H56" s="1089">
        <v>8950</v>
      </c>
      <c r="I56" s="1060"/>
      <c r="J56" s="1199"/>
      <c r="K56" s="1165">
        <v>40729</v>
      </c>
      <c r="L56" s="1166"/>
      <c r="M56" s="1165">
        <v>40769</v>
      </c>
      <c r="N56" s="1166"/>
      <c r="O56" s="1165">
        <v>40769</v>
      </c>
      <c r="P56" s="1166"/>
      <c r="Q56" s="1165">
        <v>40756</v>
      </c>
      <c r="R56" s="1166"/>
      <c r="S56" s="1165">
        <v>40756</v>
      </c>
      <c r="T56" s="1166"/>
      <c r="U56" s="1165">
        <v>40760</v>
      </c>
      <c r="V56" s="1166"/>
      <c r="W56" s="1165">
        <v>40767</v>
      </c>
      <c r="X56" s="1166"/>
      <c r="Y56" s="1165">
        <v>40771</v>
      </c>
      <c r="Z56" s="1166"/>
      <c r="AA56" s="1165">
        <v>40771</v>
      </c>
      <c r="AB56" s="1166">
        <v>0</v>
      </c>
      <c r="AC56" s="1165">
        <v>40771</v>
      </c>
      <c r="AD56" s="1166">
        <v>16</v>
      </c>
      <c r="AE56" s="1216">
        <f>AC56+AD56</f>
        <v>40787</v>
      </c>
      <c r="AF56" s="1280">
        <v>100</v>
      </c>
      <c r="AG56" s="1280">
        <v>100</v>
      </c>
      <c r="AH56" s="1237" t="s">
        <v>311</v>
      </c>
      <c r="AJ56" s="432"/>
    </row>
    <row r="57" spans="1:36" s="48" customFormat="1" ht="29.25" customHeight="1">
      <c r="A57" s="1852">
        <v>51</v>
      </c>
      <c r="B57" s="458" t="s">
        <v>204</v>
      </c>
      <c r="C57" s="232" t="s">
        <v>1169</v>
      </c>
      <c r="D57" s="371" t="s">
        <v>228</v>
      </c>
      <c r="E57" s="232" t="s">
        <v>1190</v>
      </c>
      <c r="F57" s="255">
        <v>1</v>
      </c>
      <c r="G57" s="255"/>
      <c r="H57" s="255">
        <v>8000</v>
      </c>
      <c r="I57" s="458" t="s">
        <v>209</v>
      </c>
      <c r="J57" s="1117" t="s">
        <v>206</v>
      </c>
      <c r="K57" s="562">
        <v>40862</v>
      </c>
      <c r="L57" s="1033">
        <v>14</v>
      </c>
      <c r="M57" s="562">
        <f>K57+L57</f>
        <v>40876</v>
      </c>
      <c r="N57" s="1033">
        <v>7</v>
      </c>
      <c r="O57" s="562">
        <f>M57+N57</f>
        <v>40883</v>
      </c>
      <c r="P57" s="1033">
        <v>14</v>
      </c>
      <c r="Q57" s="562">
        <f>O57+P57</f>
        <v>40897</v>
      </c>
      <c r="R57" s="1033">
        <v>14</v>
      </c>
      <c r="S57" s="562">
        <f>Q57+R57</f>
        <v>40911</v>
      </c>
      <c r="T57" s="1033">
        <v>7</v>
      </c>
      <c r="U57" s="562">
        <f>S57+T57</f>
        <v>40918</v>
      </c>
      <c r="V57" s="1033">
        <v>14</v>
      </c>
      <c r="W57" s="562">
        <f>U57+V57</f>
        <v>40932</v>
      </c>
      <c r="X57" s="1033">
        <v>2</v>
      </c>
      <c r="Y57" s="562">
        <f>W57+X57</f>
        <v>40934</v>
      </c>
      <c r="Z57" s="1033">
        <v>7</v>
      </c>
      <c r="AA57" s="562">
        <f>Y57+Z57</f>
        <v>40941</v>
      </c>
      <c r="AB57" s="1033">
        <v>7</v>
      </c>
      <c r="AC57" s="562">
        <f>AA57+AB57</f>
        <v>40948</v>
      </c>
      <c r="AD57" s="1033">
        <v>30</v>
      </c>
      <c r="AE57" s="1220">
        <v>40949</v>
      </c>
      <c r="AF57" s="1268"/>
      <c r="AG57" s="1268"/>
      <c r="AH57" s="1249"/>
      <c r="AJ57" s="432"/>
    </row>
    <row r="58" spans="1:36" s="48" customFormat="1" ht="24.75" customHeight="1">
      <c r="A58" s="1853">
        <v>52</v>
      </c>
      <c r="B58" s="1815" t="s">
        <v>316</v>
      </c>
      <c r="C58" s="241" t="s">
        <v>52</v>
      </c>
      <c r="D58" s="1163"/>
      <c r="E58" s="1027"/>
      <c r="F58" s="1089"/>
      <c r="G58" s="1089"/>
      <c r="H58" s="1089">
        <v>8850</v>
      </c>
      <c r="I58" s="1060"/>
      <c r="J58" s="1199"/>
      <c r="K58" s="1165">
        <v>40862</v>
      </c>
      <c r="L58" s="1166"/>
      <c r="M58" s="1165">
        <v>40883</v>
      </c>
      <c r="N58" s="1166"/>
      <c r="O58" s="1165">
        <v>40884</v>
      </c>
      <c r="P58" s="1166"/>
      <c r="Q58" s="248">
        <v>40884</v>
      </c>
      <c r="R58" s="1166"/>
      <c r="S58" s="1165">
        <v>40898</v>
      </c>
      <c r="T58" s="1166"/>
      <c r="U58" s="1165">
        <v>40905</v>
      </c>
      <c r="V58" s="1166"/>
      <c r="W58" s="1165">
        <v>40912</v>
      </c>
      <c r="X58" s="1166"/>
      <c r="Y58" s="1165">
        <v>40918</v>
      </c>
      <c r="Z58" s="1166"/>
      <c r="AA58" s="1165">
        <v>40918</v>
      </c>
      <c r="AB58" s="1166"/>
      <c r="AC58" s="1165">
        <v>40918</v>
      </c>
      <c r="AD58" s="1166"/>
      <c r="AE58" s="1165">
        <v>40966</v>
      </c>
      <c r="AF58" s="1816">
        <v>100</v>
      </c>
      <c r="AG58" s="1816">
        <v>100</v>
      </c>
      <c r="AH58" s="474" t="s">
        <v>311</v>
      </c>
      <c r="AJ58" s="432"/>
    </row>
    <row r="59" spans="1:36" s="90" customFormat="1" ht="22.5" customHeight="1">
      <c r="A59" s="1854">
        <v>53</v>
      </c>
      <c r="B59" s="1108" t="s">
        <v>204</v>
      </c>
      <c r="C59" s="1109" t="s">
        <v>656</v>
      </c>
      <c r="D59" s="1204" t="s">
        <v>229</v>
      </c>
      <c r="E59" s="1110" t="s">
        <v>121</v>
      </c>
      <c r="F59" s="1111">
        <v>1</v>
      </c>
      <c r="G59" s="1111">
        <v>13200</v>
      </c>
      <c r="H59" s="1111">
        <v>9768</v>
      </c>
      <c r="I59" s="1112" t="s">
        <v>209</v>
      </c>
      <c r="J59" s="1113" t="s">
        <v>206</v>
      </c>
      <c r="K59" s="893">
        <v>39782</v>
      </c>
      <c r="L59" s="1114">
        <v>14</v>
      </c>
      <c r="M59" s="1115">
        <f>K59+L59</f>
        <v>39796</v>
      </c>
      <c r="N59" s="1114">
        <v>7</v>
      </c>
      <c r="O59" s="1116">
        <f>M59+N59</f>
        <v>39803</v>
      </c>
      <c r="P59" s="1114">
        <v>3</v>
      </c>
      <c r="Q59" s="453">
        <f>O59+P59</f>
        <v>39806</v>
      </c>
      <c r="R59" s="1114">
        <v>14</v>
      </c>
      <c r="S59" s="453">
        <f>Q59+R59</f>
        <v>39820</v>
      </c>
      <c r="T59" s="522">
        <v>7</v>
      </c>
      <c r="U59" s="893">
        <f>S59+T59</f>
        <v>39827</v>
      </c>
      <c r="V59" s="522">
        <v>14</v>
      </c>
      <c r="W59" s="1115">
        <f>U59+V59</f>
        <v>39841</v>
      </c>
      <c r="X59" s="1114">
        <v>2</v>
      </c>
      <c r="Y59" s="1115">
        <f>W59+X59</f>
        <v>39843</v>
      </c>
      <c r="Z59" s="522">
        <v>7</v>
      </c>
      <c r="AA59" s="893">
        <f>Y59+Z59</f>
        <v>39850</v>
      </c>
      <c r="AB59" s="1114">
        <v>7</v>
      </c>
      <c r="AC59" s="453">
        <f>AA59+AB59</f>
        <v>39857</v>
      </c>
      <c r="AD59" s="1114">
        <v>60</v>
      </c>
      <c r="AE59" s="1215">
        <f>AC59+AD59</f>
        <v>39917</v>
      </c>
      <c r="AF59" s="1285"/>
      <c r="AG59" s="1285"/>
      <c r="AH59" s="1246" t="s">
        <v>117</v>
      </c>
      <c r="AJ59" s="439" t="s">
        <v>244</v>
      </c>
    </row>
    <row r="60" spans="1:36" s="48" customFormat="1" ht="24.75" customHeight="1">
      <c r="A60" s="1855">
        <v>54</v>
      </c>
      <c r="B60" s="240" t="s">
        <v>316</v>
      </c>
      <c r="C60" s="241" t="s">
        <v>476</v>
      </c>
      <c r="D60" s="242"/>
      <c r="E60" s="241"/>
      <c r="F60" s="243"/>
      <c r="G60" s="606"/>
      <c r="H60" s="243">
        <v>16610.38</v>
      </c>
      <c r="I60" s="244"/>
      <c r="J60" s="245"/>
      <c r="K60" s="246">
        <v>39759</v>
      </c>
      <c r="L60" s="511"/>
      <c r="M60" s="248">
        <v>39786</v>
      </c>
      <c r="N60" s="511"/>
      <c r="O60" s="248">
        <v>39787</v>
      </c>
      <c r="P60" s="511"/>
      <c r="Q60" s="248">
        <v>39792</v>
      </c>
      <c r="R60" s="511"/>
      <c r="S60" s="248">
        <v>39804</v>
      </c>
      <c r="T60" s="511"/>
      <c r="U60" s="246">
        <v>39807</v>
      </c>
      <c r="V60" s="511"/>
      <c r="W60" s="248">
        <v>39825</v>
      </c>
      <c r="X60" s="511"/>
      <c r="Y60" s="248">
        <v>39827</v>
      </c>
      <c r="Z60" s="511"/>
      <c r="AA60" s="246">
        <v>39827</v>
      </c>
      <c r="AB60" s="511"/>
      <c r="AC60" s="248">
        <v>39827</v>
      </c>
      <c r="AD60" s="511">
        <v>90</v>
      </c>
      <c r="AE60" s="1226">
        <v>39904</v>
      </c>
      <c r="AF60" s="1254">
        <v>100</v>
      </c>
      <c r="AG60" s="1254">
        <v>100</v>
      </c>
      <c r="AH60" s="1250" t="s">
        <v>311</v>
      </c>
      <c r="AJ60" s="432"/>
    </row>
    <row r="61" spans="1:36" s="90" customFormat="1" ht="23.25" customHeight="1">
      <c r="A61" s="1852">
        <v>55</v>
      </c>
      <c r="B61" s="433" t="s">
        <v>204</v>
      </c>
      <c r="C61" s="249" t="s">
        <v>114</v>
      </c>
      <c r="D61" s="440" t="s">
        <v>229</v>
      </c>
      <c r="E61" s="434" t="s">
        <v>121</v>
      </c>
      <c r="F61" s="435">
        <v>1</v>
      </c>
      <c r="G61" s="435">
        <v>13200</v>
      </c>
      <c r="H61" s="1029">
        <v>2800</v>
      </c>
      <c r="I61" s="436" t="s">
        <v>209</v>
      </c>
      <c r="J61" s="437" t="s">
        <v>206</v>
      </c>
      <c r="K61" s="229">
        <v>39782</v>
      </c>
      <c r="L61" s="512">
        <v>14</v>
      </c>
      <c r="M61" s="1025">
        <f>K61+L61</f>
        <v>39796</v>
      </c>
      <c r="N61" s="512">
        <v>7</v>
      </c>
      <c r="O61" s="438">
        <f>M61+N61</f>
        <v>39803</v>
      </c>
      <c r="P61" s="512">
        <v>3</v>
      </c>
      <c r="Q61" s="376">
        <f>O61+P61</f>
        <v>39806</v>
      </c>
      <c r="R61" s="512">
        <v>14</v>
      </c>
      <c r="S61" s="376">
        <f>Q61+R61</f>
        <v>39820</v>
      </c>
      <c r="T61" s="510">
        <v>7</v>
      </c>
      <c r="U61" s="229">
        <f>S61+T61</f>
        <v>39827</v>
      </c>
      <c r="V61" s="510">
        <v>14</v>
      </c>
      <c r="W61" s="1025">
        <f>U61+V61</f>
        <v>39841</v>
      </c>
      <c r="X61" s="512">
        <v>2</v>
      </c>
      <c r="Y61" s="1025">
        <f>W61+X61</f>
        <v>39843</v>
      </c>
      <c r="Z61" s="510">
        <v>7</v>
      </c>
      <c r="AA61" s="229">
        <f>Y61+Z61</f>
        <v>39850</v>
      </c>
      <c r="AB61" s="512">
        <v>7</v>
      </c>
      <c r="AC61" s="376">
        <f>AA61+AB61</f>
        <v>39857</v>
      </c>
      <c r="AD61" s="512">
        <v>60</v>
      </c>
      <c r="AE61" s="1214">
        <f>AC61+AD61</f>
        <v>39917</v>
      </c>
      <c r="AF61" s="1268"/>
      <c r="AG61" s="1268"/>
      <c r="AH61" s="1248"/>
      <c r="AJ61" s="439" t="s">
        <v>244</v>
      </c>
    </row>
    <row r="62" spans="1:36" s="48" customFormat="1" ht="24.75" customHeight="1">
      <c r="A62" s="1853">
        <v>56</v>
      </c>
      <c r="B62" s="240" t="s">
        <v>316</v>
      </c>
      <c r="C62" s="233" t="s">
        <v>476</v>
      </c>
      <c r="D62" s="242"/>
      <c r="E62" s="926"/>
      <c r="F62" s="243"/>
      <c r="G62" s="606"/>
      <c r="H62" s="931">
        <v>3521.42</v>
      </c>
      <c r="I62" s="244"/>
      <c r="J62" s="245"/>
      <c r="K62" s="246">
        <v>40338</v>
      </c>
      <c r="L62" s="511"/>
      <c r="M62" s="248">
        <v>40352</v>
      </c>
      <c r="N62" s="511"/>
      <c r="O62" s="248">
        <v>40354</v>
      </c>
      <c r="P62" s="511"/>
      <c r="Q62" s="248">
        <v>40373</v>
      </c>
      <c r="R62" s="511"/>
      <c r="S62" s="248">
        <v>40385</v>
      </c>
      <c r="T62" s="511"/>
      <c r="U62" s="246">
        <v>40409</v>
      </c>
      <c r="V62" s="511"/>
      <c r="W62" s="248">
        <v>40415</v>
      </c>
      <c r="X62" s="511"/>
      <c r="Y62" s="248">
        <v>40417</v>
      </c>
      <c r="Z62" s="511"/>
      <c r="AA62" s="246">
        <v>40417</v>
      </c>
      <c r="AB62" s="511"/>
      <c r="AC62" s="248">
        <v>40417</v>
      </c>
      <c r="AD62" s="511">
        <v>30</v>
      </c>
      <c r="AE62" s="1226">
        <v>40448</v>
      </c>
      <c r="AF62" s="1254">
        <v>100</v>
      </c>
      <c r="AG62" s="1254">
        <v>100</v>
      </c>
      <c r="AH62" s="1250" t="s">
        <v>311</v>
      </c>
      <c r="AJ62" s="432"/>
    </row>
    <row r="63" spans="1:36" s="90" customFormat="1" ht="24.75" customHeight="1">
      <c r="A63" s="1854">
        <v>57</v>
      </c>
      <c r="B63" s="433" t="s">
        <v>204</v>
      </c>
      <c r="C63" s="249" t="s">
        <v>657</v>
      </c>
      <c r="D63" s="440" t="s">
        <v>229</v>
      </c>
      <c r="E63" s="434" t="s">
        <v>122</v>
      </c>
      <c r="F63" s="435">
        <v>1</v>
      </c>
      <c r="G63" s="435">
        <v>8500</v>
      </c>
      <c r="H63" s="435">
        <v>6290</v>
      </c>
      <c r="I63" s="436" t="s">
        <v>209</v>
      </c>
      <c r="J63" s="437" t="s">
        <v>206</v>
      </c>
      <c r="K63" s="229">
        <v>39820</v>
      </c>
      <c r="L63" s="512">
        <v>14</v>
      </c>
      <c r="M63" s="1025">
        <f>K63+L63</f>
        <v>39834</v>
      </c>
      <c r="N63" s="512">
        <v>7</v>
      </c>
      <c r="O63" s="438">
        <f>M63+N63</f>
        <v>39841</v>
      </c>
      <c r="P63" s="512">
        <v>3</v>
      </c>
      <c r="Q63" s="376">
        <f>O63+P63</f>
        <v>39844</v>
      </c>
      <c r="R63" s="512">
        <v>14</v>
      </c>
      <c r="S63" s="376">
        <f>Q63+R63</f>
        <v>39858</v>
      </c>
      <c r="T63" s="510">
        <v>7</v>
      </c>
      <c r="U63" s="229">
        <f>S63+T63</f>
        <v>39865</v>
      </c>
      <c r="V63" s="510">
        <v>14</v>
      </c>
      <c r="W63" s="1025">
        <f>U63+V63</f>
        <v>39879</v>
      </c>
      <c r="X63" s="512">
        <v>2</v>
      </c>
      <c r="Y63" s="1025">
        <f>W63+X63</f>
        <v>39881</v>
      </c>
      <c r="Z63" s="510">
        <v>7</v>
      </c>
      <c r="AA63" s="229">
        <f>Y63+Z63</f>
        <v>39888</v>
      </c>
      <c r="AB63" s="512">
        <v>7</v>
      </c>
      <c r="AC63" s="376">
        <f>AA63+AB63</f>
        <v>39895</v>
      </c>
      <c r="AD63" s="512">
        <v>30</v>
      </c>
      <c r="AE63" s="1214">
        <f>AC63+AD63</f>
        <v>39925</v>
      </c>
      <c r="AF63" s="1268"/>
      <c r="AG63" s="1268"/>
      <c r="AH63" s="1248"/>
      <c r="AJ63" s="439" t="s">
        <v>245</v>
      </c>
    </row>
    <row r="64" spans="1:36" s="48" customFormat="1" ht="23.25" customHeight="1">
      <c r="A64" s="1855">
        <v>58</v>
      </c>
      <c r="B64" s="240" t="s">
        <v>316</v>
      </c>
      <c r="C64" s="241" t="s">
        <v>474</v>
      </c>
      <c r="D64" s="242"/>
      <c r="E64" s="241"/>
      <c r="F64" s="243">
        <v>0</v>
      </c>
      <c r="G64" s="606"/>
      <c r="H64" s="243">
        <v>6088</v>
      </c>
      <c r="I64" s="244"/>
      <c r="J64" s="245"/>
      <c r="K64" s="246">
        <v>39820</v>
      </c>
      <c r="L64" s="511"/>
      <c r="M64" s="248">
        <v>39847</v>
      </c>
      <c r="N64" s="511"/>
      <c r="O64" s="248"/>
      <c r="P64" s="511"/>
      <c r="Q64" s="248">
        <v>39882</v>
      </c>
      <c r="R64" s="511"/>
      <c r="S64" s="248">
        <v>39864</v>
      </c>
      <c r="T64" s="511"/>
      <c r="U64" s="246">
        <v>39868</v>
      </c>
      <c r="V64" s="511"/>
      <c r="W64" s="248">
        <v>39876</v>
      </c>
      <c r="X64" s="511">
        <v>2</v>
      </c>
      <c r="Y64" s="248">
        <v>39878</v>
      </c>
      <c r="Z64" s="511">
        <v>0</v>
      </c>
      <c r="AA64" s="246">
        <v>39878</v>
      </c>
      <c r="AB64" s="511">
        <v>0</v>
      </c>
      <c r="AC64" s="248">
        <v>39878</v>
      </c>
      <c r="AD64" s="511">
        <v>1</v>
      </c>
      <c r="AE64" s="1226">
        <v>39878</v>
      </c>
      <c r="AF64" s="1254">
        <v>100</v>
      </c>
      <c r="AG64" s="1254">
        <v>100</v>
      </c>
      <c r="AH64" s="1250" t="s">
        <v>311</v>
      </c>
      <c r="AJ64" s="432"/>
    </row>
    <row r="65" spans="1:36" s="48" customFormat="1" ht="30" customHeight="1" thickBot="1">
      <c r="A65" s="1852">
        <v>59</v>
      </c>
      <c r="B65" s="91"/>
      <c r="C65" s="92"/>
      <c r="D65" s="93"/>
      <c r="E65" s="92"/>
      <c r="F65" s="94"/>
      <c r="G65" s="94"/>
      <c r="H65" s="94"/>
      <c r="I65" s="91"/>
      <c r="J65" s="97"/>
      <c r="K65" s="98"/>
      <c r="L65" s="509"/>
      <c r="M65" s="99"/>
      <c r="N65" s="509"/>
      <c r="O65" s="99"/>
      <c r="P65" s="509"/>
      <c r="Q65" s="99"/>
      <c r="R65" s="509"/>
      <c r="S65" s="99"/>
      <c r="T65" s="509"/>
      <c r="U65" s="98"/>
      <c r="V65" s="509"/>
      <c r="W65" s="99"/>
      <c r="X65" s="509"/>
      <c r="Y65" s="99"/>
      <c r="Z65" s="509"/>
      <c r="AA65" s="98"/>
      <c r="AB65" s="509"/>
      <c r="AC65" s="99"/>
      <c r="AD65" s="509"/>
      <c r="AE65" s="1232"/>
      <c r="AF65" s="1281"/>
      <c r="AG65" s="1281"/>
      <c r="AH65" s="1242"/>
      <c r="AJ65" s="432"/>
    </row>
    <row r="66" spans="1:36" s="90" customFormat="1" ht="24.75" customHeight="1">
      <c r="A66" s="1853">
        <v>60</v>
      </c>
      <c r="B66" s="442" t="s">
        <v>204</v>
      </c>
      <c r="C66" s="1884" t="s">
        <v>431</v>
      </c>
      <c r="D66" s="1884"/>
      <c r="E66" s="1884"/>
      <c r="F66" s="443">
        <f>F61+F52+F32+F63+F59+F50+F44+F42+F40+F6+F3</f>
        <v>9</v>
      </c>
      <c r="G66" s="443">
        <f>G63+G59+G50+G44+G42+G40+G61+G52+G55+G34</f>
        <v>285600</v>
      </c>
      <c r="H66" s="444">
        <f>H63+H59+H50+H44+H42+H40+H61+H52+H32+H55+H34+H36+H38+H46+H57</f>
        <v>459250</v>
      </c>
      <c r="I66" s="445"/>
      <c r="J66" s="446"/>
      <c r="K66" s="426"/>
      <c r="L66" s="513"/>
      <c r="M66" s="447"/>
      <c r="N66" s="513"/>
      <c r="O66" s="447"/>
      <c r="P66" s="513"/>
      <c r="Q66" s="447"/>
      <c r="R66" s="513"/>
      <c r="S66" s="447"/>
      <c r="T66" s="513"/>
      <c r="U66" s="426"/>
      <c r="V66" s="513"/>
      <c r="W66" s="447"/>
      <c r="X66" s="513"/>
      <c r="Y66" s="447"/>
      <c r="Z66" s="513"/>
      <c r="AA66" s="426"/>
      <c r="AB66" s="513"/>
      <c r="AC66" s="447"/>
      <c r="AD66" s="513"/>
      <c r="AE66" s="1233"/>
      <c r="AF66" s="1282"/>
      <c r="AG66" s="1282"/>
      <c r="AH66" s="1251"/>
      <c r="AJ66" s="439"/>
    </row>
    <row r="67" spans="1:36" s="48" customFormat="1" ht="23.25" customHeight="1" thickBot="1">
      <c r="A67" s="1854">
        <v>61</v>
      </c>
      <c r="B67" s="338" t="s">
        <v>316</v>
      </c>
      <c r="C67" s="428"/>
      <c r="D67" s="429"/>
      <c r="E67" s="428"/>
      <c r="F67" s="430">
        <f>F64+F60+F51+F45+F43+F41</f>
        <v>0</v>
      </c>
      <c r="G67" s="430">
        <f>G64+G60+G51+G45+G43+G41+G33+G53+G62</f>
        <v>0</v>
      </c>
      <c r="H67" s="431">
        <f>H64+H60+H51+H45+H43+H41+E62+H53+H33+H62+H56+H35+H37+H39+H47+H54+H58</f>
        <v>409459.32</v>
      </c>
      <c r="I67" s="427"/>
      <c r="J67" s="97"/>
      <c r="K67" s="98"/>
      <c r="L67" s="509"/>
      <c r="M67" s="99"/>
      <c r="N67" s="509"/>
      <c r="O67" s="99"/>
      <c r="P67" s="509"/>
      <c r="Q67" s="99"/>
      <c r="R67" s="509"/>
      <c r="S67" s="99"/>
      <c r="T67" s="509"/>
      <c r="U67" s="98"/>
      <c r="V67" s="509"/>
      <c r="W67" s="99"/>
      <c r="X67" s="509"/>
      <c r="Y67" s="99"/>
      <c r="Z67" s="509"/>
      <c r="AA67" s="98"/>
      <c r="AB67" s="509"/>
      <c r="AC67" s="99"/>
      <c r="AD67" s="509"/>
      <c r="AE67" s="1232"/>
      <c r="AF67" s="1278"/>
      <c r="AG67" s="1278"/>
      <c r="AH67" s="1242"/>
      <c r="AJ67" s="432"/>
    </row>
    <row r="68" spans="1:36" s="48" customFormat="1" ht="15.95" customHeight="1">
      <c r="A68" s="1855">
        <v>62</v>
      </c>
      <c r="B68" s="91"/>
      <c r="C68" s="92"/>
      <c r="D68" s="93"/>
      <c r="E68" s="92"/>
      <c r="F68" s="94"/>
      <c r="G68" s="94"/>
      <c r="H68" s="94"/>
      <c r="I68" s="91"/>
      <c r="J68" s="97"/>
      <c r="K68" s="98"/>
      <c r="L68" s="509"/>
      <c r="M68" s="99"/>
      <c r="N68" s="509"/>
      <c r="O68" s="99"/>
      <c r="P68" s="509"/>
      <c r="Q68" s="99"/>
      <c r="R68" s="509"/>
      <c r="S68" s="99"/>
      <c r="T68" s="509"/>
      <c r="U68" s="98"/>
      <c r="V68" s="509"/>
      <c r="W68" s="99"/>
      <c r="X68" s="509"/>
      <c r="Y68" s="99"/>
      <c r="Z68" s="509"/>
      <c r="AA68" s="98"/>
      <c r="AB68" s="509"/>
      <c r="AC68" s="99"/>
      <c r="AD68" s="509"/>
      <c r="AE68" s="1232"/>
      <c r="AF68" s="1278"/>
      <c r="AG68" s="1278"/>
      <c r="AH68" s="1242"/>
      <c r="AJ68" s="432"/>
    </row>
    <row r="69" spans="1:36" ht="42.75" customHeight="1">
      <c r="A69" s="1852">
        <v>63</v>
      </c>
      <c r="B69" s="23"/>
      <c r="C69" s="1885" t="s">
        <v>640</v>
      </c>
      <c r="D69" s="1886"/>
      <c r="E69" s="1887"/>
      <c r="F69" s="382"/>
      <c r="G69" s="382"/>
      <c r="H69" s="382"/>
      <c r="I69" s="23"/>
      <c r="J69" s="448"/>
      <c r="K69" s="449"/>
      <c r="L69" s="509"/>
      <c r="M69" s="378"/>
      <c r="N69" s="509"/>
      <c r="O69" s="484"/>
      <c r="P69" s="509"/>
      <c r="Q69" s="378"/>
      <c r="R69" s="509"/>
      <c r="S69" s="378"/>
      <c r="T69" s="509"/>
      <c r="U69" s="449"/>
      <c r="V69" s="509"/>
      <c r="W69" s="378"/>
      <c r="X69" s="509"/>
      <c r="Y69" s="378"/>
      <c r="Z69" s="509"/>
      <c r="AA69" s="449"/>
      <c r="AB69" s="509"/>
      <c r="AC69" s="378"/>
      <c r="AD69" s="509"/>
      <c r="AE69" s="1218"/>
      <c r="AF69" s="1274"/>
      <c r="AG69" s="1274"/>
      <c r="AH69" s="1252"/>
      <c r="AJ69" s="109"/>
    </row>
    <row r="70" spans="1:36" s="48" customFormat="1" ht="18" customHeight="1">
      <c r="A70" s="1853">
        <v>64</v>
      </c>
      <c r="B70" s="91"/>
      <c r="C70" s="92"/>
      <c r="D70" s="93"/>
      <c r="E70" s="92"/>
      <c r="F70" s="94"/>
      <c r="G70" s="94"/>
      <c r="H70" s="94"/>
      <c r="I70" s="91"/>
      <c r="J70" s="97"/>
      <c r="K70" s="98"/>
      <c r="L70" s="509"/>
      <c r="M70" s="99"/>
      <c r="N70" s="509"/>
      <c r="O70" s="99"/>
      <c r="P70" s="509"/>
      <c r="Q70" s="99"/>
      <c r="R70" s="509"/>
      <c r="S70" s="99"/>
      <c r="T70" s="509"/>
      <c r="U70" s="98"/>
      <c r="V70" s="509"/>
      <c r="W70" s="99"/>
      <c r="X70" s="509"/>
      <c r="Y70" s="99"/>
      <c r="Z70" s="509"/>
      <c r="AA70" s="98"/>
      <c r="AB70" s="509"/>
      <c r="AC70" s="99"/>
      <c r="AD70" s="509"/>
      <c r="AE70" s="1232"/>
      <c r="AF70" s="1278"/>
      <c r="AG70" s="1278"/>
      <c r="AH70" s="1242"/>
      <c r="AJ70" s="432"/>
    </row>
    <row r="71" spans="1:36" ht="24" customHeight="1">
      <c r="A71" s="1854">
        <v>65</v>
      </c>
      <c r="B71" s="23"/>
      <c r="C71" s="1888" t="s">
        <v>426</v>
      </c>
      <c r="D71" s="1889"/>
      <c r="E71" s="1890"/>
      <c r="F71" s="380"/>
      <c r="G71" s="380"/>
      <c r="H71" s="380"/>
      <c r="I71" s="23"/>
      <c r="J71" s="448"/>
      <c r="K71" s="449"/>
      <c r="L71" s="509"/>
      <c r="M71" s="378"/>
      <c r="N71" s="509"/>
      <c r="O71" s="378"/>
      <c r="P71" s="509"/>
      <c r="Q71" s="378"/>
      <c r="R71" s="509"/>
      <c r="S71" s="378"/>
      <c r="T71" s="509"/>
      <c r="U71" s="449"/>
      <c r="V71" s="509"/>
      <c r="W71" s="378"/>
      <c r="X71" s="509"/>
      <c r="Y71" s="378"/>
      <c r="Z71" s="509"/>
      <c r="AA71" s="449"/>
      <c r="AB71" s="509"/>
      <c r="AC71" s="378"/>
      <c r="AD71" s="509"/>
      <c r="AE71" s="1218"/>
      <c r="AF71" s="1274"/>
      <c r="AG71" s="1274"/>
      <c r="AH71" s="1252"/>
      <c r="AJ71" s="109"/>
    </row>
    <row r="72" spans="1:36" s="90" customFormat="1" ht="17.25" hidden="1" customHeight="1">
      <c r="A72" s="1855">
        <v>66</v>
      </c>
      <c r="B72" s="433" t="s">
        <v>204</v>
      </c>
      <c r="C72" s="249" t="s">
        <v>658</v>
      </c>
      <c r="D72" s="440" t="s">
        <v>230</v>
      </c>
      <c r="E72" s="434" t="s">
        <v>235</v>
      </c>
      <c r="F72" s="435">
        <v>1</v>
      </c>
      <c r="G72" s="435">
        <v>2200</v>
      </c>
      <c r="H72" s="435"/>
      <c r="I72" s="436" t="s">
        <v>209</v>
      </c>
      <c r="J72" s="437" t="s">
        <v>206</v>
      </c>
      <c r="K72" s="229">
        <v>40157</v>
      </c>
      <c r="L72" s="512">
        <v>14</v>
      </c>
      <c r="M72" s="535">
        <f>K72+L72</f>
        <v>40171</v>
      </c>
      <c r="N72" s="512"/>
      <c r="O72" s="438" t="s">
        <v>207</v>
      </c>
      <c r="P72" s="512">
        <v>3</v>
      </c>
      <c r="Q72" s="534">
        <f>M72+P72</f>
        <v>40174</v>
      </c>
      <c r="R72" s="512">
        <v>14</v>
      </c>
      <c r="S72" s="534">
        <f>Q72+R72</f>
        <v>40188</v>
      </c>
      <c r="T72" s="510">
        <v>7</v>
      </c>
      <c r="U72" s="229">
        <f>S72+T72</f>
        <v>40195</v>
      </c>
      <c r="V72" s="510">
        <v>14</v>
      </c>
      <c r="W72" s="535">
        <f>U72+V72</f>
        <v>40209</v>
      </c>
      <c r="X72" s="512">
        <v>2</v>
      </c>
      <c r="Y72" s="535">
        <f>W72+X72</f>
        <v>40211</v>
      </c>
      <c r="Z72" s="510">
        <v>7</v>
      </c>
      <c r="AA72" s="229">
        <f>Y72+Z72</f>
        <v>40218</v>
      </c>
      <c r="AB72" s="512">
        <v>7</v>
      </c>
      <c r="AC72" s="534">
        <f>AA72+AB72</f>
        <v>40225</v>
      </c>
      <c r="AD72" s="512">
        <v>30</v>
      </c>
      <c r="AE72" s="1227">
        <f>AC72+AD72</f>
        <v>40255</v>
      </c>
      <c r="AF72" s="1283"/>
      <c r="AG72" s="1283"/>
      <c r="AH72" s="1248"/>
      <c r="AJ72" s="439" t="s">
        <v>244</v>
      </c>
    </row>
    <row r="73" spans="1:36" s="48" customFormat="1" ht="19.5" hidden="1" customHeight="1">
      <c r="A73" s="1852">
        <v>67</v>
      </c>
      <c r="B73" s="240" t="s">
        <v>316</v>
      </c>
      <c r="C73" s="241"/>
      <c r="D73" s="242"/>
      <c r="E73" s="241" t="s">
        <v>486</v>
      </c>
      <c r="F73" s="243">
        <v>0</v>
      </c>
      <c r="G73" s="606"/>
      <c r="H73" s="243"/>
      <c r="I73" s="244"/>
      <c r="J73" s="245"/>
      <c r="K73" s="246"/>
      <c r="L73" s="511"/>
      <c r="M73" s="248"/>
      <c r="N73" s="511"/>
      <c r="O73" s="248"/>
      <c r="P73" s="511"/>
      <c r="Q73" s="248"/>
      <c r="R73" s="511"/>
      <c r="S73" s="248"/>
      <c r="T73" s="511"/>
      <c r="U73" s="246"/>
      <c r="V73" s="511"/>
      <c r="W73" s="248"/>
      <c r="X73" s="511"/>
      <c r="Y73" s="248"/>
      <c r="Z73" s="511"/>
      <c r="AA73" s="246"/>
      <c r="AB73" s="511"/>
      <c r="AC73" s="248"/>
      <c r="AD73" s="511"/>
      <c r="AE73" s="1226"/>
      <c r="AF73" s="1278"/>
      <c r="AG73" s="1278"/>
      <c r="AH73" s="1247"/>
      <c r="AJ73" s="432"/>
    </row>
    <row r="74" spans="1:36" s="90" customFormat="1" ht="18" hidden="1" customHeight="1">
      <c r="A74" s="1853">
        <v>68</v>
      </c>
      <c r="B74" s="433" t="s">
        <v>204</v>
      </c>
      <c r="C74" s="249" t="s">
        <v>659</v>
      </c>
      <c r="D74" s="440" t="s">
        <v>230</v>
      </c>
      <c r="E74" s="434" t="s">
        <v>390</v>
      </c>
      <c r="F74" s="435">
        <v>1</v>
      </c>
      <c r="G74" s="435">
        <f>23300+9400</f>
        <v>32700</v>
      </c>
      <c r="H74" s="435"/>
      <c r="I74" s="436" t="s">
        <v>209</v>
      </c>
      <c r="J74" s="437" t="s">
        <v>206</v>
      </c>
      <c r="K74" s="229">
        <v>40181</v>
      </c>
      <c r="L74" s="512">
        <v>14</v>
      </c>
      <c r="M74" s="535">
        <f>K74+L74</f>
        <v>40195</v>
      </c>
      <c r="N74" s="512"/>
      <c r="O74" s="438" t="s">
        <v>207</v>
      </c>
      <c r="P74" s="512">
        <v>3</v>
      </c>
      <c r="Q74" s="534">
        <f>M74+P74</f>
        <v>40198</v>
      </c>
      <c r="R74" s="512">
        <v>14</v>
      </c>
      <c r="S74" s="534">
        <f>Q74+R74</f>
        <v>40212</v>
      </c>
      <c r="T74" s="510">
        <v>7</v>
      </c>
      <c r="U74" s="229">
        <f>S74+T74</f>
        <v>40219</v>
      </c>
      <c r="V74" s="510">
        <v>14</v>
      </c>
      <c r="W74" s="535">
        <f>U74+V74</f>
        <v>40233</v>
      </c>
      <c r="X74" s="512">
        <v>2</v>
      </c>
      <c r="Y74" s="535">
        <f>W74+X74</f>
        <v>40235</v>
      </c>
      <c r="Z74" s="510">
        <v>7</v>
      </c>
      <c r="AA74" s="229">
        <f>Y74+Z74</f>
        <v>40242</v>
      </c>
      <c r="AB74" s="512">
        <v>7</v>
      </c>
      <c r="AC74" s="534">
        <f>AA74+AB74</f>
        <v>40249</v>
      </c>
      <c r="AD74" s="512">
        <v>30</v>
      </c>
      <c r="AE74" s="1227">
        <f>AC74+AD74</f>
        <v>40279</v>
      </c>
      <c r="AF74" s="1283"/>
      <c r="AG74" s="1283"/>
      <c r="AH74" s="1248"/>
      <c r="AJ74" s="439" t="s">
        <v>244</v>
      </c>
    </row>
    <row r="75" spans="1:36" s="48" customFormat="1" ht="20.25" hidden="1" customHeight="1">
      <c r="A75" s="1854">
        <v>69</v>
      </c>
      <c r="B75" s="832" t="s">
        <v>316</v>
      </c>
      <c r="C75" s="835"/>
      <c r="D75" s="834"/>
      <c r="E75" s="835" t="s">
        <v>576</v>
      </c>
      <c r="F75" s="836">
        <v>0</v>
      </c>
      <c r="G75" s="837"/>
      <c r="H75" s="836"/>
      <c r="I75" s="838"/>
      <c r="J75" s="839"/>
      <c r="K75" s="840"/>
      <c r="L75" s="523"/>
      <c r="M75" s="841"/>
      <c r="N75" s="523"/>
      <c r="O75" s="841"/>
      <c r="P75" s="523"/>
      <c r="Q75" s="841"/>
      <c r="R75" s="523"/>
      <c r="S75" s="841"/>
      <c r="T75" s="523"/>
      <c r="U75" s="840"/>
      <c r="V75" s="523"/>
      <c r="W75" s="841"/>
      <c r="X75" s="523"/>
      <c r="Y75" s="841"/>
      <c r="Z75" s="523"/>
      <c r="AA75" s="840"/>
      <c r="AB75" s="523"/>
      <c r="AC75" s="841"/>
      <c r="AD75" s="523"/>
      <c r="AE75" s="1225"/>
      <c r="AF75" s="1284"/>
      <c r="AG75" s="1284"/>
      <c r="AH75" s="1245"/>
      <c r="AJ75" s="432"/>
    </row>
    <row r="76" spans="1:36" s="48" customFormat="1" ht="19.5" customHeight="1">
      <c r="A76" s="1855">
        <v>70</v>
      </c>
      <c r="B76" s="1573" t="s">
        <v>204</v>
      </c>
      <c r="C76" s="1574" t="s">
        <v>1271</v>
      </c>
      <c r="D76" s="1575" t="s">
        <v>230</v>
      </c>
      <c r="E76" s="1574" t="s">
        <v>1269</v>
      </c>
      <c r="F76" s="1576"/>
      <c r="G76" s="1723"/>
      <c r="H76" s="1576">
        <v>1000</v>
      </c>
      <c r="I76" s="1573" t="s">
        <v>209</v>
      </c>
      <c r="J76" s="1577" t="s">
        <v>206</v>
      </c>
      <c r="K76" s="1578">
        <v>40920</v>
      </c>
      <c r="L76" s="1579">
        <v>14</v>
      </c>
      <c r="M76" s="1578">
        <f>K76+L76</f>
        <v>40934</v>
      </c>
      <c r="N76" s="1579">
        <v>7</v>
      </c>
      <c r="O76" s="1578">
        <f>M76+N76</f>
        <v>40941</v>
      </c>
      <c r="P76" s="1579">
        <v>3</v>
      </c>
      <c r="Q76" s="1578">
        <f>O76+P76</f>
        <v>40944</v>
      </c>
      <c r="R76" s="1579">
        <v>14</v>
      </c>
      <c r="S76" s="1578">
        <f>Q76+R76</f>
        <v>40958</v>
      </c>
      <c r="T76" s="1579">
        <v>7</v>
      </c>
      <c r="U76" s="1578">
        <f>S76+T76</f>
        <v>40965</v>
      </c>
      <c r="V76" s="1579">
        <v>14</v>
      </c>
      <c r="W76" s="1578">
        <f>U76+V76</f>
        <v>40979</v>
      </c>
      <c r="X76" s="1579">
        <v>2</v>
      </c>
      <c r="Y76" s="1578">
        <f>W76+X76</f>
        <v>40981</v>
      </c>
      <c r="Z76" s="1579">
        <v>7</v>
      </c>
      <c r="AA76" s="1578">
        <f>Y76+Z76</f>
        <v>40988</v>
      </c>
      <c r="AB76" s="1579">
        <v>7</v>
      </c>
      <c r="AC76" s="1578">
        <f>AA76+AB76</f>
        <v>40995</v>
      </c>
      <c r="AD76" s="1579">
        <v>60</v>
      </c>
      <c r="AE76" s="1580">
        <v>41152</v>
      </c>
      <c r="AF76" s="1720"/>
      <c r="AG76" s="1720"/>
      <c r="AH76" s="1582"/>
      <c r="AJ76" s="432"/>
    </row>
    <row r="77" spans="1:36" s="48" customFormat="1" ht="19.5" customHeight="1">
      <c r="A77" s="1852">
        <v>71</v>
      </c>
      <c r="B77" s="1762" t="s">
        <v>316</v>
      </c>
      <c r="C77" s="1763" t="s">
        <v>1375</v>
      </c>
      <c r="D77" s="1764"/>
      <c r="E77" s="1763"/>
      <c r="F77" s="1765"/>
      <c r="G77" s="1766"/>
      <c r="H77" s="1765">
        <v>2260</v>
      </c>
      <c r="I77" s="1762"/>
      <c r="J77" s="1767"/>
      <c r="K77" s="1768">
        <v>40996</v>
      </c>
      <c r="L77" s="1769"/>
      <c r="M77" s="1768">
        <v>41001</v>
      </c>
      <c r="N77" s="1769"/>
      <c r="O77" s="1768">
        <v>41002</v>
      </c>
      <c r="P77" s="1769"/>
      <c r="Q77" s="1768">
        <v>41002</v>
      </c>
      <c r="R77" s="1769"/>
      <c r="S77" s="1768">
        <v>41017</v>
      </c>
      <c r="T77" s="1769"/>
      <c r="U77" s="1768">
        <v>40973</v>
      </c>
      <c r="V77" s="1769"/>
      <c r="W77" s="1768">
        <v>41038</v>
      </c>
      <c r="X77" s="1769"/>
      <c r="Y77" s="1768">
        <v>41043</v>
      </c>
      <c r="Z77" s="1769"/>
      <c r="AA77" s="1768">
        <v>41043</v>
      </c>
      <c r="AB77" s="1769"/>
      <c r="AC77" s="1768">
        <v>41043</v>
      </c>
      <c r="AD77" s="1769"/>
      <c r="AE77" s="1770">
        <v>41064</v>
      </c>
      <c r="AF77" s="1771"/>
      <c r="AG77" s="1771"/>
      <c r="AH77" s="1772" t="s">
        <v>311</v>
      </c>
      <c r="AJ77" s="432"/>
    </row>
    <row r="78" spans="1:36" s="48" customFormat="1" ht="19.5" customHeight="1">
      <c r="A78" s="1853">
        <v>72</v>
      </c>
      <c r="B78" s="1880" t="s">
        <v>316</v>
      </c>
      <c r="C78" s="1763" t="s">
        <v>1375</v>
      </c>
      <c r="D78" s="1764"/>
      <c r="E78" s="1763" t="s">
        <v>600</v>
      </c>
      <c r="F78" s="1765"/>
      <c r="G78" s="1766"/>
      <c r="H78" s="1765"/>
      <c r="I78" s="1762"/>
      <c r="J78" s="1767"/>
      <c r="K78" s="1768">
        <v>41081</v>
      </c>
      <c r="L78" s="1769"/>
      <c r="M78" s="1768">
        <v>41086</v>
      </c>
      <c r="N78" s="1769"/>
      <c r="O78" s="1768" t="s">
        <v>207</v>
      </c>
      <c r="P78" s="1769"/>
      <c r="Q78" s="1768" t="s">
        <v>207</v>
      </c>
      <c r="R78" s="1769"/>
      <c r="S78" s="1768" t="s">
        <v>207</v>
      </c>
      <c r="T78" s="1769"/>
      <c r="U78" s="1768" t="s">
        <v>207</v>
      </c>
      <c r="V78" s="1769"/>
      <c r="W78" s="1768">
        <v>41086</v>
      </c>
      <c r="X78" s="1769"/>
      <c r="Y78" s="1768">
        <v>41086</v>
      </c>
      <c r="Z78" s="1769"/>
      <c r="AA78" s="1768">
        <v>41086</v>
      </c>
      <c r="AB78" s="1769"/>
      <c r="AC78" s="1768">
        <v>41086</v>
      </c>
      <c r="AD78" s="1769"/>
      <c r="AE78" s="1768"/>
      <c r="AF78" s="1881"/>
      <c r="AG78" s="1881"/>
      <c r="AH78" s="1882" t="s">
        <v>309</v>
      </c>
      <c r="AJ78" s="432"/>
    </row>
    <row r="79" spans="1:36" s="48" customFormat="1" ht="19.5" customHeight="1">
      <c r="A79" s="1879">
        <v>73</v>
      </c>
      <c r="B79" s="1773" t="s">
        <v>316</v>
      </c>
      <c r="C79" s="1725" t="s">
        <v>1375</v>
      </c>
      <c r="D79" s="1726"/>
      <c r="E79" s="1725" t="s">
        <v>123</v>
      </c>
      <c r="F79" s="1727"/>
      <c r="G79" s="1728"/>
      <c r="H79" s="1727"/>
      <c r="I79" s="1724"/>
      <c r="J79" s="1729"/>
      <c r="K79" s="1730">
        <v>41138</v>
      </c>
      <c r="L79" s="1731"/>
      <c r="M79" s="1730"/>
      <c r="N79" s="1731"/>
      <c r="O79" s="1730" t="s">
        <v>207</v>
      </c>
      <c r="P79" s="1731"/>
      <c r="Q79" s="1730" t="s">
        <v>207</v>
      </c>
      <c r="R79" s="1731"/>
      <c r="S79" s="1730" t="s">
        <v>207</v>
      </c>
      <c r="T79" s="1731"/>
      <c r="U79" s="1730" t="s">
        <v>207</v>
      </c>
      <c r="V79" s="1731"/>
      <c r="W79" s="1730"/>
      <c r="X79" s="1731"/>
      <c r="Y79" s="1730"/>
      <c r="Z79" s="1731"/>
      <c r="AA79" s="1730"/>
      <c r="AB79" s="1731"/>
      <c r="AC79" s="1730"/>
      <c r="AD79" s="1731"/>
      <c r="AE79" s="1730"/>
      <c r="AF79" s="1774"/>
      <c r="AG79" s="1774"/>
      <c r="AH79" s="1775"/>
      <c r="AJ79" s="432"/>
    </row>
    <row r="80" spans="1:36" s="48" customFormat="1" ht="19.5" customHeight="1">
      <c r="A80" s="1854">
        <v>74</v>
      </c>
      <c r="B80" s="1573" t="s">
        <v>204</v>
      </c>
      <c r="C80" s="1574" t="s">
        <v>1379</v>
      </c>
      <c r="D80" s="1575" t="s">
        <v>223</v>
      </c>
      <c r="E80" s="1574" t="s">
        <v>1270</v>
      </c>
      <c r="F80" s="1576"/>
      <c r="G80" s="1723"/>
      <c r="H80" s="1576">
        <v>2000</v>
      </c>
      <c r="I80" s="1573" t="s">
        <v>209</v>
      </c>
      <c r="J80" s="1577" t="s">
        <v>206</v>
      </c>
      <c r="K80" s="1578">
        <v>40996</v>
      </c>
      <c r="L80" s="1579">
        <v>14</v>
      </c>
      <c r="M80" s="1578">
        <f>K80+L80</f>
        <v>41010</v>
      </c>
      <c r="N80" s="1579">
        <v>7</v>
      </c>
      <c r="O80" s="1578">
        <f>M80+N80</f>
        <v>41017</v>
      </c>
      <c r="P80" s="1579">
        <v>3</v>
      </c>
      <c r="Q80" s="1578">
        <f>O80+P80</f>
        <v>41020</v>
      </c>
      <c r="R80" s="1579">
        <v>14</v>
      </c>
      <c r="S80" s="1578">
        <f>Q80+R80</f>
        <v>41034</v>
      </c>
      <c r="T80" s="1579">
        <v>7</v>
      </c>
      <c r="U80" s="1578">
        <f>S80+T80</f>
        <v>41041</v>
      </c>
      <c r="V80" s="1579">
        <v>14</v>
      </c>
      <c r="W80" s="1578">
        <f>U80+V80</f>
        <v>41055</v>
      </c>
      <c r="X80" s="1579">
        <v>2</v>
      </c>
      <c r="Y80" s="1578">
        <f>W80+X80</f>
        <v>41057</v>
      </c>
      <c r="Z80" s="1579">
        <v>7</v>
      </c>
      <c r="AA80" s="1578">
        <f>Y80+Z80</f>
        <v>41064</v>
      </c>
      <c r="AB80" s="1579">
        <v>7</v>
      </c>
      <c r="AC80" s="1578">
        <f>AA80+AB80</f>
        <v>41071</v>
      </c>
      <c r="AD80" s="1579">
        <v>60</v>
      </c>
      <c r="AE80" s="1578">
        <v>41182</v>
      </c>
      <c r="AF80" s="1732"/>
      <c r="AG80" s="1732"/>
      <c r="AH80" s="1733"/>
      <c r="AJ80" s="432"/>
    </row>
    <row r="81" spans="1:36" s="48" customFormat="1" ht="19.5" customHeight="1">
      <c r="A81" s="1855">
        <v>75</v>
      </c>
      <c r="B81" s="838" t="s">
        <v>316</v>
      </c>
      <c r="C81" s="835" t="s">
        <v>1380</v>
      </c>
      <c r="D81" s="834"/>
      <c r="E81" s="835"/>
      <c r="F81" s="836"/>
      <c r="G81" s="837"/>
      <c r="H81" s="836">
        <v>1829</v>
      </c>
      <c r="I81" s="838"/>
      <c r="J81" s="839"/>
      <c r="K81" s="841">
        <v>40996</v>
      </c>
      <c r="L81" s="523"/>
      <c r="M81" s="841">
        <v>41001</v>
      </c>
      <c r="N81" s="523"/>
      <c r="O81" s="841">
        <v>41002</v>
      </c>
      <c r="P81" s="523"/>
      <c r="Q81" s="841">
        <v>41002</v>
      </c>
      <c r="R81" s="523"/>
      <c r="S81" s="841">
        <v>41018</v>
      </c>
      <c r="T81" s="523"/>
      <c r="U81" s="841">
        <v>41032</v>
      </c>
      <c r="V81" s="523"/>
      <c r="W81" s="841">
        <v>41043</v>
      </c>
      <c r="X81" s="523"/>
      <c r="Y81" s="841">
        <v>41057</v>
      </c>
      <c r="Z81" s="523"/>
      <c r="AA81" s="841">
        <v>41057</v>
      </c>
      <c r="AB81" s="523"/>
      <c r="AC81" s="841">
        <v>41057</v>
      </c>
      <c r="AD81" s="523"/>
      <c r="AE81" s="841">
        <v>41078</v>
      </c>
      <c r="AF81" s="1776"/>
      <c r="AG81" s="1776"/>
      <c r="AH81" s="1777" t="s">
        <v>311</v>
      </c>
      <c r="AJ81" s="432"/>
    </row>
    <row r="82" spans="1:36" s="48" customFormat="1" ht="19.5" customHeight="1">
      <c r="A82" s="1852">
        <v>76</v>
      </c>
      <c r="B82" s="240" t="s">
        <v>316</v>
      </c>
      <c r="C82" s="241" t="s">
        <v>1380</v>
      </c>
      <c r="D82" s="242"/>
      <c r="E82" s="241" t="s">
        <v>600</v>
      </c>
      <c r="F82" s="243"/>
      <c r="G82" s="606"/>
      <c r="H82" s="243"/>
      <c r="I82" s="244"/>
      <c r="J82" s="245"/>
      <c r="K82" s="248">
        <v>41081</v>
      </c>
      <c r="L82" s="511"/>
      <c r="M82" s="248">
        <v>41086</v>
      </c>
      <c r="N82" s="511"/>
      <c r="O82" s="248" t="s">
        <v>207</v>
      </c>
      <c r="P82" s="511"/>
      <c r="Q82" s="248" t="s">
        <v>207</v>
      </c>
      <c r="R82" s="511"/>
      <c r="S82" s="248" t="s">
        <v>207</v>
      </c>
      <c r="T82" s="511"/>
      <c r="U82" s="248" t="s">
        <v>207</v>
      </c>
      <c r="V82" s="511"/>
      <c r="W82" s="248" t="s">
        <v>207</v>
      </c>
      <c r="X82" s="511"/>
      <c r="Y82" s="248">
        <v>41086</v>
      </c>
      <c r="Z82" s="511"/>
      <c r="AA82" s="248">
        <v>41086</v>
      </c>
      <c r="AB82" s="511"/>
      <c r="AC82" s="248">
        <v>41086</v>
      </c>
      <c r="AD82" s="511"/>
      <c r="AE82" s="248"/>
      <c r="AF82" s="1588"/>
      <c r="AG82" s="1588"/>
      <c r="AH82" s="474" t="s">
        <v>1386</v>
      </c>
      <c r="AJ82" s="432"/>
    </row>
    <row r="83" spans="1:36" s="48" customFormat="1" ht="19.5" customHeight="1">
      <c r="A83" s="1868">
        <v>77</v>
      </c>
      <c r="B83" s="1869" t="s">
        <v>316</v>
      </c>
      <c r="C83" s="1870" t="s">
        <v>1380</v>
      </c>
      <c r="D83" s="1871"/>
      <c r="E83" s="1870" t="s">
        <v>123</v>
      </c>
      <c r="F83" s="1872"/>
      <c r="G83" s="1873"/>
      <c r="H83" s="1872"/>
      <c r="I83" s="1874"/>
      <c r="J83" s="1875"/>
      <c r="K83" s="1876">
        <v>41138</v>
      </c>
      <c r="L83" s="1144"/>
      <c r="M83" s="1876"/>
      <c r="N83" s="1144"/>
      <c r="O83" s="1876" t="s">
        <v>207</v>
      </c>
      <c r="P83" s="1144"/>
      <c r="Q83" s="1876" t="s">
        <v>207</v>
      </c>
      <c r="R83" s="1144"/>
      <c r="S83" s="1876" t="s">
        <v>207</v>
      </c>
      <c r="T83" s="1144"/>
      <c r="U83" s="1876" t="s">
        <v>207</v>
      </c>
      <c r="V83" s="1144"/>
      <c r="W83" s="1876" t="s">
        <v>207</v>
      </c>
      <c r="X83" s="1144"/>
      <c r="Y83" s="1876"/>
      <c r="Z83" s="1144"/>
      <c r="AA83" s="1876"/>
      <c r="AB83" s="1144"/>
      <c r="AC83" s="1876"/>
      <c r="AD83" s="1144"/>
      <c r="AE83" s="1876"/>
      <c r="AF83" s="1877"/>
      <c r="AG83" s="1877"/>
      <c r="AH83" s="1878"/>
      <c r="AJ83" s="432"/>
    </row>
    <row r="84" spans="1:36" s="90" customFormat="1" ht="27" customHeight="1">
      <c r="A84" s="1854">
        <v>78</v>
      </c>
      <c r="B84" s="1108" t="s">
        <v>204</v>
      </c>
      <c r="C84" s="1109" t="s">
        <v>116</v>
      </c>
      <c r="D84" s="1204" t="s">
        <v>223</v>
      </c>
      <c r="E84" s="1110" t="s">
        <v>164</v>
      </c>
      <c r="F84" s="1111">
        <v>1</v>
      </c>
      <c r="G84" s="1122">
        <v>11400</v>
      </c>
      <c r="H84" s="1122">
        <v>10000</v>
      </c>
      <c r="I84" s="1123" t="s">
        <v>209</v>
      </c>
      <c r="J84" s="1124" t="s">
        <v>206</v>
      </c>
      <c r="K84" s="893">
        <v>40344</v>
      </c>
      <c r="L84" s="1125">
        <v>14</v>
      </c>
      <c r="M84" s="1115">
        <f>K84+L84</f>
        <v>40358</v>
      </c>
      <c r="N84" s="1125">
        <v>7</v>
      </c>
      <c r="O84" s="1115">
        <f>M84+N84</f>
        <v>40365</v>
      </c>
      <c r="P84" s="1125">
        <v>3</v>
      </c>
      <c r="Q84" s="453">
        <f>O84+P84</f>
        <v>40368</v>
      </c>
      <c r="R84" s="1125">
        <v>14</v>
      </c>
      <c r="S84" s="453">
        <f>Q84+R84</f>
        <v>40382</v>
      </c>
      <c r="T84" s="1118">
        <v>7</v>
      </c>
      <c r="U84" s="893">
        <f>S84+T84</f>
        <v>40389</v>
      </c>
      <c r="V84" s="1118">
        <v>14</v>
      </c>
      <c r="W84" s="1115">
        <f>U84+V84</f>
        <v>40403</v>
      </c>
      <c r="X84" s="1125">
        <v>2</v>
      </c>
      <c r="Y84" s="1115">
        <f>W84+X84</f>
        <v>40405</v>
      </c>
      <c r="Z84" s="1118">
        <v>7</v>
      </c>
      <c r="AA84" s="893">
        <f>Y84+Z84</f>
        <v>40412</v>
      </c>
      <c r="AB84" s="1125">
        <v>7</v>
      </c>
      <c r="AC84" s="453">
        <f>AA84+AB84</f>
        <v>40419</v>
      </c>
      <c r="AD84" s="1125">
        <v>30</v>
      </c>
      <c r="AE84" s="1215">
        <f>AC84+AD84</f>
        <v>40449</v>
      </c>
      <c r="AF84" s="1285"/>
      <c r="AG84" s="1285"/>
      <c r="AH84" s="1246"/>
      <c r="AJ84" s="439" t="s">
        <v>244</v>
      </c>
    </row>
    <row r="85" spans="1:36" s="48" customFormat="1" ht="15.95" customHeight="1">
      <c r="A85" s="1855">
        <v>79</v>
      </c>
      <c r="B85" s="240" t="s">
        <v>316</v>
      </c>
      <c r="C85" s="241" t="s">
        <v>476</v>
      </c>
      <c r="D85" s="242"/>
      <c r="E85" s="241"/>
      <c r="F85" s="243">
        <v>0</v>
      </c>
      <c r="G85" s="606"/>
      <c r="H85" s="1034">
        <v>7483.21</v>
      </c>
      <c r="I85" s="244"/>
      <c r="J85" s="245"/>
      <c r="K85" s="246">
        <v>40344</v>
      </c>
      <c r="L85" s="511"/>
      <c r="M85" s="248">
        <v>40352</v>
      </c>
      <c r="N85" s="511"/>
      <c r="O85" s="248">
        <v>40354</v>
      </c>
      <c r="P85" s="511"/>
      <c r="Q85" s="248">
        <v>40373</v>
      </c>
      <c r="R85" s="511"/>
      <c r="S85" s="248">
        <v>40385</v>
      </c>
      <c r="T85" s="511"/>
      <c r="U85" s="246">
        <v>40409</v>
      </c>
      <c r="V85" s="511"/>
      <c r="W85" s="248">
        <v>40415</v>
      </c>
      <c r="X85" s="511"/>
      <c r="Y85" s="248">
        <v>40417</v>
      </c>
      <c r="Z85" s="511">
        <v>0</v>
      </c>
      <c r="AA85" s="246">
        <v>40417</v>
      </c>
      <c r="AB85" s="511">
        <v>0</v>
      </c>
      <c r="AC85" s="248">
        <v>40417</v>
      </c>
      <c r="AD85" s="511">
        <v>30</v>
      </c>
      <c r="AE85" s="1226">
        <v>40448</v>
      </c>
      <c r="AF85" s="1254">
        <v>100</v>
      </c>
      <c r="AG85" s="1254">
        <v>100</v>
      </c>
      <c r="AH85" s="1237" t="s">
        <v>311</v>
      </c>
      <c r="AJ85" s="432"/>
    </row>
    <row r="86" spans="1:36" s="48" customFormat="1" ht="22.5" customHeight="1">
      <c r="A86" s="1852">
        <v>80</v>
      </c>
      <c r="B86" s="817" t="s">
        <v>139</v>
      </c>
      <c r="C86" s="898" t="s">
        <v>151</v>
      </c>
      <c r="D86" s="818" t="s">
        <v>223</v>
      </c>
      <c r="E86" s="68" t="s">
        <v>152</v>
      </c>
      <c r="F86" s="570">
        <v>1</v>
      </c>
      <c r="G86" s="1039">
        <v>6081</v>
      </c>
      <c r="H86" s="570">
        <v>4500</v>
      </c>
      <c r="I86" s="559" t="s">
        <v>209</v>
      </c>
      <c r="J86" s="899" t="s">
        <v>206</v>
      </c>
      <c r="K86" s="563">
        <v>40409</v>
      </c>
      <c r="L86" s="1033">
        <v>14</v>
      </c>
      <c r="M86" s="562">
        <f>K86+L86</f>
        <v>40423</v>
      </c>
      <c r="N86" s="1033">
        <v>7</v>
      </c>
      <c r="O86" s="562">
        <f>M86+N86</f>
        <v>40430</v>
      </c>
      <c r="P86" s="1033">
        <v>3</v>
      </c>
      <c r="Q86" s="562">
        <f>O86+P86</f>
        <v>40433</v>
      </c>
      <c r="R86" s="1033">
        <v>14</v>
      </c>
      <c r="S86" s="562">
        <f>Q86+R86</f>
        <v>40447</v>
      </c>
      <c r="T86" s="1033">
        <v>7</v>
      </c>
      <c r="U86" s="563">
        <f>S86+T86</f>
        <v>40454</v>
      </c>
      <c r="V86" s="1033">
        <v>14</v>
      </c>
      <c r="W86" s="562">
        <f>U86+V86</f>
        <v>40468</v>
      </c>
      <c r="X86" s="1033">
        <v>2</v>
      </c>
      <c r="Y86" s="562">
        <f>W86+X86</f>
        <v>40470</v>
      </c>
      <c r="Z86" s="1033">
        <v>7</v>
      </c>
      <c r="AA86" s="563">
        <f>Y86+Z86</f>
        <v>40477</v>
      </c>
      <c r="AB86" s="1033">
        <v>7</v>
      </c>
      <c r="AC86" s="562">
        <f>AA86+AB86</f>
        <v>40484</v>
      </c>
      <c r="AD86" s="1033">
        <v>30</v>
      </c>
      <c r="AE86" s="1220">
        <f>AC86+AD86</f>
        <v>40514</v>
      </c>
      <c r="AF86" s="1268"/>
      <c r="AG86" s="1268"/>
      <c r="AH86" s="1253"/>
      <c r="AJ86" s="432"/>
    </row>
    <row r="87" spans="1:36" s="48" customFormat="1" ht="23.25" customHeight="1">
      <c r="A87" s="1868">
        <v>81</v>
      </c>
      <c r="B87" s="832" t="s">
        <v>316</v>
      </c>
      <c r="C87" s="833" t="s">
        <v>476</v>
      </c>
      <c r="D87" s="834"/>
      <c r="E87" s="835"/>
      <c r="F87" s="836"/>
      <c r="G87" s="837"/>
      <c r="H87" s="836">
        <v>3991</v>
      </c>
      <c r="I87" s="838"/>
      <c r="J87" s="839"/>
      <c r="K87" s="840">
        <v>40409</v>
      </c>
      <c r="L87" s="523"/>
      <c r="M87" s="841">
        <v>40415</v>
      </c>
      <c r="N87" s="523"/>
      <c r="O87" s="841">
        <v>40417</v>
      </c>
      <c r="P87" s="523"/>
      <c r="Q87" s="841">
        <v>40417</v>
      </c>
      <c r="R87" s="523"/>
      <c r="S87" s="841">
        <v>40431</v>
      </c>
      <c r="T87" s="523"/>
      <c r="U87" s="840">
        <v>40439</v>
      </c>
      <c r="V87" s="523"/>
      <c r="W87" s="841">
        <v>40450</v>
      </c>
      <c r="X87" s="523"/>
      <c r="Y87" s="841">
        <v>40466</v>
      </c>
      <c r="Z87" s="523">
        <v>0</v>
      </c>
      <c r="AA87" s="840">
        <v>40466</v>
      </c>
      <c r="AB87" s="523">
        <v>0</v>
      </c>
      <c r="AC87" s="841">
        <v>40466</v>
      </c>
      <c r="AD87" s="523">
        <v>30</v>
      </c>
      <c r="AE87" s="1225">
        <v>40497</v>
      </c>
      <c r="AF87" s="1254">
        <v>100</v>
      </c>
      <c r="AG87" s="1254">
        <v>100</v>
      </c>
      <c r="AH87" s="1245" t="s">
        <v>311</v>
      </c>
      <c r="AJ87" s="432"/>
    </row>
    <row r="88" spans="1:36" s="90" customFormat="1" ht="33.75" customHeight="1">
      <c r="A88" s="1854">
        <v>82</v>
      </c>
      <c r="B88" s="1446" t="s">
        <v>204</v>
      </c>
      <c r="C88" s="1447" t="s">
        <v>1093</v>
      </c>
      <c r="D88" s="1448" t="s">
        <v>218</v>
      </c>
      <c r="E88" s="1736" t="s">
        <v>391</v>
      </c>
      <c r="F88" s="1818">
        <v>4</v>
      </c>
      <c r="G88" s="1818">
        <v>164600</v>
      </c>
      <c r="H88" s="1444">
        <v>122840</v>
      </c>
      <c r="I88" s="1467" t="s">
        <v>208</v>
      </c>
      <c r="J88" s="1461" t="s">
        <v>206</v>
      </c>
      <c r="K88" s="1453">
        <v>41110</v>
      </c>
      <c r="L88" s="1465">
        <v>45</v>
      </c>
      <c r="M88" s="1455">
        <f>K88+L88</f>
        <v>41155</v>
      </c>
      <c r="N88" s="1465">
        <v>3</v>
      </c>
      <c r="O88" s="1455">
        <f>M88+N88</f>
        <v>41158</v>
      </c>
      <c r="P88" s="1465">
        <v>2</v>
      </c>
      <c r="Q88" s="1455">
        <f>O88+P88</f>
        <v>41160</v>
      </c>
      <c r="R88" s="1465">
        <v>30</v>
      </c>
      <c r="S88" s="1455">
        <f>Q88+R88</f>
        <v>41190</v>
      </c>
      <c r="T88" s="1465">
        <v>14</v>
      </c>
      <c r="U88" s="1453">
        <f>S88+T88</f>
        <v>41204</v>
      </c>
      <c r="V88" s="1465">
        <v>10</v>
      </c>
      <c r="W88" s="1455">
        <f>U88+V88</f>
        <v>41214</v>
      </c>
      <c r="X88" s="1465">
        <v>2</v>
      </c>
      <c r="Y88" s="1455">
        <f>W88+X88</f>
        <v>41216</v>
      </c>
      <c r="Z88" s="1465">
        <v>2</v>
      </c>
      <c r="AA88" s="1453">
        <f>Y88+Z88</f>
        <v>41218</v>
      </c>
      <c r="AB88" s="1465">
        <v>7</v>
      </c>
      <c r="AC88" s="1455">
        <f>AA88+AB88</f>
        <v>41225</v>
      </c>
      <c r="AD88" s="1465">
        <v>120</v>
      </c>
      <c r="AE88" s="1457">
        <f>AC88+AD88</f>
        <v>41345</v>
      </c>
      <c r="AF88" s="1458"/>
      <c r="AG88" s="1458"/>
      <c r="AH88" s="1459"/>
      <c r="AJ88" s="439" t="s">
        <v>244</v>
      </c>
    </row>
    <row r="89" spans="1:36" s="48" customFormat="1" ht="21" customHeight="1">
      <c r="A89" s="1855">
        <v>83</v>
      </c>
      <c r="B89" s="240" t="s">
        <v>316</v>
      </c>
      <c r="C89" s="241"/>
      <c r="D89" s="242"/>
      <c r="E89" s="241"/>
      <c r="F89" s="243">
        <v>0</v>
      </c>
      <c r="G89" s="606"/>
      <c r="H89" s="243"/>
      <c r="I89" s="244"/>
      <c r="J89" s="245"/>
      <c r="K89" s="246"/>
      <c r="L89" s="511"/>
      <c r="M89" s="248"/>
      <c r="N89" s="511"/>
      <c r="O89" s="248"/>
      <c r="P89" s="511"/>
      <c r="Q89" s="248"/>
      <c r="R89" s="511"/>
      <c r="S89" s="248"/>
      <c r="T89" s="511"/>
      <c r="U89" s="246"/>
      <c r="V89" s="511"/>
      <c r="W89" s="248"/>
      <c r="X89" s="511"/>
      <c r="Y89" s="248"/>
      <c r="Z89" s="511"/>
      <c r="AA89" s="246"/>
      <c r="AB89" s="511"/>
      <c r="AC89" s="248"/>
      <c r="AD89" s="511"/>
      <c r="AE89" s="1226"/>
      <c r="AF89" s="1254"/>
      <c r="AG89" s="1254"/>
      <c r="AH89" s="1247"/>
      <c r="AJ89" s="432"/>
    </row>
    <row r="90" spans="1:36" s="90" customFormat="1" ht="30.75" customHeight="1">
      <c r="A90" s="1852">
        <v>84</v>
      </c>
      <c r="B90" s="1446" t="s">
        <v>204</v>
      </c>
      <c r="C90" s="1447" t="s">
        <v>1094</v>
      </c>
      <c r="D90" s="1448" t="s">
        <v>218</v>
      </c>
      <c r="E90" s="1736" t="s">
        <v>392</v>
      </c>
      <c r="F90" s="1818">
        <v>3</v>
      </c>
      <c r="G90" s="1818">
        <v>81000</v>
      </c>
      <c r="H90" s="1444">
        <v>200000</v>
      </c>
      <c r="I90" s="1467" t="s">
        <v>288</v>
      </c>
      <c r="J90" s="1461" t="s">
        <v>206</v>
      </c>
      <c r="K90" s="1453">
        <v>41110</v>
      </c>
      <c r="L90" s="1465">
        <v>45</v>
      </c>
      <c r="M90" s="1455">
        <f>K90+L90</f>
        <v>41155</v>
      </c>
      <c r="N90" s="1465">
        <v>10</v>
      </c>
      <c r="O90" s="1455">
        <f>M90+N90</f>
        <v>41165</v>
      </c>
      <c r="P90" s="1465">
        <v>3</v>
      </c>
      <c r="Q90" s="1455">
        <f>M90+P90</f>
        <v>41158</v>
      </c>
      <c r="R90" s="1465">
        <v>2</v>
      </c>
      <c r="S90" s="1455">
        <f>Q90+R90</f>
        <v>41160</v>
      </c>
      <c r="T90" s="1465">
        <v>30</v>
      </c>
      <c r="U90" s="1453">
        <f>S90+T90</f>
        <v>41190</v>
      </c>
      <c r="V90" s="1465">
        <v>10</v>
      </c>
      <c r="W90" s="1455">
        <f>U90+V90</f>
        <v>41200</v>
      </c>
      <c r="X90" s="1465">
        <v>10</v>
      </c>
      <c r="Y90" s="1455">
        <f>W90+X90</f>
        <v>41210</v>
      </c>
      <c r="Z90" s="1465">
        <v>2</v>
      </c>
      <c r="AA90" s="1453">
        <f>Y90+Z90</f>
        <v>41212</v>
      </c>
      <c r="AB90" s="1465">
        <v>2</v>
      </c>
      <c r="AC90" s="1455">
        <f>AA90+AB90</f>
        <v>41214</v>
      </c>
      <c r="AD90" s="1465">
        <v>120</v>
      </c>
      <c r="AE90" s="1457">
        <f>AC90+AD90</f>
        <v>41334</v>
      </c>
      <c r="AF90" s="1458"/>
      <c r="AG90" s="1458"/>
      <c r="AH90" s="1459"/>
      <c r="AJ90" s="439" t="s">
        <v>244</v>
      </c>
    </row>
    <row r="91" spans="1:36" s="48" customFormat="1" ht="23.25" customHeight="1">
      <c r="A91" s="1868">
        <v>85</v>
      </c>
      <c r="B91" s="240" t="s">
        <v>316</v>
      </c>
      <c r="C91" s="241"/>
      <c r="D91" s="242"/>
      <c r="E91" s="241"/>
      <c r="F91" s="243">
        <v>0</v>
      </c>
      <c r="G91" s="606"/>
      <c r="H91" s="243"/>
      <c r="I91" s="244"/>
      <c r="J91" s="245"/>
      <c r="K91" s="246"/>
      <c r="L91" s="511"/>
      <c r="M91" s="248"/>
      <c r="N91" s="511"/>
      <c r="O91" s="248"/>
      <c r="P91" s="511"/>
      <c r="Q91" s="248"/>
      <c r="R91" s="511"/>
      <c r="S91" s="248"/>
      <c r="T91" s="511"/>
      <c r="U91" s="246"/>
      <c r="V91" s="511"/>
      <c r="W91" s="248"/>
      <c r="X91" s="511"/>
      <c r="Y91" s="248"/>
      <c r="Z91" s="511"/>
      <c r="AA91" s="246"/>
      <c r="AB91" s="511"/>
      <c r="AC91" s="248"/>
      <c r="AD91" s="511"/>
      <c r="AE91" s="1226"/>
      <c r="AF91" s="1254"/>
      <c r="AG91" s="1254"/>
      <c r="AH91" s="1247"/>
      <c r="AJ91" s="432"/>
    </row>
    <row r="92" spans="1:36" ht="21" customHeight="1">
      <c r="A92" s="1854">
        <v>86</v>
      </c>
      <c r="B92" s="23"/>
      <c r="C92" s="1888" t="s">
        <v>425</v>
      </c>
      <c r="D92" s="1889"/>
      <c r="E92" s="1890"/>
      <c r="F92" s="380"/>
      <c r="G92" s="380"/>
      <c r="H92" s="380"/>
      <c r="I92" s="23"/>
      <c r="J92" s="448"/>
      <c r="K92" s="449"/>
      <c r="L92" s="509"/>
      <c r="M92" s="378"/>
      <c r="N92" s="509"/>
      <c r="O92" s="378"/>
      <c r="P92" s="509"/>
      <c r="Q92" s="378"/>
      <c r="R92" s="509"/>
      <c r="S92" s="378"/>
      <c r="T92" s="509"/>
      <c r="U92" s="449"/>
      <c r="V92" s="509"/>
      <c r="W92" s="378"/>
      <c r="X92" s="509"/>
      <c r="Y92" s="378"/>
      <c r="Z92" s="509"/>
      <c r="AA92" s="449"/>
      <c r="AB92" s="509"/>
      <c r="AC92" s="378"/>
      <c r="AD92" s="509"/>
      <c r="AE92" s="1218"/>
      <c r="AF92" s="1285"/>
      <c r="AG92" s="1285"/>
      <c r="AH92" s="1252"/>
      <c r="AJ92" s="109"/>
    </row>
    <row r="93" spans="1:36" s="90" customFormat="1" ht="33.75" customHeight="1">
      <c r="A93" s="1855">
        <v>87</v>
      </c>
      <c r="B93" s="1737" t="s">
        <v>204</v>
      </c>
      <c r="C93" s="1738" t="s">
        <v>147</v>
      </c>
      <c r="D93" s="1739" t="s">
        <v>218</v>
      </c>
      <c r="E93" s="1574" t="s">
        <v>393</v>
      </c>
      <c r="F93" s="1576">
        <v>1</v>
      </c>
      <c r="G93" s="1576">
        <v>1650300</v>
      </c>
      <c r="H93" s="1576">
        <v>1500000</v>
      </c>
      <c r="I93" s="1583" t="s">
        <v>208</v>
      </c>
      <c r="J93" s="1577" t="s">
        <v>206</v>
      </c>
      <c r="K93" s="1744">
        <v>40847</v>
      </c>
      <c r="L93" s="1579">
        <v>1</v>
      </c>
      <c r="M93" s="1578">
        <f>K93+L93</f>
        <v>40848</v>
      </c>
      <c r="N93" s="1579">
        <v>2</v>
      </c>
      <c r="O93" s="1578">
        <f>M93+N93</f>
        <v>40850</v>
      </c>
      <c r="P93" s="1579">
        <v>6</v>
      </c>
      <c r="Q93" s="1578">
        <f>O93+P93</f>
        <v>40856</v>
      </c>
      <c r="R93" s="1579">
        <v>60</v>
      </c>
      <c r="S93" s="1578">
        <f>Q93+R93</f>
        <v>40916</v>
      </c>
      <c r="T93" s="1579">
        <v>14</v>
      </c>
      <c r="U93" s="1744">
        <f>S93+T93</f>
        <v>40930</v>
      </c>
      <c r="V93" s="1579">
        <v>17</v>
      </c>
      <c r="W93" s="1578">
        <v>41080</v>
      </c>
      <c r="X93" s="1579">
        <v>8</v>
      </c>
      <c r="Y93" s="1578">
        <v>41089</v>
      </c>
      <c r="Z93" s="1579">
        <v>3</v>
      </c>
      <c r="AA93" s="1744">
        <f>Y93+Z93</f>
        <v>41092</v>
      </c>
      <c r="AB93" s="1579">
        <v>14</v>
      </c>
      <c r="AC93" s="1578">
        <f>AA93+AB93</f>
        <v>41106</v>
      </c>
      <c r="AD93" s="1579">
        <v>468</v>
      </c>
      <c r="AE93" s="1580">
        <v>41455</v>
      </c>
      <c r="AF93" s="1784"/>
      <c r="AG93" s="1784"/>
      <c r="AH93" s="1747"/>
      <c r="AJ93" s="439" t="s">
        <v>242</v>
      </c>
    </row>
    <row r="94" spans="1:36" s="48" customFormat="1" ht="15.95" customHeight="1">
      <c r="A94" s="1852">
        <v>88</v>
      </c>
      <c r="B94" s="240" t="s">
        <v>316</v>
      </c>
      <c r="C94" s="241" t="s">
        <v>1402</v>
      </c>
      <c r="D94" s="242"/>
      <c r="E94" s="241"/>
      <c r="F94" s="243"/>
      <c r="G94" s="1032">
        <v>0</v>
      </c>
      <c r="H94" s="243">
        <v>2480942.4700000002</v>
      </c>
      <c r="I94" s="244"/>
      <c r="J94" s="245"/>
      <c r="K94" s="246">
        <v>40868</v>
      </c>
      <c r="L94" s="511"/>
      <c r="M94" s="248">
        <v>40934</v>
      </c>
      <c r="N94" s="511"/>
      <c r="O94" s="248">
        <v>40936</v>
      </c>
      <c r="P94" s="511"/>
      <c r="Q94" s="248">
        <v>40910</v>
      </c>
      <c r="R94" s="511"/>
      <c r="S94" s="248">
        <v>40984</v>
      </c>
      <c r="T94" s="511"/>
      <c r="U94" s="246">
        <v>41002</v>
      </c>
      <c r="V94" s="511"/>
      <c r="W94" s="248">
        <v>41080</v>
      </c>
      <c r="X94" s="511"/>
      <c r="Y94" s="248">
        <v>41089</v>
      </c>
      <c r="Z94" s="511"/>
      <c r="AA94" s="246">
        <v>41089</v>
      </c>
      <c r="AB94" s="511"/>
      <c r="AC94" s="248">
        <v>41089</v>
      </c>
      <c r="AD94" s="511"/>
      <c r="AE94" s="1226"/>
      <c r="AF94" s="1254"/>
      <c r="AG94" s="1254"/>
      <c r="AH94" s="1247" t="s">
        <v>1386</v>
      </c>
      <c r="AJ94" s="432"/>
    </row>
    <row r="95" spans="1:36" s="48" customFormat="1" ht="15.95" customHeight="1" thickBot="1">
      <c r="A95" s="1868">
        <v>89</v>
      </c>
      <c r="B95" s="91"/>
      <c r="C95" s="92"/>
      <c r="D95" s="93"/>
      <c r="E95" s="92"/>
      <c r="F95" s="94"/>
      <c r="G95" s="94"/>
      <c r="H95" s="94"/>
      <c r="I95" s="91"/>
      <c r="J95" s="97"/>
      <c r="K95" s="98"/>
      <c r="L95" s="509"/>
      <c r="M95" s="99"/>
      <c r="N95" s="509"/>
      <c r="O95" s="99"/>
      <c r="P95" s="509"/>
      <c r="Q95" s="99"/>
      <c r="R95" s="509"/>
      <c r="S95" s="99"/>
      <c r="T95" s="509"/>
      <c r="U95" s="98"/>
      <c r="V95" s="509"/>
      <c r="W95" s="99"/>
      <c r="X95" s="509"/>
      <c r="Y95" s="99"/>
      <c r="Z95" s="509"/>
      <c r="AA95" s="98"/>
      <c r="AB95" s="509"/>
      <c r="AC95" s="99"/>
      <c r="AD95" s="509"/>
      <c r="AE95" s="1232"/>
      <c r="AF95" s="1281"/>
      <c r="AG95" s="1281"/>
      <c r="AH95" s="1242"/>
      <c r="AJ95" s="432"/>
    </row>
    <row r="96" spans="1:36" s="90" customFormat="1" ht="15.95" customHeight="1">
      <c r="A96" s="1854">
        <v>90</v>
      </c>
      <c r="B96" s="442" t="s">
        <v>204</v>
      </c>
      <c r="C96" s="1884" t="s">
        <v>432</v>
      </c>
      <c r="D96" s="1884"/>
      <c r="E96" s="1884"/>
      <c r="F96" s="443">
        <f>F93+F90+F88+F84+F74+F72+F86</f>
        <v>12</v>
      </c>
      <c r="G96" s="443">
        <f>G93+G90+G88+G92+G84+G74+G72+G86+G76</f>
        <v>1948281</v>
      </c>
      <c r="H96" s="444">
        <f>H93+H90+H88+H84+H74+H72+H76+H86</f>
        <v>1838340</v>
      </c>
      <c r="I96" s="445"/>
      <c r="J96" s="446"/>
      <c r="K96" s="426"/>
      <c r="L96" s="513"/>
      <c r="M96" s="447"/>
      <c r="N96" s="513"/>
      <c r="O96" s="447"/>
      <c r="P96" s="513"/>
      <c r="Q96" s="447"/>
      <c r="R96" s="513"/>
      <c r="S96" s="447"/>
      <c r="T96" s="513"/>
      <c r="U96" s="426"/>
      <c r="V96" s="513"/>
      <c r="W96" s="447"/>
      <c r="X96" s="513"/>
      <c r="Y96" s="447"/>
      <c r="Z96" s="513"/>
      <c r="AA96" s="426"/>
      <c r="AB96" s="513"/>
      <c r="AC96" s="447"/>
      <c r="AD96" s="513"/>
      <c r="AE96" s="1233"/>
      <c r="AF96" s="1282"/>
      <c r="AG96" s="1282"/>
      <c r="AH96" s="1251"/>
      <c r="AJ96" s="439"/>
    </row>
    <row r="97" spans="1:36" s="48" customFormat="1" ht="15.95" customHeight="1" thickBot="1">
      <c r="A97" s="1855">
        <v>91</v>
      </c>
      <c r="B97" s="338" t="s">
        <v>316</v>
      </c>
      <c r="C97" s="428"/>
      <c r="D97" s="429"/>
      <c r="E97" s="428"/>
      <c r="F97" s="430">
        <f>F94+F91+F89+F85+F75+F73</f>
        <v>0</v>
      </c>
      <c r="G97" s="430">
        <f>G77+G85+G87+G89+G91+G94</f>
        <v>0</v>
      </c>
      <c r="H97" s="431">
        <f>+H85+H87+H91+H94+H89+H77</f>
        <v>2494676.6800000002</v>
      </c>
      <c r="I97" s="427"/>
      <c r="J97" s="97"/>
      <c r="K97" s="98"/>
      <c r="L97" s="509"/>
      <c r="M97" s="99"/>
      <c r="N97" s="509"/>
      <c r="O97" s="99"/>
      <c r="P97" s="509"/>
      <c r="Q97" s="99"/>
      <c r="R97" s="509"/>
      <c r="S97" s="99"/>
      <c r="T97" s="509"/>
      <c r="U97" s="98"/>
      <c r="V97" s="509"/>
      <c r="W97" s="99"/>
      <c r="X97" s="509"/>
      <c r="Y97" s="99"/>
      <c r="Z97" s="509"/>
      <c r="AA97" s="98"/>
      <c r="AB97" s="509"/>
      <c r="AC97" s="99"/>
      <c r="AD97" s="509"/>
      <c r="AE97" s="1232"/>
      <c r="AF97" s="1278"/>
      <c r="AG97" s="1278"/>
      <c r="AH97" s="1242"/>
      <c r="AJ97" s="432"/>
    </row>
    <row r="98" spans="1:36" ht="42.75" customHeight="1">
      <c r="A98" s="1852">
        <v>92</v>
      </c>
      <c r="B98" s="23"/>
      <c r="C98" s="1885" t="s">
        <v>400</v>
      </c>
      <c r="D98" s="1891"/>
      <c r="E98" s="1892"/>
      <c r="F98" s="380"/>
      <c r="G98" s="380"/>
      <c r="H98" s="380"/>
      <c r="I98" s="23"/>
      <c r="J98" s="448"/>
      <c r="K98" s="449"/>
      <c r="L98" s="509"/>
      <c r="M98" s="378"/>
      <c r="N98" s="509"/>
      <c r="O98" s="378"/>
      <c r="P98" s="509"/>
      <c r="Q98" s="378"/>
      <c r="R98" s="509"/>
      <c r="S98" s="378"/>
      <c r="T98" s="509"/>
      <c r="U98" s="449"/>
      <c r="V98" s="509"/>
      <c r="W98" s="378"/>
      <c r="X98" s="509"/>
      <c r="Y98" s="378"/>
      <c r="Z98" s="509"/>
      <c r="AA98" s="449"/>
      <c r="AB98" s="509"/>
      <c r="AC98" s="378"/>
      <c r="AD98" s="509"/>
      <c r="AE98" s="1218"/>
      <c r="AF98" s="1274"/>
      <c r="AG98" s="1274"/>
      <c r="AH98" s="1252"/>
      <c r="AJ98" s="109"/>
    </row>
    <row r="99" spans="1:36" ht="15.95" customHeight="1">
      <c r="A99" s="1868">
        <v>93</v>
      </c>
      <c r="B99" s="23"/>
      <c r="C99" s="1888" t="s">
        <v>426</v>
      </c>
      <c r="D99" s="1889"/>
      <c r="E99" s="1890"/>
      <c r="F99" s="382"/>
      <c r="G99" s="382"/>
      <c r="H99" s="382"/>
      <c r="I99" s="23"/>
      <c r="J99" s="448"/>
      <c r="K99" s="449"/>
      <c r="L99" s="509"/>
      <c r="M99" s="378"/>
      <c r="N99" s="509"/>
      <c r="O99" s="378"/>
      <c r="P99" s="509"/>
      <c r="Q99" s="378"/>
      <c r="R99" s="509"/>
      <c r="S99" s="378"/>
      <c r="T99" s="509"/>
      <c r="U99" s="449"/>
      <c r="V99" s="509"/>
      <c r="W99" s="378"/>
      <c r="X99" s="509"/>
      <c r="Y99" s="378"/>
      <c r="Z99" s="509"/>
      <c r="AA99" s="449"/>
      <c r="AB99" s="509"/>
      <c r="AC99" s="378"/>
      <c r="AD99" s="509"/>
      <c r="AE99" s="1218"/>
      <c r="AF99" s="1275"/>
      <c r="AG99" s="1275"/>
      <c r="AH99" s="1252"/>
      <c r="AJ99" s="109"/>
    </row>
    <row r="100" spans="1:36" s="90" customFormat="1" ht="15.95" customHeight="1">
      <c r="A100" s="1854">
        <v>94</v>
      </c>
      <c r="B100" s="433" t="s">
        <v>204</v>
      </c>
      <c r="C100" s="249" t="s">
        <v>184</v>
      </c>
      <c r="D100" s="440" t="s">
        <v>314</v>
      </c>
      <c r="E100" s="434" t="s">
        <v>395</v>
      </c>
      <c r="F100" s="441">
        <v>1</v>
      </c>
      <c r="G100" s="441">
        <v>18300</v>
      </c>
      <c r="H100" s="255">
        <v>15000</v>
      </c>
      <c r="I100" s="375" t="s">
        <v>209</v>
      </c>
      <c r="J100" s="1030" t="s">
        <v>206</v>
      </c>
      <c r="K100" s="229">
        <v>40492</v>
      </c>
      <c r="L100" s="1031">
        <v>14</v>
      </c>
      <c r="M100" s="1025">
        <f>K100+L100</f>
        <v>40506</v>
      </c>
      <c r="N100" s="1031"/>
      <c r="O100" s="1025" t="s">
        <v>207</v>
      </c>
      <c r="P100" s="1031">
        <v>3</v>
      </c>
      <c r="Q100" s="376">
        <f>M100+P100</f>
        <v>40509</v>
      </c>
      <c r="R100" s="1031">
        <v>14</v>
      </c>
      <c r="S100" s="376">
        <f>Q100+R100</f>
        <v>40523</v>
      </c>
      <c r="T100" s="822">
        <v>7</v>
      </c>
      <c r="U100" s="229">
        <f>S100+T100</f>
        <v>40530</v>
      </c>
      <c r="V100" s="822">
        <v>14</v>
      </c>
      <c r="W100" s="1025">
        <f>U100+V100</f>
        <v>40544</v>
      </c>
      <c r="X100" s="1031">
        <v>2</v>
      </c>
      <c r="Y100" s="1025">
        <f>W100+X100</f>
        <v>40546</v>
      </c>
      <c r="Z100" s="822">
        <v>7</v>
      </c>
      <c r="AA100" s="229">
        <f>Y100+Z100</f>
        <v>40553</v>
      </c>
      <c r="AB100" s="1031">
        <v>7</v>
      </c>
      <c r="AC100" s="376">
        <f>AA100+AB100</f>
        <v>40560</v>
      </c>
      <c r="AD100" s="1031">
        <v>30</v>
      </c>
      <c r="AE100" s="1214">
        <f>AC100+AD100</f>
        <v>40590</v>
      </c>
      <c r="AF100" s="1268"/>
      <c r="AG100" s="1268"/>
      <c r="AH100" s="1248"/>
      <c r="AJ100" s="439" t="s">
        <v>243</v>
      </c>
    </row>
    <row r="101" spans="1:36" s="48" customFormat="1" ht="15.95" customHeight="1">
      <c r="A101" s="1855">
        <v>95</v>
      </c>
      <c r="B101" s="240" t="s">
        <v>316</v>
      </c>
      <c r="C101" s="241" t="s">
        <v>793</v>
      </c>
      <c r="D101" s="242"/>
      <c r="E101" s="241"/>
      <c r="F101" s="243">
        <v>0</v>
      </c>
      <c r="G101" s="243"/>
      <c r="H101" s="243">
        <v>2000</v>
      </c>
      <c r="I101" s="244"/>
      <c r="J101" s="245"/>
      <c r="K101" s="246">
        <v>40487</v>
      </c>
      <c r="L101" s="511"/>
      <c r="M101" s="248">
        <v>40493</v>
      </c>
      <c r="N101" s="511"/>
      <c r="O101" s="248">
        <v>40494</v>
      </c>
      <c r="P101" s="511"/>
      <c r="Q101" s="248">
        <v>40494</v>
      </c>
      <c r="R101" s="511"/>
      <c r="S101" s="248">
        <v>40508</v>
      </c>
      <c r="T101" s="511"/>
      <c r="U101" s="246">
        <v>40515</v>
      </c>
      <c r="V101" s="511"/>
      <c r="W101" s="248">
        <v>40522</v>
      </c>
      <c r="X101" s="511"/>
      <c r="Y101" s="248">
        <v>40525</v>
      </c>
      <c r="Z101" s="511">
        <v>0</v>
      </c>
      <c r="AA101" s="246">
        <v>40525</v>
      </c>
      <c r="AB101" s="511">
        <v>0</v>
      </c>
      <c r="AC101" s="248">
        <v>40525</v>
      </c>
      <c r="AD101" s="511">
        <v>133</v>
      </c>
      <c r="AE101" s="1226">
        <f>AC101+AD101</f>
        <v>40658</v>
      </c>
      <c r="AF101" s="1254">
        <v>100</v>
      </c>
      <c r="AG101" s="1254">
        <v>100</v>
      </c>
      <c r="AH101" s="1250" t="s">
        <v>311</v>
      </c>
      <c r="AJ101" s="432"/>
    </row>
    <row r="102" spans="1:36" s="48" customFormat="1" ht="15.95" customHeight="1" thickBot="1">
      <c r="A102" s="1852">
        <v>96</v>
      </c>
      <c r="B102" s="91"/>
      <c r="C102" s="92"/>
      <c r="D102" s="93"/>
      <c r="E102" s="92"/>
      <c r="F102" s="94"/>
      <c r="G102" s="94"/>
      <c r="H102" s="94"/>
      <c r="I102" s="91"/>
      <c r="J102" s="97"/>
      <c r="K102" s="98"/>
      <c r="L102" s="509"/>
      <c r="M102" s="99"/>
      <c r="N102" s="509"/>
      <c r="O102" s="99"/>
      <c r="P102" s="509"/>
      <c r="Q102" s="99"/>
      <c r="R102" s="509"/>
      <c r="S102" s="99"/>
      <c r="T102" s="509"/>
      <c r="U102" s="98"/>
      <c r="V102" s="509"/>
      <c r="W102" s="99"/>
      <c r="X102" s="509"/>
      <c r="Y102" s="99"/>
      <c r="Z102" s="509"/>
      <c r="AA102" s="98"/>
      <c r="AB102" s="509"/>
      <c r="AC102" s="99"/>
      <c r="AD102" s="509"/>
      <c r="AE102" s="1232"/>
      <c r="AF102" s="1281"/>
      <c r="AG102" s="1281"/>
      <c r="AH102" s="1242"/>
      <c r="AJ102" s="432"/>
    </row>
    <row r="103" spans="1:36" s="90" customFormat="1" ht="15.95" customHeight="1">
      <c r="A103" s="1868">
        <v>97</v>
      </c>
      <c r="B103" s="442" t="s">
        <v>204</v>
      </c>
      <c r="C103" s="1884" t="s">
        <v>433</v>
      </c>
      <c r="D103" s="1884"/>
      <c r="E103" s="1884"/>
      <c r="F103" s="443">
        <f t="shared" ref="F103:H104" si="0">F100</f>
        <v>1</v>
      </c>
      <c r="G103" s="443">
        <f t="shared" si="0"/>
        <v>18300</v>
      </c>
      <c r="H103" s="444">
        <f t="shared" si="0"/>
        <v>15000</v>
      </c>
      <c r="I103" s="445"/>
      <c r="J103" s="446"/>
      <c r="K103" s="426"/>
      <c r="L103" s="513"/>
      <c r="M103" s="447"/>
      <c r="N103" s="513"/>
      <c r="O103" s="447"/>
      <c r="P103" s="513"/>
      <c r="Q103" s="447"/>
      <c r="R103" s="513"/>
      <c r="S103" s="447"/>
      <c r="T103" s="513"/>
      <c r="U103" s="426"/>
      <c r="V103" s="513"/>
      <c r="W103" s="447"/>
      <c r="X103" s="513"/>
      <c r="Y103" s="447"/>
      <c r="Z103" s="513"/>
      <c r="AA103" s="426"/>
      <c r="AB103" s="513"/>
      <c r="AC103" s="447"/>
      <c r="AD103" s="513"/>
      <c r="AE103" s="1233"/>
      <c r="AF103" s="1282"/>
      <c r="AG103" s="1282"/>
      <c r="AH103" s="1251"/>
      <c r="AJ103" s="439"/>
    </row>
    <row r="104" spans="1:36" s="48" customFormat="1" ht="15.95" customHeight="1" thickBot="1">
      <c r="A104" s="1854">
        <v>98</v>
      </c>
      <c r="B104" s="338" t="s">
        <v>316</v>
      </c>
      <c r="C104" s="428"/>
      <c r="D104" s="429"/>
      <c r="E104" s="428"/>
      <c r="F104" s="430">
        <f t="shared" si="0"/>
        <v>0</v>
      </c>
      <c r="G104" s="430">
        <f t="shared" si="0"/>
        <v>0</v>
      </c>
      <c r="H104" s="431">
        <f t="shared" si="0"/>
        <v>2000</v>
      </c>
      <c r="I104" s="427"/>
      <c r="J104" s="97"/>
      <c r="K104" s="98"/>
      <c r="L104" s="509"/>
      <c r="M104" s="99"/>
      <c r="N104" s="509"/>
      <c r="O104" s="99"/>
      <c r="P104" s="509"/>
      <c r="Q104" s="99"/>
      <c r="R104" s="509"/>
      <c r="S104" s="99"/>
      <c r="T104" s="509"/>
      <c r="U104" s="98"/>
      <c r="V104" s="509"/>
      <c r="W104" s="99"/>
      <c r="X104" s="509"/>
      <c r="Y104" s="99"/>
      <c r="Z104" s="509"/>
      <c r="AA104" s="98"/>
      <c r="AB104" s="509"/>
      <c r="AC104" s="99"/>
      <c r="AD104" s="509"/>
      <c r="AE104" s="1232"/>
      <c r="AF104" s="1286"/>
      <c r="AG104" s="1286"/>
      <c r="AH104" s="1242"/>
      <c r="AJ104" s="432"/>
    </row>
    <row r="105" spans="1:36" s="104" customFormat="1" ht="28.15" customHeight="1">
      <c r="A105" s="1861"/>
      <c r="B105" s="103"/>
      <c r="C105" s="65"/>
      <c r="D105" s="65"/>
      <c r="E105" s="65"/>
      <c r="F105" s="106"/>
      <c r="G105" s="106"/>
      <c r="H105" s="106"/>
      <c r="I105" s="100"/>
      <c r="J105" s="107"/>
      <c r="K105" s="108"/>
      <c r="L105" s="514"/>
      <c r="M105" s="108"/>
      <c r="N105" s="514"/>
      <c r="O105" s="108"/>
      <c r="P105" s="514"/>
      <c r="Q105" s="108"/>
      <c r="R105" s="514"/>
      <c r="S105" s="108"/>
      <c r="T105" s="514"/>
      <c r="U105" s="108"/>
      <c r="V105" s="514"/>
      <c r="W105" s="108"/>
      <c r="X105" s="514"/>
      <c r="Y105" s="108"/>
      <c r="Z105" s="514"/>
      <c r="AA105" s="108"/>
      <c r="AB105" s="514"/>
      <c r="AC105" s="108"/>
      <c r="AD105" s="514"/>
      <c r="AE105" s="108"/>
      <c r="AF105" s="1287"/>
      <c r="AG105" s="1287"/>
      <c r="AH105" s="471"/>
      <c r="AI105" s="102"/>
      <c r="AJ105" s="103"/>
    </row>
    <row r="106" spans="1:36">
      <c r="B106" s="109"/>
      <c r="C106" s="110"/>
      <c r="D106" s="111"/>
      <c r="E106" s="112"/>
      <c r="F106" s="113"/>
      <c r="G106" s="114"/>
      <c r="H106" s="115"/>
      <c r="I106" s="84"/>
      <c r="J106" s="116"/>
      <c r="K106" s="117"/>
      <c r="L106" s="514"/>
      <c r="M106" s="117"/>
      <c r="N106" s="514"/>
      <c r="O106" s="117"/>
      <c r="P106" s="514"/>
      <c r="Q106" s="117"/>
      <c r="R106" s="514"/>
      <c r="S106" s="117"/>
      <c r="T106" s="514"/>
      <c r="U106" s="117"/>
      <c r="V106" s="514"/>
      <c r="W106" s="117"/>
      <c r="X106" s="514"/>
      <c r="Y106" s="117"/>
      <c r="Z106" s="514"/>
      <c r="AA106" s="117"/>
      <c r="AB106" s="514"/>
      <c r="AC106" s="117"/>
      <c r="AD106" s="514"/>
      <c r="AE106" s="117"/>
      <c r="AH106" s="111"/>
    </row>
    <row r="107" spans="1:36">
      <c r="A107" s="1862" t="s">
        <v>210</v>
      </c>
      <c r="B107" s="118"/>
      <c r="C107" s="112"/>
      <c r="D107" s="119"/>
      <c r="F107" s="28" t="s">
        <v>423</v>
      </c>
      <c r="G107" s="121"/>
      <c r="H107" s="63"/>
      <c r="I107" s="29"/>
      <c r="J107" s="112"/>
      <c r="K107" s="112"/>
      <c r="L107" s="515"/>
      <c r="M107" s="29"/>
      <c r="N107" s="515"/>
      <c r="O107" s="29"/>
      <c r="P107" s="515"/>
      <c r="Q107" s="29"/>
      <c r="R107" s="515"/>
      <c r="S107" s="29"/>
      <c r="T107" s="515"/>
      <c r="U107" s="112"/>
      <c r="V107" s="515"/>
      <c r="W107" s="29"/>
      <c r="X107" s="515"/>
      <c r="Y107" s="29"/>
      <c r="Z107" s="515"/>
      <c r="AA107" s="112"/>
      <c r="AB107" s="515"/>
      <c r="AC107" s="29"/>
      <c r="AD107" s="515"/>
      <c r="AE107" s="29"/>
      <c r="AF107" s="1094"/>
      <c r="AG107" s="1094"/>
      <c r="AH107" s="119"/>
    </row>
    <row r="108" spans="1:36">
      <c r="A108" s="1862" t="s">
        <v>291</v>
      </c>
      <c r="B108" s="118"/>
      <c r="C108" s="112"/>
      <c r="D108" s="123"/>
      <c r="F108" s="47" t="s">
        <v>421</v>
      </c>
      <c r="G108" s="59"/>
      <c r="H108" s="501" t="s">
        <v>675</v>
      </c>
      <c r="I108" s="49"/>
      <c r="J108" s="49"/>
      <c r="K108" s="124"/>
      <c r="L108" s="515"/>
      <c r="M108" s="29"/>
      <c r="N108" s="515"/>
      <c r="O108" s="29"/>
      <c r="P108" s="515"/>
      <c r="Q108" s="29"/>
      <c r="R108" s="515"/>
      <c r="S108" s="29"/>
      <c r="T108" s="515"/>
      <c r="U108" s="124"/>
      <c r="V108" s="515"/>
      <c r="W108" s="29"/>
      <c r="X108" s="515"/>
      <c r="Y108" s="29"/>
      <c r="Z108" s="515"/>
      <c r="AA108" s="124"/>
      <c r="AB108" s="515"/>
      <c r="AC108" s="29"/>
      <c r="AD108" s="515"/>
      <c r="AE108" s="29"/>
      <c r="AF108" s="1094"/>
      <c r="AG108" s="1094"/>
      <c r="AH108" s="119"/>
    </row>
    <row r="109" spans="1:36">
      <c r="A109" s="1862" t="s">
        <v>292</v>
      </c>
      <c r="B109" s="118"/>
      <c r="C109" s="112"/>
      <c r="D109" s="123"/>
      <c r="F109" s="50" t="s">
        <v>422</v>
      </c>
      <c r="G109" s="60"/>
      <c r="H109" s="1883" t="s">
        <v>669</v>
      </c>
      <c r="I109" s="1883"/>
      <c r="J109" s="1883"/>
      <c r="K109" s="124"/>
      <c r="L109" s="515"/>
      <c r="M109" s="29"/>
      <c r="N109" s="515"/>
      <c r="O109" s="29"/>
      <c r="P109" s="515"/>
      <c r="Q109" s="29"/>
      <c r="R109" s="515"/>
      <c r="S109" s="29"/>
      <c r="T109" s="515"/>
      <c r="U109" s="124"/>
      <c r="V109" s="515"/>
      <c r="W109" s="29"/>
      <c r="X109" s="515"/>
      <c r="Y109" s="29"/>
      <c r="Z109" s="515"/>
      <c r="AA109" s="124"/>
      <c r="AB109" s="515"/>
      <c r="AC109" s="29"/>
      <c r="AD109" s="515"/>
      <c r="AE109" s="29"/>
      <c r="AF109" s="1094"/>
      <c r="AG109" s="1094"/>
      <c r="AH109" s="119"/>
    </row>
    <row r="110" spans="1:36">
      <c r="A110" s="1862" t="s">
        <v>293</v>
      </c>
      <c r="B110" s="118"/>
      <c r="C110" s="112"/>
      <c r="D110" s="123"/>
      <c r="F110" s="48"/>
      <c r="G110" s="61"/>
      <c r="H110" s="125" t="s">
        <v>674</v>
      </c>
      <c r="I110" s="49"/>
      <c r="J110" s="49"/>
      <c r="K110" s="124"/>
      <c r="L110" s="515"/>
      <c r="M110" s="29"/>
      <c r="N110" s="515"/>
      <c r="O110" s="29"/>
      <c r="P110" s="515"/>
      <c r="Q110" s="29"/>
      <c r="R110" s="515"/>
      <c r="S110" s="29"/>
      <c r="T110" s="515"/>
      <c r="U110" s="124"/>
      <c r="V110" s="515"/>
      <c r="W110" s="29"/>
      <c r="X110" s="515"/>
      <c r="Y110" s="29"/>
      <c r="Z110" s="515"/>
      <c r="AA110" s="124"/>
      <c r="AB110" s="515"/>
      <c r="AC110" s="29"/>
      <c r="AD110" s="515"/>
      <c r="AE110" s="29"/>
      <c r="AF110" s="1094"/>
      <c r="AG110" s="1094"/>
      <c r="AH110" s="119"/>
    </row>
    <row r="111" spans="1:36">
      <c r="A111" s="1862" t="s">
        <v>294</v>
      </c>
      <c r="B111" s="118"/>
      <c r="C111" s="112"/>
      <c r="D111" s="123"/>
      <c r="F111" s="486" t="s">
        <v>666</v>
      </c>
      <c r="G111" s="121"/>
      <c r="H111" s="63"/>
      <c r="I111" s="29"/>
      <c r="J111" s="124"/>
      <c r="K111" s="124"/>
      <c r="L111" s="515"/>
      <c r="M111" s="29"/>
      <c r="N111" s="515"/>
      <c r="O111" s="29"/>
      <c r="P111" s="515"/>
      <c r="Q111" s="29"/>
      <c r="R111" s="515"/>
      <c r="S111" s="29"/>
      <c r="T111" s="515"/>
      <c r="U111" s="124"/>
      <c r="V111" s="515"/>
      <c r="W111" s="29"/>
      <c r="X111" s="515"/>
      <c r="Y111" s="29"/>
      <c r="Z111" s="515"/>
      <c r="AA111" s="124"/>
      <c r="AB111" s="515"/>
      <c r="AC111" s="29"/>
      <c r="AD111" s="515"/>
      <c r="AE111" s="29"/>
      <c r="AF111" s="1094"/>
      <c r="AG111" s="1094"/>
      <c r="AH111" s="119"/>
    </row>
    <row r="112" spans="1:36">
      <c r="A112" s="1856" t="s">
        <v>304</v>
      </c>
      <c r="B112" s="118"/>
      <c r="C112" s="28"/>
      <c r="D112" s="123"/>
      <c r="F112" s="466" t="s">
        <v>701</v>
      </c>
      <c r="G112" s="121"/>
      <c r="H112" s="63"/>
      <c r="J112" s="124"/>
      <c r="K112" s="124"/>
      <c r="L112" s="516"/>
      <c r="M112" s="117"/>
      <c r="N112" s="516"/>
      <c r="O112" s="117"/>
      <c r="P112" s="516"/>
      <c r="Q112" s="117"/>
      <c r="R112" s="516"/>
      <c r="S112" s="117"/>
      <c r="T112" s="516"/>
      <c r="U112" s="124"/>
      <c r="V112" s="516"/>
      <c r="W112" s="117"/>
      <c r="X112" s="516"/>
      <c r="Y112" s="117"/>
      <c r="Z112" s="516"/>
      <c r="AA112" s="124"/>
      <c r="AB112" s="516"/>
      <c r="AC112" s="117"/>
      <c r="AD112" s="516"/>
      <c r="AE112" s="117"/>
      <c r="AH112" s="119"/>
    </row>
    <row r="113" spans="1:36">
      <c r="A113" s="1862" t="s">
        <v>295</v>
      </c>
      <c r="B113" s="118"/>
      <c r="C113" s="112"/>
      <c r="D113" s="123"/>
      <c r="F113" s="126"/>
      <c r="G113" s="121"/>
      <c r="H113" s="63"/>
      <c r="J113" s="112"/>
      <c r="K113" s="112"/>
      <c r="L113" s="516"/>
      <c r="M113" s="117"/>
      <c r="N113" s="516"/>
      <c r="O113" s="117"/>
      <c r="P113" s="516"/>
      <c r="Q113" s="117"/>
      <c r="R113" s="516"/>
      <c r="S113" s="117"/>
      <c r="T113" s="516"/>
      <c r="U113" s="112"/>
      <c r="V113" s="516"/>
      <c r="W113" s="117"/>
      <c r="X113" s="516"/>
      <c r="Y113" s="117"/>
      <c r="Z113" s="516"/>
      <c r="AA113" s="112"/>
      <c r="AB113" s="516"/>
      <c r="AC113" s="117"/>
      <c r="AD113" s="516"/>
      <c r="AE113" s="117"/>
      <c r="AH113" s="119"/>
    </row>
    <row r="114" spans="1:36">
      <c r="A114" s="1862" t="s">
        <v>305</v>
      </c>
      <c r="C114" s="112"/>
      <c r="F114" s="486" t="s">
        <v>667</v>
      </c>
      <c r="G114" s="121"/>
      <c r="H114" s="63"/>
      <c r="J114" s="112"/>
      <c r="K114" s="112"/>
      <c r="U114" s="112"/>
      <c r="AA114" s="112"/>
    </row>
    <row r="115" spans="1:36">
      <c r="E115" s="128"/>
      <c r="F115" s="466" t="s">
        <v>668</v>
      </c>
      <c r="G115" s="121"/>
      <c r="H115" s="63"/>
      <c r="J115" s="124"/>
      <c r="K115" s="124"/>
      <c r="U115" s="124"/>
      <c r="AA115" s="124"/>
    </row>
    <row r="116" spans="1:36">
      <c r="A116" s="1862" t="s">
        <v>211</v>
      </c>
      <c r="C116" s="112"/>
      <c r="E116" s="128"/>
      <c r="G116" s="121"/>
      <c r="H116" s="63"/>
      <c r="J116" s="124"/>
      <c r="K116" s="124"/>
      <c r="U116" s="124"/>
      <c r="AA116" s="124"/>
    </row>
    <row r="117" spans="1:36">
      <c r="A117" s="1863" t="s">
        <v>216</v>
      </c>
      <c r="C117" s="124"/>
      <c r="E117" s="128"/>
      <c r="G117" s="121"/>
      <c r="H117" s="63"/>
      <c r="J117" s="124"/>
      <c r="K117" s="124"/>
      <c r="U117" s="124"/>
      <c r="AA117" s="124"/>
    </row>
    <row r="118" spans="1:36">
      <c r="A118" s="1863" t="s">
        <v>217</v>
      </c>
      <c r="C118" s="124"/>
      <c r="E118" s="128"/>
      <c r="G118" s="121"/>
      <c r="H118" s="63"/>
      <c r="J118" s="124"/>
      <c r="K118" s="124"/>
      <c r="U118" s="124"/>
      <c r="AA118" s="124"/>
      <c r="AB118" s="29"/>
      <c r="AC118" s="29"/>
      <c r="AD118" s="29"/>
      <c r="AE118" s="29"/>
      <c r="AF118" s="1094"/>
      <c r="AG118" s="1094"/>
      <c r="AH118" s="29"/>
      <c r="AJ118" s="29"/>
    </row>
    <row r="119" spans="1:36">
      <c r="A119" s="1863" t="s">
        <v>215</v>
      </c>
      <c r="C119" s="124"/>
      <c r="E119" s="128"/>
      <c r="G119" s="121"/>
      <c r="H119" s="63"/>
      <c r="J119" s="124"/>
      <c r="K119" s="124"/>
      <c r="U119" s="124"/>
      <c r="AA119" s="124"/>
      <c r="AB119" s="29"/>
      <c r="AC119" s="29"/>
      <c r="AD119" s="29"/>
      <c r="AE119" s="29"/>
      <c r="AF119" s="1094"/>
      <c r="AG119" s="1094"/>
      <c r="AH119" s="29"/>
      <c r="AJ119" s="29"/>
    </row>
    <row r="120" spans="1:36">
      <c r="A120" s="1863" t="s">
        <v>427</v>
      </c>
      <c r="C120" s="124"/>
      <c r="E120" s="128"/>
      <c r="G120" s="121"/>
      <c r="H120" s="63"/>
      <c r="J120" s="124"/>
      <c r="K120" s="124"/>
      <c r="U120" s="124"/>
      <c r="AA120" s="124"/>
      <c r="AB120" s="29"/>
      <c r="AC120" s="29"/>
      <c r="AD120" s="29"/>
      <c r="AE120" s="29"/>
      <c r="AF120" s="1094"/>
      <c r="AG120" s="1094"/>
      <c r="AH120" s="29"/>
      <c r="AJ120" s="29"/>
    </row>
    <row r="121" spans="1:36">
      <c r="A121" s="1862"/>
      <c r="C121" s="112"/>
      <c r="E121" s="128"/>
      <c r="G121" s="121"/>
      <c r="H121" s="63"/>
      <c r="J121" s="124"/>
      <c r="K121" s="124"/>
      <c r="U121" s="124"/>
      <c r="AA121" s="124"/>
      <c r="AB121" s="29"/>
      <c r="AC121" s="29"/>
      <c r="AD121" s="29"/>
      <c r="AE121" s="29"/>
      <c r="AF121" s="1094"/>
      <c r="AG121" s="1094"/>
      <c r="AH121" s="29"/>
      <c r="AJ121" s="29"/>
    </row>
    <row r="122" spans="1:36">
      <c r="A122" s="1862" t="s">
        <v>251</v>
      </c>
      <c r="E122" s="128"/>
      <c r="G122" s="121"/>
      <c r="H122" s="63"/>
      <c r="J122" s="124"/>
      <c r="K122" s="124"/>
      <c r="U122" s="124"/>
      <c r="AA122" s="124"/>
      <c r="AB122" s="29"/>
      <c r="AC122" s="29"/>
      <c r="AD122" s="29"/>
      <c r="AE122" s="29"/>
      <c r="AF122" s="1094"/>
      <c r="AG122" s="1094"/>
      <c r="AH122" s="29"/>
      <c r="AJ122" s="29"/>
    </row>
    <row r="123" spans="1:36">
      <c r="A123" s="1863" t="s">
        <v>253</v>
      </c>
      <c r="C123" s="112"/>
      <c r="E123" s="128"/>
      <c r="G123" s="121"/>
      <c r="H123" s="63"/>
      <c r="J123" s="124"/>
      <c r="K123" s="124"/>
      <c r="U123" s="124"/>
      <c r="AA123" s="124"/>
      <c r="AB123" s="29"/>
      <c r="AC123" s="29"/>
      <c r="AD123" s="29"/>
      <c r="AE123" s="29"/>
      <c r="AF123" s="1094"/>
      <c r="AG123" s="1094"/>
      <c r="AH123" s="29"/>
      <c r="AJ123" s="29"/>
    </row>
    <row r="124" spans="1:36">
      <c r="A124" s="1863" t="s">
        <v>282</v>
      </c>
      <c r="C124" s="124"/>
      <c r="E124" s="128"/>
      <c r="G124" s="121"/>
      <c r="H124" s="63"/>
      <c r="J124" s="124"/>
      <c r="K124" s="124"/>
      <c r="U124" s="124"/>
      <c r="AA124" s="124"/>
      <c r="AB124" s="29"/>
      <c r="AC124" s="29"/>
      <c r="AD124" s="29"/>
      <c r="AE124" s="29"/>
      <c r="AF124" s="1094"/>
      <c r="AG124" s="1094"/>
      <c r="AH124" s="29"/>
      <c r="AJ124" s="29"/>
    </row>
    <row r="125" spans="1:36">
      <c r="C125" s="124"/>
      <c r="E125" s="128"/>
      <c r="G125" s="121"/>
      <c r="H125" s="63"/>
      <c r="J125" s="124"/>
      <c r="K125" s="124"/>
      <c r="U125" s="124"/>
      <c r="AA125" s="124"/>
      <c r="AB125" s="29"/>
      <c r="AC125" s="29"/>
      <c r="AD125" s="29"/>
      <c r="AE125" s="29"/>
      <c r="AF125" s="1094"/>
      <c r="AG125" s="1094"/>
      <c r="AH125" s="29"/>
      <c r="AJ125" s="29"/>
    </row>
    <row r="126" spans="1:36">
      <c r="E126" s="128" t="s">
        <v>428</v>
      </c>
      <c r="F126" s="129">
        <f>SUBTOTAL(9,F29:F125)</f>
        <v>49</v>
      </c>
      <c r="G126" s="130">
        <f>SUBTOTAL(9,G29:G125)</f>
        <v>4504362</v>
      </c>
      <c r="H126" s="131">
        <f>SUBTOTAL(9,H29:H125)</f>
        <v>10482347</v>
      </c>
      <c r="AB126" s="29"/>
      <c r="AC126" s="29"/>
      <c r="AD126" s="29"/>
      <c r="AE126" s="29"/>
      <c r="AF126" s="1094"/>
      <c r="AG126" s="1094"/>
      <c r="AH126" s="29"/>
      <c r="AJ126" s="29"/>
    </row>
    <row r="131" spans="3:3">
      <c r="C131" s="29" t="s">
        <v>191</v>
      </c>
    </row>
  </sheetData>
  <autoFilter ref="A6:AJ104"/>
  <mergeCells count="25">
    <mergeCell ref="A2:A5"/>
    <mergeCell ref="B2:B5"/>
    <mergeCell ref="D2:D5"/>
    <mergeCell ref="E2:E5"/>
    <mergeCell ref="C2:C5"/>
    <mergeCell ref="C31:E31"/>
    <mergeCell ref="AJ2:AJ5"/>
    <mergeCell ref="F2:F5"/>
    <mergeCell ref="I2:I5"/>
    <mergeCell ref="J2:J5"/>
    <mergeCell ref="G2:H2"/>
    <mergeCell ref="AH2:AH5"/>
    <mergeCell ref="G3:H4"/>
    <mergeCell ref="C7:E7"/>
    <mergeCell ref="C27:E27"/>
    <mergeCell ref="C29:E29"/>
    <mergeCell ref="H109:J109"/>
    <mergeCell ref="C103:E103"/>
    <mergeCell ref="C66:E66"/>
    <mergeCell ref="C69:E69"/>
    <mergeCell ref="C71:E71"/>
    <mergeCell ref="C98:E98"/>
    <mergeCell ref="C99:E99"/>
    <mergeCell ref="C96:E96"/>
    <mergeCell ref="C92:E92"/>
  </mergeCells>
  <phoneticPr fontId="9" type="noConversion"/>
  <conditionalFormatting sqref="K40 AA40 K42 U42 AA42 K44 U44 AA44 K50 U50 AA50 K59 U59 AA59 K63 AA63 K72 U72 AA72 K74 U74 AA74 K84 U84 AA84 K88 AA88 K90 AA90 AA93 K93 U100 AA100 K100 U40 U63 U88 U90 U93">
    <cfRule type="cellIs" priority="19" stopIfTrue="1" operator="lessThanOrEqual">
      <formula>K41</formula>
    </cfRule>
    <cfRule type="cellIs" dxfId="19" priority="20" stopIfTrue="1" operator="lessThan">
      <formula>today</formula>
    </cfRule>
  </conditionalFormatting>
  <conditionalFormatting sqref="K46 U46 AA46">
    <cfRule type="cellIs" priority="1" stopIfTrue="1" operator="lessThanOrEqual">
      <formula>K47</formula>
    </cfRule>
    <cfRule type="cellIs" dxfId="18" priority="2" stopIfTrue="1" operator="lessThan">
      <formula>today</formula>
    </cfRule>
  </conditionalFormatting>
  <printOptions horizontalCentered="1"/>
  <pageMargins left="0.7" right="0.7" top="0.85119047619047616" bottom="0.75" header="0.3" footer="0.3"/>
  <pageSetup paperSize="9" scale="55" fitToHeight="9" orientation="landscape" r:id="rId1"/>
  <headerFooter alignWithMargins="0">
    <oddHeader xml:space="preserve">&amp;C&amp;"Arial,Bold"&amp;14KOSOVO
Institutional Development for Education Project (IDEP)&amp;"Arial,Regular"
&amp;UProcurement Plan - &amp;A&amp;U
&amp;R&amp;14This is PP was updated on April 20, 2011
</oddHeader>
    <oddFooter>&amp;L&amp;12Filename: &amp;F&amp;C&amp;12Page &amp;P of &amp;N&amp;R&amp;12&amp;D  &amp;T</oddFooter>
  </headerFooter>
</worksheet>
</file>

<file path=xl/worksheets/sheet10.xml><?xml version="1.0" encoding="utf-8"?>
<worksheet xmlns="http://schemas.openxmlformats.org/spreadsheetml/2006/main" xmlns:r="http://schemas.openxmlformats.org/officeDocument/2006/relationships">
  <dimension ref="A1:J25"/>
  <sheetViews>
    <sheetView workbookViewId="0">
      <selection activeCell="B26" sqref="B26"/>
    </sheetView>
  </sheetViews>
  <sheetFormatPr defaultRowHeight="12.75"/>
  <cols>
    <col min="10" max="10" width="13.140625" customWidth="1"/>
  </cols>
  <sheetData>
    <row r="1" spans="1:10" ht="24" customHeight="1">
      <c r="A1" s="683" t="s">
        <v>1272</v>
      </c>
      <c r="B1" s="683">
        <v>3.1</v>
      </c>
      <c r="C1" s="683"/>
    </row>
    <row r="2" spans="1:10">
      <c r="A2" s="388"/>
    </row>
    <row r="3" spans="1:10">
      <c r="A3">
        <v>1</v>
      </c>
      <c r="B3" t="s">
        <v>1269</v>
      </c>
      <c r="J3">
        <v>1000</v>
      </c>
    </row>
    <row r="4" spans="1:10">
      <c r="A4">
        <v>2</v>
      </c>
      <c r="B4" t="s">
        <v>1270</v>
      </c>
      <c r="J4">
        <v>2000</v>
      </c>
    </row>
    <row r="8" spans="1:10">
      <c r="A8" s="683" t="s">
        <v>1273</v>
      </c>
    </row>
    <row r="10" spans="1:10">
      <c r="A10">
        <v>1</v>
      </c>
      <c r="B10" s="388" t="s">
        <v>1274</v>
      </c>
      <c r="E10" s="388" t="s">
        <v>1275</v>
      </c>
    </row>
    <row r="11" spans="1:10">
      <c r="A11">
        <v>2</v>
      </c>
      <c r="B11" s="388" t="s">
        <v>1280</v>
      </c>
      <c r="E11" s="388" t="s">
        <v>1276</v>
      </c>
    </row>
    <row r="12" spans="1:10">
      <c r="A12">
        <v>3</v>
      </c>
      <c r="B12" s="388" t="s">
        <v>1279</v>
      </c>
      <c r="E12" s="388" t="s">
        <v>1278</v>
      </c>
    </row>
    <row r="13" spans="1:10">
      <c r="A13">
        <v>4</v>
      </c>
      <c r="B13" s="388" t="s">
        <v>482</v>
      </c>
      <c r="E13" s="388" t="s">
        <v>1281</v>
      </c>
    </row>
    <row r="14" spans="1:10">
      <c r="A14">
        <v>5</v>
      </c>
      <c r="B14" s="388" t="s">
        <v>1354</v>
      </c>
      <c r="E14" s="388" t="s">
        <v>1355</v>
      </c>
    </row>
    <row r="16" spans="1:10">
      <c r="A16" s="683" t="s">
        <v>451</v>
      </c>
    </row>
    <row r="18" spans="1:8">
      <c r="A18">
        <v>2.2999999999999998</v>
      </c>
      <c r="B18" t="s">
        <v>1356</v>
      </c>
      <c r="E18" s="388" t="s">
        <v>1359</v>
      </c>
    </row>
    <row r="19" spans="1:8">
      <c r="A19">
        <v>2.2999999999999998</v>
      </c>
      <c r="B19" s="388" t="s">
        <v>1362</v>
      </c>
      <c r="E19" s="388" t="s">
        <v>1360</v>
      </c>
    </row>
    <row r="20" spans="1:8">
      <c r="A20">
        <v>2.2999999999999998</v>
      </c>
      <c r="B20" s="388" t="s">
        <v>1357</v>
      </c>
      <c r="F20" s="388" t="s">
        <v>1363</v>
      </c>
      <c r="H20" s="388" t="s">
        <v>1366</v>
      </c>
    </row>
    <row r="23" spans="1:8">
      <c r="A23" s="683" t="s">
        <v>430</v>
      </c>
    </row>
    <row r="25" spans="1:8">
      <c r="A25" s="388" t="s">
        <v>1365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4">
    <tabColor rgb="FF0100C8"/>
  </sheetPr>
  <dimension ref="A1:AY294"/>
  <sheetViews>
    <sheetView zoomScale="70" zoomScaleNormal="70" zoomScaleSheetLayoutView="85" zoomScalePageLayoutView="70" workbookViewId="0">
      <pane xSplit="5" ySplit="5" topLeftCell="AT234" activePane="bottomRight" state="frozen"/>
      <selection activeCell="AY13" sqref="AY13"/>
      <selection pane="topRight" activeCell="AY13" sqref="AY13"/>
      <selection pane="bottomLeft" activeCell="AY13" sqref="AY13"/>
      <selection pane="bottomRight" activeCell="AV234" sqref="AV234"/>
    </sheetView>
  </sheetViews>
  <sheetFormatPr defaultColWidth="17.7109375" defaultRowHeight="15.75"/>
  <cols>
    <col min="1" max="1" width="7.28515625" style="1094" customWidth="1"/>
    <col min="2" max="2" width="10.5703125" style="109" customWidth="1"/>
    <col min="3" max="3" width="44.140625" style="109" bestFit="1" customWidth="1"/>
    <col min="4" max="4" width="9.5703125" style="29" customWidth="1"/>
    <col min="5" max="5" width="38.140625" style="120" customWidth="1"/>
    <col min="6" max="6" width="13.7109375" style="72" customWidth="1"/>
    <col min="7" max="7" width="12.28515625" style="72" customWidth="1"/>
    <col min="8" max="8" width="11.5703125" style="109" customWidth="1"/>
    <col min="9" max="9" width="11.5703125" style="2" customWidth="1"/>
    <col min="10" max="10" width="14.28515625" style="84" customWidth="1"/>
    <col min="11" max="11" width="4.5703125" style="517" customWidth="1"/>
    <col min="12" max="12" width="17.7109375" style="84" customWidth="1"/>
    <col min="13" max="13" width="4.5703125" style="517" customWidth="1"/>
    <col min="14" max="14" width="14.28515625" style="84" customWidth="1"/>
    <col min="15" max="15" width="4.5703125" style="517" customWidth="1"/>
    <col min="16" max="16" width="17.7109375" style="84" customWidth="1"/>
    <col min="17" max="17" width="4.5703125" style="517" customWidth="1"/>
    <col min="18" max="18" width="17.7109375" style="84" customWidth="1"/>
    <col min="19" max="19" width="4.5703125" style="517" customWidth="1"/>
    <col min="20" max="20" width="17.7109375" style="84" customWidth="1"/>
    <col min="21" max="21" width="4.5703125" style="517" customWidth="1"/>
    <col min="22" max="22" width="17.7109375" style="84" customWidth="1"/>
    <col min="23" max="23" width="4.5703125" style="517" customWidth="1"/>
    <col min="24" max="24" width="17.7109375" style="84" customWidth="1"/>
    <col min="25" max="25" width="4.5703125" style="517" customWidth="1"/>
    <col min="26" max="26" width="17.7109375" style="84" customWidth="1"/>
    <col min="27" max="27" width="4.5703125" style="517" customWidth="1"/>
    <col min="28" max="28" width="17.7109375" style="84" customWidth="1"/>
    <col min="29" max="29" width="4.5703125" style="517" customWidth="1"/>
    <col min="30" max="30" width="14.28515625" style="84" customWidth="1"/>
    <col min="31" max="31" width="4.5703125" style="517" customWidth="1"/>
    <col min="32" max="32" width="17.7109375" style="84" customWidth="1"/>
    <col min="33" max="33" width="4.5703125" style="517" customWidth="1"/>
    <col min="34" max="34" width="17.7109375" style="84" customWidth="1"/>
    <col min="35" max="35" width="5.42578125" style="517" customWidth="1"/>
    <col min="36" max="36" width="17.7109375" style="84" customWidth="1"/>
    <col min="37" max="37" width="4.5703125" style="517" customWidth="1"/>
    <col min="38" max="38" width="17.7109375" style="84" customWidth="1"/>
    <col min="39" max="39" width="4.5703125" style="517" customWidth="1"/>
    <col min="40" max="40" width="17.7109375" style="84" customWidth="1"/>
    <col min="41" max="41" width="4.5703125" style="517" customWidth="1"/>
    <col min="42" max="42" width="14.28515625" style="84" customWidth="1"/>
    <col min="43" max="43" width="6" style="517" customWidth="1"/>
    <col min="44" max="44" width="17.7109375" style="84" customWidth="1"/>
    <col min="45" max="45" width="9.140625" style="517" customWidth="1"/>
    <col min="46" max="46" width="17.7109375" style="84" customWidth="1"/>
    <col min="47" max="48" width="17.7109375" style="1362" customWidth="1"/>
    <col min="49" max="49" width="30.5703125" style="133" customWidth="1"/>
    <col min="50" max="50" width="4.85546875" style="29" customWidth="1"/>
    <col min="51" max="51" width="17.7109375" style="29" customWidth="1"/>
    <col min="52" max="16384" width="17.7109375" style="29"/>
  </cols>
  <sheetData>
    <row r="1" spans="1:50" ht="16.5" thickBot="1">
      <c r="A1" s="1090"/>
      <c r="C1" s="29"/>
      <c r="E1" s="28"/>
      <c r="H1" s="141"/>
      <c r="AW1" s="29"/>
    </row>
    <row r="2" spans="1:50" s="408" customFormat="1" ht="29.1" customHeight="1">
      <c r="A2" s="1931" t="s">
        <v>213</v>
      </c>
      <c r="B2" s="1934" t="s">
        <v>595</v>
      </c>
      <c r="C2" s="1894" t="s">
        <v>670</v>
      </c>
      <c r="D2" s="1937" t="s">
        <v>280</v>
      </c>
      <c r="E2" s="1937" t="s">
        <v>276</v>
      </c>
      <c r="F2" s="1900">
        <f ca="1">NOW()</f>
        <v>41198.617118518516</v>
      </c>
      <c r="G2" s="1901"/>
      <c r="H2" s="1934" t="s">
        <v>267</v>
      </c>
      <c r="I2" s="1934" t="s">
        <v>268</v>
      </c>
      <c r="J2" s="405" t="s">
        <v>279</v>
      </c>
      <c r="K2" s="524"/>
      <c r="L2" s="405"/>
      <c r="M2" s="524"/>
      <c r="N2" s="405"/>
      <c r="O2" s="524"/>
      <c r="P2" s="405"/>
      <c r="Q2" s="524"/>
      <c r="R2" s="405"/>
      <c r="S2" s="524"/>
      <c r="T2" s="405"/>
      <c r="U2" s="524"/>
      <c r="V2" s="405"/>
      <c r="W2" s="524"/>
      <c r="X2" s="405"/>
      <c r="Y2" s="524"/>
      <c r="Z2" s="405"/>
      <c r="AA2" s="524"/>
      <c r="AB2" s="405"/>
      <c r="AC2" s="524"/>
      <c r="AD2" s="405"/>
      <c r="AE2" s="524"/>
      <c r="AF2" s="405"/>
      <c r="AG2" s="524"/>
      <c r="AH2" s="405"/>
      <c r="AI2" s="524"/>
      <c r="AJ2" s="405"/>
      <c r="AK2" s="524"/>
      <c r="AL2" s="405"/>
      <c r="AM2" s="524"/>
      <c r="AN2" s="405"/>
      <c r="AO2" s="524"/>
      <c r="AP2" s="405"/>
      <c r="AQ2" s="524"/>
      <c r="AR2" s="405"/>
      <c r="AS2" s="524"/>
      <c r="AT2" s="1329"/>
      <c r="AU2" s="1363"/>
      <c r="AV2" s="1363"/>
      <c r="AW2" s="1947" t="s">
        <v>202</v>
      </c>
      <c r="AX2" s="407"/>
    </row>
    <row r="3" spans="1:50" s="407" customFormat="1" ht="95.25" customHeight="1">
      <c r="A3" s="1932"/>
      <c r="B3" s="1935"/>
      <c r="C3" s="1895"/>
      <c r="D3" s="1938"/>
      <c r="E3" s="1938"/>
      <c r="F3" s="1905" t="s">
        <v>786</v>
      </c>
      <c r="G3" s="1906"/>
      <c r="H3" s="1935"/>
      <c r="I3" s="1935"/>
      <c r="J3" s="410" t="s">
        <v>255</v>
      </c>
      <c r="K3" s="504" t="s">
        <v>285</v>
      </c>
      <c r="L3" s="409" t="s">
        <v>270</v>
      </c>
      <c r="M3" s="504" t="s">
        <v>285</v>
      </c>
      <c r="N3" s="410" t="s">
        <v>254</v>
      </c>
      <c r="O3" s="504" t="s">
        <v>285</v>
      </c>
      <c r="P3" s="409" t="s">
        <v>284</v>
      </c>
      <c r="Q3" s="504" t="s">
        <v>285</v>
      </c>
      <c r="R3" s="409" t="s">
        <v>256</v>
      </c>
      <c r="S3" s="504" t="s">
        <v>285</v>
      </c>
      <c r="T3" s="409" t="s">
        <v>270</v>
      </c>
      <c r="U3" s="504" t="s">
        <v>285</v>
      </c>
      <c r="V3" s="409" t="s">
        <v>257</v>
      </c>
      <c r="W3" s="504" t="s">
        <v>285</v>
      </c>
      <c r="X3" s="409" t="s">
        <v>270</v>
      </c>
      <c r="Y3" s="504" t="s">
        <v>285</v>
      </c>
      <c r="Z3" s="409" t="s">
        <v>258</v>
      </c>
      <c r="AA3" s="504" t="s">
        <v>285</v>
      </c>
      <c r="AB3" s="409" t="s">
        <v>259</v>
      </c>
      <c r="AC3" s="504" t="s">
        <v>285</v>
      </c>
      <c r="AD3" s="410" t="s">
        <v>260</v>
      </c>
      <c r="AE3" s="504" t="s">
        <v>285</v>
      </c>
      <c r="AF3" s="409" t="s">
        <v>270</v>
      </c>
      <c r="AG3" s="504" t="s">
        <v>285</v>
      </c>
      <c r="AH3" s="409" t="s">
        <v>261</v>
      </c>
      <c r="AI3" s="504" t="s">
        <v>285</v>
      </c>
      <c r="AJ3" s="409" t="s">
        <v>262</v>
      </c>
      <c r="AK3" s="504" t="s">
        <v>285</v>
      </c>
      <c r="AL3" s="409" t="s">
        <v>263</v>
      </c>
      <c r="AM3" s="504" t="s">
        <v>285</v>
      </c>
      <c r="AN3" s="409" t="s">
        <v>270</v>
      </c>
      <c r="AO3" s="504" t="s">
        <v>285</v>
      </c>
      <c r="AP3" s="410" t="s">
        <v>264</v>
      </c>
      <c r="AQ3" s="504" t="s">
        <v>285</v>
      </c>
      <c r="AR3" s="409" t="s">
        <v>265</v>
      </c>
      <c r="AS3" s="504" t="s">
        <v>286</v>
      </c>
      <c r="AT3" s="1213" t="s">
        <v>266</v>
      </c>
      <c r="AU3" s="1271" t="s">
        <v>1142</v>
      </c>
      <c r="AV3" s="1271" t="s">
        <v>1143</v>
      </c>
      <c r="AW3" s="1948"/>
    </row>
    <row r="4" spans="1:50" s="407" customFormat="1" ht="56.25" hidden="1" customHeight="1">
      <c r="A4" s="1932"/>
      <c r="B4" s="1935"/>
      <c r="C4" s="1895"/>
      <c r="D4" s="1938"/>
      <c r="E4" s="1938"/>
      <c r="F4" s="1907"/>
      <c r="G4" s="1908"/>
      <c r="H4" s="1935"/>
      <c r="I4" s="1935"/>
      <c r="J4" s="411" t="s">
        <v>283</v>
      </c>
      <c r="K4" s="519"/>
      <c r="L4" s="412"/>
      <c r="M4" s="519"/>
      <c r="N4" s="411"/>
      <c r="O4" s="519"/>
      <c r="P4" s="412"/>
      <c r="Q4" s="519"/>
      <c r="R4" s="412"/>
      <c r="S4" s="519"/>
      <c r="T4" s="412"/>
      <c r="U4" s="519"/>
      <c r="V4" s="412"/>
      <c r="W4" s="519"/>
      <c r="X4" s="412"/>
      <c r="Y4" s="519"/>
      <c r="Z4" s="412"/>
      <c r="AA4" s="519"/>
      <c r="AB4" s="412"/>
      <c r="AC4" s="519"/>
      <c r="AD4" s="411"/>
      <c r="AE4" s="519"/>
      <c r="AF4" s="412"/>
      <c r="AG4" s="519"/>
      <c r="AH4" s="412"/>
      <c r="AI4" s="519"/>
      <c r="AJ4" s="412"/>
      <c r="AK4" s="519"/>
      <c r="AL4" s="412"/>
      <c r="AM4" s="519"/>
      <c r="AN4" s="412"/>
      <c r="AO4" s="519"/>
      <c r="AP4" s="411"/>
      <c r="AQ4" s="519"/>
      <c r="AR4" s="412"/>
      <c r="AS4" s="519"/>
      <c r="AT4" s="1330"/>
      <c r="AU4" s="1364"/>
      <c r="AV4" s="1364"/>
      <c r="AW4" s="1948"/>
    </row>
    <row r="5" spans="1:50" s="543" customFormat="1" ht="24.95" customHeight="1" thickBot="1">
      <c r="A5" s="1933"/>
      <c r="B5" s="1936"/>
      <c r="C5" s="1896"/>
      <c r="D5" s="1939"/>
      <c r="E5" s="1939"/>
      <c r="F5" s="611" t="s">
        <v>318</v>
      </c>
      <c r="G5" s="626" t="s">
        <v>446</v>
      </c>
      <c r="H5" s="1936"/>
      <c r="I5" s="1936"/>
      <c r="J5" s="539">
        <v>1</v>
      </c>
      <c r="K5" s="540"/>
      <c r="L5" s="541">
        <v>2</v>
      </c>
      <c r="M5" s="540"/>
      <c r="N5" s="539">
        <v>3</v>
      </c>
      <c r="O5" s="540"/>
      <c r="P5" s="541">
        <v>4</v>
      </c>
      <c r="Q5" s="540"/>
      <c r="R5" s="541">
        <v>5</v>
      </c>
      <c r="S5" s="540"/>
      <c r="T5" s="541">
        <v>6</v>
      </c>
      <c r="U5" s="540"/>
      <c r="V5" s="541">
        <v>7</v>
      </c>
      <c r="W5" s="540"/>
      <c r="X5" s="541">
        <v>8</v>
      </c>
      <c r="Y5" s="540"/>
      <c r="Z5" s="541">
        <v>9</v>
      </c>
      <c r="AA5" s="540"/>
      <c r="AB5" s="541">
        <v>10</v>
      </c>
      <c r="AC5" s="540"/>
      <c r="AD5" s="539">
        <v>11</v>
      </c>
      <c r="AE5" s="540"/>
      <c r="AF5" s="541">
        <v>12</v>
      </c>
      <c r="AG5" s="540"/>
      <c r="AH5" s="541">
        <v>13</v>
      </c>
      <c r="AI5" s="540"/>
      <c r="AJ5" s="541">
        <v>14</v>
      </c>
      <c r="AK5" s="540"/>
      <c r="AL5" s="541">
        <v>15</v>
      </c>
      <c r="AM5" s="540"/>
      <c r="AN5" s="541">
        <v>16</v>
      </c>
      <c r="AO5" s="540"/>
      <c r="AP5" s="539">
        <v>17</v>
      </c>
      <c r="AQ5" s="540"/>
      <c r="AR5" s="541">
        <v>18</v>
      </c>
      <c r="AS5" s="540"/>
      <c r="AT5" s="1331">
        <v>19</v>
      </c>
      <c r="AU5" s="1365"/>
      <c r="AV5" s="1365"/>
      <c r="AW5" s="1949"/>
      <c r="AX5" s="542"/>
    </row>
    <row r="6" spans="1:50">
      <c r="A6" s="1091"/>
      <c r="B6" s="143"/>
      <c r="C6" s="143"/>
      <c r="D6" s="143"/>
      <c r="E6" s="144"/>
      <c r="F6" s="145"/>
      <c r="G6" s="145"/>
      <c r="H6" s="143"/>
      <c r="I6" s="15"/>
      <c r="J6" s="146"/>
      <c r="K6" s="525"/>
      <c r="L6" s="142"/>
      <c r="M6" s="525"/>
      <c r="N6" s="146"/>
      <c r="O6" s="525"/>
      <c r="P6" s="142"/>
      <c r="Q6" s="525"/>
      <c r="R6" s="142"/>
      <c r="S6" s="525"/>
      <c r="T6" s="142"/>
      <c r="U6" s="525"/>
      <c r="V6" s="142"/>
      <c r="W6" s="525"/>
      <c r="X6" s="142"/>
      <c r="Y6" s="525"/>
      <c r="Z6" s="142"/>
      <c r="AA6" s="525"/>
      <c r="AB6" s="142"/>
      <c r="AC6" s="525"/>
      <c r="AD6" s="146"/>
      <c r="AE6" s="525"/>
      <c r="AF6" s="142"/>
      <c r="AG6" s="525"/>
      <c r="AH6" s="142"/>
      <c r="AI6" s="525"/>
      <c r="AJ6" s="142"/>
      <c r="AK6" s="525"/>
      <c r="AL6" s="142"/>
      <c r="AM6" s="525"/>
      <c r="AN6" s="142"/>
      <c r="AO6" s="525"/>
      <c r="AP6" s="146"/>
      <c r="AQ6" s="525"/>
      <c r="AR6" s="142"/>
      <c r="AS6" s="525"/>
      <c r="AT6" s="142"/>
      <c r="AW6" s="147"/>
      <c r="AX6" s="28"/>
    </row>
    <row r="7" spans="1:50" s="28" customFormat="1" ht="33.950000000000003" customHeight="1">
      <c r="A7" s="1092">
        <v>1</v>
      </c>
      <c r="B7" s="369"/>
      <c r="C7" s="1885" t="s">
        <v>702</v>
      </c>
      <c r="D7" s="1886"/>
      <c r="E7" s="1887"/>
      <c r="F7" s="450"/>
      <c r="G7" s="70"/>
      <c r="H7" s="23"/>
      <c r="I7" s="24"/>
      <c r="J7" s="74"/>
      <c r="K7" s="508"/>
      <c r="L7" s="24"/>
      <c r="M7" s="508"/>
      <c r="N7" s="74"/>
      <c r="O7" s="508"/>
      <c r="P7" s="24"/>
      <c r="Q7" s="508"/>
      <c r="R7" s="24"/>
      <c r="S7" s="508"/>
      <c r="T7" s="24"/>
      <c r="U7" s="508"/>
      <c r="V7" s="24"/>
      <c r="W7" s="508"/>
      <c r="X7" s="24"/>
      <c r="Y7" s="508"/>
      <c r="Z7" s="24"/>
      <c r="AA7" s="508"/>
      <c r="AB7" s="24"/>
      <c r="AC7" s="508"/>
      <c r="AD7" s="74"/>
      <c r="AE7" s="508"/>
      <c r="AF7" s="24"/>
      <c r="AG7" s="508"/>
      <c r="AH7" s="24"/>
      <c r="AI7" s="508"/>
      <c r="AJ7" s="24"/>
      <c r="AK7" s="508"/>
      <c r="AL7" s="24"/>
      <c r="AM7" s="508"/>
      <c r="AN7" s="24"/>
      <c r="AO7" s="508"/>
      <c r="AP7" s="74"/>
      <c r="AQ7" s="508"/>
      <c r="AR7" s="24"/>
      <c r="AS7" s="508"/>
      <c r="AT7" s="1339"/>
      <c r="AU7" s="1362"/>
      <c r="AV7" s="1362"/>
      <c r="AW7" s="1341"/>
    </row>
    <row r="8" spans="1:50" ht="15.95" customHeight="1">
      <c r="A8" s="1092">
        <f t="shared" ref="A8:A11" si="0">A7+1</f>
        <v>2</v>
      </c>
      <c r="B8" s="23"/>
      <c r="C8" s="25"/>
      <c r="D8" s="370"/>
      <c r="E8" s="22"/>
      <c r="F8" s="70"/>
      <c r="G8" s="70"/>
      <c r="H8" s="23"/>
      <c r="I8" s="24"/>
      <c r="J8" s="449"/>
      <c r="K8" s="508"/>
      <c r="L8" s="378"/>
      <c r="M8" s="508"/>
      <c r="N8" s="449"/>
      <c r="O8" s="508"/>
      <c r="P8" s="378"/>
      <c r="Q8" s="508"/>
      <c r="R8" s="378"/>
      <c r="S8" s="508"/>
      <c r="T8" s="378"/>
      <c r="U8" s="508"/>
      <c r="V8" s="378"/>
      <c r="W8" s="508"/>
      <c r="X8" s="378"/>
      <c r="Y8" s="508"/>
      <c r="Z8" s="378"/>
      <c r="AA8" s="508"/>
      <c r="AB8" s="378"/>
      <c r="AC8" s="508"/>
      <c r="AD8" s="449"/>
      <c r="AE8" s="508"/>
      <c r="AF8" s="378"/>
      <c r="AG8" s="508"/>
      <c r="AH8" s="378"/>
      <c r="AI8" s="508"/>
      <c r="AJ8" s="378"/>
      <c r="AK8" s="508"/>
      <c r="AL8" s="378"/>
      <c r="AM8" s="508"/>
      <c r="AN8" s="378"/>
      <c r="AO8" s="508"/>
      <c r="AP8" s="449"/>
      <c r="AQ8" s="508"/>
      <c r="AR8" s="378"/>
      <c r="AS8" s="508"/>
      <c r="AT8" s="1218"/>
      <c r="AU8" s="1366"/>
      <c r="AV8" s="1366"/>
      <c r="AW8" s="1341"/>
    </row>
    <row r="9" spans="1:50" ht="15.95" customHeight="1">
      <c r="A9" s="1093">
        <f t="shared" si="0"/>
        <v>3</v>
      </c>
      <c r="B9" s="227"/>
      <c r="C9" s="647" t="s">
        <v>434</v>
      </c>
      <c r="D9" s="648"/>
      <c r="E9" s="649"/>
      <c r="F9" s="73"/>
      <c r="G9" s="73"/>
      <c r="H9" s="227"/>
      <c r="I9" s="228"/>
      <c r="J9" s="544"/>
      <c r="K9" s="526"/>
      <c r="L9" s="228"/>
      <c r="M9" s="526"/>
      <c r="N9" s="544"/>
      <c r="O9" s="526"/>
      <c r="P9" s="228"/>
      <c r="Q9" s="526"/>
      <c r="R9" s="228"/>
      <c r="S9" s="526"/>
      <c r="T9" s="228"/>
      <c r="U9" s="526"/>
      <c r="V9" s="228"/>
      <c r="W9" s="526"/>
      <c r="X9" s="228"/>
      <c r="Y9" s="526"/>
      <c r="Z9" s="228"/>
      <c r="AA9" s="526"/>
      <c r="AB9" s="228"/>
      <c r="AC9" s="526"/>
      <c r="AD9" s="544"/>
      <c r="AE9" s="526"/>
      <c r="AF9" s="228"/>
      <c r="AG9" s="526"/>
      <c r="AH9" s="228"/>
      <c r="AI9" s="526"/>
      <c r="AJ9" s="228"/>
      <c r="AK9" s="526"/>
      <c r="AL9" s="228"/>
      <c r="AM9" s="526"/>
      <c r="AN9" s="228"/>
      <c r="AO9" s="526"/>
      <c r="AP9" s="544"/>
      <c r="AQ9" s="526"/>
      <c r="AR9" s="228"/>
      <c r="AS9" s="526"/>
      <c r="AT9" s="1221"/>
      <c r="AW9" s="1342"/>
      <c r="AX9" s="89"/>
    </row>
    <row r="10" spans="1:50" ht="30.75" customHeight="1">
      <c r="A10" s="1173">
        <f t="shared" si="0"/>
        <v>4</v>
      </c>
      <c r="B10" s="458" t="s">
        <v>204</v>
      </c>
      <c r="C10" s="373" t="s">
        <v>641</v>
      </c>
      <c r="D10" s="371" t="s">
        <v>222</v>
      </c>
      <c r="E10" s="232" t="s">
        <v>579</v>
      </c>
      <c r="F10" s="255">
        <v>92600</v>
      </c>
      <c r="G10" s="255"/>
      <c r="H10" s="375" t="s">
        <v>221</v>
      </c>
      <c r="I10" s="376" t="s">
        <v>206</v>
      </c>
      <c r="J10" s="376">
        <v>39884</v>
      </c>
      <c r="K10" s="510">
        <v>14</v>
      </c>
      <c r="L10" s="376">
        <f>J10+K10</f>
        <v>39898</v>
      </c>
      <c r="M10" s="510">
        <v>7</v>
      </c>
      <c r="N10" s="376">
        <f>L10+M10</f>
        <v>39905</v>
      </c>
      <c r="O10" s="510">
        <v>14</v>
      </c>
      <c r="P10" s="376">
        <f>N10+O10</f>
        <v>39919</v>
      </c>
      <c r="Q10" s="510">
        <v>7</v>
      </c>
      <c r="R10" s="376">
        <f>P10+Q10</f>
        <v>39926</v>
      </c>
      <c r="S10" s="510"/>
      <c r="T10" s="376" t="s">
        <v>207</v>
      </c>
      <c r="U10" s="510"/>
      <c r="V10" s="376" t="s">
        <v>207</v>
      </c>
      <c r="W10" s="510"/>
      <c r="X10" s="376" t="s">
        <v>207</v>
      </c>
      <c r="Y10" s="510"/>
      <c r="Z10" s="376" t="s">
        <v>207</v>
      </c>
      <c r="AA10" s="510"/>
      <c r="AB10" s="376" t="s">
        <v>207</v>
      </c>
      <c r="AC10" s="510"/>
      <c r="AD10" s="376" t="s">
        <v>207</v>
      </c>
      <c r="AE10" s="510"/>
      <c r="AF10" s="376" t="s">
        <v>207</v>
      </c>
      <c r="AG10" s="510"/>
      <c r="AH10" s="376" t="s">
        <v>207</v>
      </c>
      <c r="AI10" s="510">
        <v>7</v>
      </c>
      <c r="AJ10" s="376">
        <f>R10+AI10</f>
        <v>39933</v>
      </c>
      <c r="AK10" s="510">
        <v>14</v>
      </c>
      <c r="AL10" s="376">
        <f>AJ10+AK10</f>
        <v>39947</v>
      </c>
      <c r="AM10" s="510">
        <v>14</v>
      </c>
      <c r="AN10" s="376">
        <f>AL10+AM10</f>
        <v>39961</v>
      </c>
      <c r="AO10" s="510">
        <v>7</v>
      </c>
      <c r="AP10" s="376">
        <f>AN10+AO10</f>
        <v>39968</v>
      </c>
      <c r="AQ10" s="510">
        <v>7</v>
      </c>
      <c r="AR10" s="376">
        <f>AP10+AQ10</f>
        <v>39975</v>
      </c>
      <c r="AS10" s="510">
        <f>AT10-AR10</f>
        <v>202</v>
      </c>
      <c r="AT10" s="1214">
        <v>40177</v>
      </c>
      <c r="AU10" s="1366"/>
      <c r="AV10" s="1366"/>
      <c r="AW10" s="1343"/>
      <c r="AX10" s="48"/>
    </row>
    <row r="11" spans="1:50" s="179" customFormat="1" ht="27" customHeight="1">
      <c r="A11" s="1174">
        <f t="shared" si="0"/>
        <v>5</v>
      </c>
      <c r="B11" s="653" t="s">
        <v>316</v>
      </c>
      <c r="C11" s="650" t="s">
        <v>323</v>
      </c>
      <c r="D11" s="651"/>
      <c r="E11" s="652"/>
      <c r="F11" s="1067"/>
      <c r="G11" s="94">
        <v>72000</v>
      </c>
      <c r="H11" s="653"/>
      <c r="I11" s="379"/>
      <c r="J11" s="538">
        <v>39802</v>
      </c>
      <c r="K11" s="509"/>
      <c r="L11" s="379">
        <v>39829</v>
      </c>
      <c r="M11" s="509"/>
      <c r="N11" s="538">
        <v>39904</v>
      </c>
      <c r="O11" s="509"/>
      <c r="P11" s="379">
        <v>39928</v>
      </c>
      <c r="Q11" s="509"/>
      <c r="R11" s="379">
        <v>39928</v>
      </c>
      <c r="S11" s="509"/>
      <c r="T11" s="379">
        <v>39930</v>
      </c>
      <c r="U11" s="509"/>
      <c r="V11" s="379" t="s">
        <v>207</v>
      </c>
      <c r="W11" s="509"/>
      <c r="X11" s="379" t="s">
        <v>207</v>
      </c>
      <c r="Y11" s="509"/>
      <c r="Z11" s="379" t="s">
        <v>207</v>
      </c>
      <c r="AA11" s="509"/>
      <c r="AB11" s="379" t="s">
        <v>207</v>
      </c>
      <c r="AC11" s="509"/>
      <c r="AD11" s="538" t="s">
        <v>207</v>
      </c>
      <c r="AE11" s="509"/>
      <c r="AF11" s="379" t="s">
        <v>207</v>
      </c>
      <c r="AG11" s="509"/>
      <c r="AH11" s="379" t="s">
        <v>207</v>
      </c>
      <c r="AI11" s="509"/>
      <c r="AJ11" s="379">
        <v>39943</v>
      </c>
      <c r="AK11" s="509"/>
      <c r="AL11" s="379">
        <v>39946</v>
      </c>
      <c r="AM11" s="509"/>
      <c r="AN11" s="379">
        <v>39953</v>
      </c>
      <c r="AO11" s="509"/>
      <c r="AP11" s="538">
        <v>39972</v>
      </c>
      <c r="AQ11" s="509">
        <v>0</v>
      </c>
      <c r="AR11" s="379">
        <v>39972</v>
      </c>
      <c r="AS11" s="509">
        <v>206</v>
      </c>
      <c r="AT11" s="1332">
        <f>AR11+AS11</f>
        <v>40178</v>
      </c>
      <c r="AU11" s="1367">
        <v>100</v>
      </c>
      <c r="AV11" s="1367">
        <v>100</v>
      </c>
      <c r="AW11" s="1344" t="s">
        <v>311</v>
      </c>
    </row>
    <row r="12" spans="1:50" s="179" customFormat="1" ht="35.25" customHeight="1">
      <c r="A12" s="1127">
        <v>6</v>
      </c>
      <c r="B12" s="234" t="s">
        <v>316</v>
      </c>
      <c r="C12" s="236" t="s">
        <v>323</v>
      </c>
      <c r="D12" s="366" t="s">
        <v>222</v>
      </c>
      <c r="E12" s="233" t="s">
        <v>600</v>
      </c>
      <c r="F12" s="606"/>
      <c r="G12" s="243"/>
      <c r="H12" s="234"/>
      <c r="I12" s="368"/>
      <c r="J12" s="537" t="s">
        <v>207</v>
      </c>
      <c r="K12" s="511"/>
      <c r="L12" s="368" t="s">
        <v>207</v>
      </c>
      <c r="M12" s="511"/>
      <c r="N12" s="537" t="s">
        <v>207</v>
      </c>
      <c r="O12" s="511"/>
      <c r="P12" s="368" t="s">
        <v>207</v>
      </c>
      <c r="Q12" s="511"/>
      <c r="R12" s="368" t="s">
        <v>207</v>
      </c>
      <c r="S12" s="511"/>
      <c r="T12" s="368" t="s">
        <v>207</v>
      </c>
      <c r="U12" s="511"/>
      <c r="V12" s="368" t="s">
        <v>207</v>
      </c>
      <c r="W12" s="511"/>
      <c r="X12" s="368" t="s">
        <v>207</v>
      </c>
      <c r="Y12" s="511"/>
      <c r="Z12" s="368" t="s">
        <v>207</v>
      </c>
      <c r="AA12" s="511"/>
      <c r="AB12" s="368" t="s">
        <v>207</v>
      </c>
      <c r="AC12" s="511"/>
      <c r="AD12" s="537" t="s">
        <v>207</v>
      </c>
      <c r="AE12" s="511"/>
      <c r="AF12" s="368" t="s">
        <v>207</v>
      </c>
      <c r="AG12" s="511"/>
      <c r="AH12" s="368" t="s">
        <v>207</v>
      </c>
      <c r="AI12" s="511"/>
      <c r="AJ12" s="368">
        <v>40111</v>
      </c>
      <c r="AK12" s="511"/>
      <c r="AL12" s="368">
        <v>40111</v>
      </c>
      <c r="AM12" s="511"/>
      <c r="AN12" s="368">
        <v>40117</v>
      </c>
      <c r="AO12" s="511">
        <v>1</v>
      </c>
      <c r="AP12" s="537">
        <v>40117</v>
      </c>
      <c r="AQ12" s="511">
        <v>1</v>
      </c>
      <c r="AR12" s="368">
        <v>40117</v>
      </c>
      <c r="AS12" s="511">
        <v>210</v>
      </c>
      <c r="AT12" s="1333">
        <v>40329</v>
      </c>
      <c r="AU12" s="1367">
        <v>100</v>
      </c>
      <c r="AV12" s="1367">
        <v>100</v>
      </c>
      <c r="AW12" s="1345" t="s">
        <v>311</v>
      </c>
    </row>
    <row r="13" spans="1:50" ht="27" customHeight="1">
      <c r="A13" s="1173">
        <v>7</v>
      </c>
      <c r="B13" s="458" t="s">
        <v>204</v>
      </c>
      <c r="C13" s="373" t="s">
        <v>1170</v>
      </c>
      <c r="D13" s="371" t="s">
        <v>222</v>
      </c>
      <c r="E13" s="232" t="s">
        <v>580</v>
      </c>
      <c r="F13" s="255">
        <v>40540</v>
      </c>
      <c r="G13" s="255">
        <v>30000</v>
      </c>
      <c r="H13" s="375" t="s">
        <v>221</v>
      </c>
      <c r="I13" s="376" t="s">
        <v>206</v>
      </c>
      <c r="J13" s="376">
        <v>40848</v>
      </c>
      <c r="K13" s="510">
        <v>14</v>
      </c>
      <c r="L13" s="376">
        <f>J13+K13</f>
        <v>40862</v>
      </c>
      <c r="M13" s="510">
        <v>7</v>
      </c>
      <c r="N13" s="376">
        <f>L13+M13</f>
        <v>40869</v>
      </c>
      <c r="O13" s="510">
        <v>14</v>
      </c>
      <c r="P13" s="376">
        <f>N13+O13</f>
        <v>40883</v>
      </c>
      <c r="Q13" s="510">
        <v>7</v>
      </c>
      <c r="R13" s="376">
        <f>P13+Q13</f>
        <v>40890</v>
      </c>
      <c r="S13" s="510"/>
      <c r="T13" s="376" t="s">
        <v>207</v>
      </c>
      <c r="U13" s="510"/>
      <c r="V13" s="376" t="s">
        <v>207</v>
      </c>
      <c r="W13" s="510"/>
      <c r="X13" s="376" t="s">
        <v>207</v>
      </c>
      <c r="Y13" s="510"/>
      <c r="Z13" s="376" t="s">
        <v>207</v>
      </c>
      <c r="AA13" s="510"/>
      <c r="AB13" s="376" t="s">
        <v>207</v>
      </c>
      <c r="AC13" s="510"/>
      <c r="AD13" s="376" t="s">
        <v>207</v>
      </c>
      <c r="AE13" s="510"/>
      <c r="AF13" s="376" t="s">
        <v>207</v>
      </c>
      <c r="AG13" s="510"/>
      <c r="AH13" s="376" t="s">
        <v>207</v>
      </c>
      <c r="AI13" s="510">
        <v>7</v>
      </c>
      <c r="AJ13" s="376">
        <f>R13+AI13</f>
        <v>40897</v>
      </c>
      <c r="AK13" s="510">
        <v>10</v>
      </c>
      <c r="AL13" s="376">
        <f>AJ13+AK13</f>
        <v>40907</v>
      </c>
      <c r="AM13" s="510">
        <v>14</v>
      </c>
      <c r="AN13" s="376">
        <f>AL13+AM13</f>
        <v>40921</v>
      </c>
      <c r="AO13" s="510">
        <v>7</v>
      </c>
      <c r="AP13" s="376">
        <f>AN13+AO13</f>
        <v>40928</v>
      </c>
      <c r="AQ13" s="510">
        <v>7</v>
      </c>
      <c r="AR13" s="376">
        <f>AP13+AQ13</f>
        <v>40935</v>
      </c>
      <c r="AS13" s="510">
        <v>150</v>
      </c>
      <c r="AT13" s="1214">
        <v>41182</v>
      </c>
      <c r="AU13" s="1928">
        <v>81</v>
      </c>
      <c r="AV13" s="1928">
        <v>81</v>
      </c>
      <c r="AW13" s="1568"/>
      <c r="AX13" s="48"/>
    </row>
    <row r="14" spans="1:50" s="179" customFormat="1" ht="24.75" customHeight="1">
      <c r="A14" s="1127">
        <v>8</v>
      </c>
      <c r="B14" s="803" t="s">
        <v>316</v>
      </c>
      <c r="C14" s="1200" t="s">
        <v>323</v>
      </c>
      <c r="D14" s="801"/>
      <c r="E14" s="802"/>
      <c r="F14" s="837"/>
      <c r="G14" s="836">
        <v>27040</v>
      </c>
      <c r="H14" s="803"/>
      <c r="I14" s="804"/>
      <c r="J14" s="805">
        <v>40843</v>
      </c>
      <c r="K14" s="523"/>
      <c r="L14" s="804">
        <v>40856</v>
      </c>
      <c r="M14" s="523"/>
      <c r="N14" s="805">
        <v>40872</v>
      </c>
      <c r="O14" s="523"/>
      <c r="P14" s="804">
        <v>40884</v>
      </c>
      <c r="Q14" s="523"/>
      <c r="R14" s="804">
        <v>40914</v>
      </c>
      <c r="S14" s="523"/>
      <c r="T14" s="804">
        <v>40914</v>
      </c>
      <c r="U14" s="523"/>
      <c r="V14" s="841" t="s">
        <v>207</v>
      </c>
      <c r="W14" s="523"/>
      <c r="X14" s="841" t="s">
        <v>207</v>
      </c>
      <c r="Y14" s="523"/>
      <c r="Z14" s="841" t="s">
        <v>207</v>
      </c>
      <c r="AA14" s="523"/>
      <c r="AB14" s="841" t="s">
        <v>207</v>
      </c>
      <c r="AC14" s="523"/>
      <c r="AD14" s="840" t="s">
        <v>207</v>
      </c>
      <c r="AE14" s="523"/>
      <c r="AF14" s="841" t="s">
        <v>207</v>
      </c>
      <c r="AG14" s="523"/>
      <c r="AH14" s="841" t="s">
        <v>207</v>
      </c>
      <c r="AI14" s="523"/>
      <c r="AJ14" s="841">
        <v>40918</v>
      </c>
      <c r="AK14" s="523"/>
      <c r="AL14" s="804">
        <v>40920</v>
      </c>
      <c r="AM14" s="523"/>
      <c r="AN14" s="804">
        <v>40934</v>
      </c>
      <c r="AO14" s="523"/>
      <c r="AP14" s="805">
        <v>40934</v>
      </c>
      <c r="AQ14" s="523"/>
      <c r="AR14" s="804">
        <v>40934</v>
      </c>
      <c r="AS14" s="523"/>
      <c r="AT14" s="1338"/>
      <c r="AU14" s="1930"/>
      <c r="AV14" s="1930"/>
      <c r="AW14" s="1352" t="s">
        <v>311</v>
      </c>
    </row>
    <row r="15" spans="1:50" s="179" customFormat="1" ht="37.5" customHeight="1">
      <c r="A15" s="1173">
        <v>9</v>
      </c>
      <c r="B15" s="244" t="s">
        <v>316</v>
      </c>
      <c r="C15" s="459" t="s">
        <v>323</v>
      </c>
      <c r="D15" s="366"/>
      <c r="E15" s="241" t="s">
        <v>136</v>
      </c>
      <c r="F15" s="606"/>
      <c r="G15" s="243"/>
      <c r="H15" s="234"/>
      <c r="I15" s="368"/>
      <c r="J15" s="246">
        <v>41052</v>
      </c>
      <c r="K15" s="511"/>
      <c r="L15" s="368">
        <v>41053</v>
      </c>
      <c r="M15" s="511"/>
      <c r="N15" s="246" t="s">
        <v>207</v>
      </c>
      <c r="O15" s="511"/>
      <c r="P15" s="248" t="s">
        <v>207</v>
      </c>
      <c r="Q15" s="511"/>
      <c r="R15" s="248" t="s">
        <v>207</v>
      </c>
      <c r="S15" s="511"/>
      <c r="T15" s="248" t="s">
        <v>207</v>
      </c>
      <c r="U15" s="511"/>
      <c r="V15" s="248" t="s">
        <v>207</v>
      </c>
      <c r="W15" s="511"/>
      <c r="X15" s="248" t="s">
        <v>207</v>
      </c>
      <c r="Y15" s="511"/>
      <c r="Z15" s="248" t="s">
        <v>207</v>
      </c>
      <c r="AA15" s="511"/>
      <c r="AB15" s="248" t="s">
        <v>207</v>
      </c>
      <c r="AC15" s="511"/>
      <c r="AD15" s="246" t="s">
        <v>207</v>
      </c>
      <c r="AE15" s="511"/>
      <c r="AF15" s="248" t="s">
        <v>207</v>
      </c>
      <c r="AG15" s="511"/>
      <c r="AH15" s="248" t="s">
        <v>207</v>
      </c>
      <c r="AI15" s="511"/>
      <c r="AJ15" s="248">
        <v>41052</v>
      </c>
      <c r="AK15" s="511"/>
      <c r="AL15" s="368">
        <v>41052</v>
      </c>
      <c r="AM15" s="511"/>
      <c r="AN15" s="368">
        <v>41053</v>
      </c>
      <c r="AO15" s="511"/>
      <c r="AP15" s="537">
        <v>41054</v>
      </c>
      <c r="AQ15" s="511"/>
      <c r="AR15" s="368">
        <v>41054</v>
      </c>
      <c r="AS15" s="511"/>
      <c r="AT15" s="368"/>
      <c r="AU15" s="1700"/>
      <c r="AV15" s="1700"/>
      <c r="AW15" s="1592" t="s">
        <v>309</v>
      </c>
    </row>
    <row r="16" spans="1:50" ht="29.25" customHeight="1">
      <c r="A16" s="1127">
        <v>10</v>
      </c>
      <c r="B16" s="458" t="s">
        <v>204</v>
      </c>
      <c r="C16" s="954" t="s">
        <v>467</v>
      </c>
      <c r="D16" s="371" t="s">
        <v>225</v>
      </c>
      <c r="E16" s="232" t="s">
        <v>581</v>
      </c>
      <c r="F16" s="255">
        <v>107500</v>
      </c>
      <c r="G16" s="255">
        <v>79550</v>
      </c>
      <c r="H16" s="375" t="s">
        <v>221</v>
      </c>
      <c r="I16" s="376" t="s">
        <v>206</v>
      </c>
      <c r="J16" s="376">
        <v>39510</v>
      </c>
      <c r="K16" s="510">
        <v>14</v>
      </c>
      <c r="L16" s="376">
        <v>39890</v>
      </c>
      <c r="M16" s="510">
        <v>7</v>
      </c>
      <c r="N16" s="376">
        <v>39563</v>
      </c>
      <c r="O16" s="510">
        <v>14</v>
      </c>
      <c r="P16" s="376">
        <v>39547</v>
      </c>
      <c r="Q16" s="510">
        <v>7</v>
      </c>
      <c r="R16" s="376">
        <v>39554</v>
      </c>
      <c r="S16" s="510"/>
      <c r="T16" s="376" t="s">
        <v>207</v>
      </c>
      <c r="U16" s="510"/>
      <c r="V16" s="376" t="s">
        <v>207</v>
      </c>
      <c r="W16" s="510"/>
      <c r="X16" s="376" t="s">
        <v>207</v>
      </c>
      <c r="Y16" s="510"/>
      <c r="Z16" s="376" t="s">
        <v>207</v>
      </c>
      <c r="AA16" s="510"/>
      <c r="AB16" s="376" t="s">
        <v>207</v>
      </c>
      <c r="AC16" s="510"/>
      <c r="AD16" s="376" t="s">
        <v>207</v>
      </c>
      <c r="AE16" s="510"/>
      <c r="AF16" s="376" t="s">
        <v>207</v>
      </c>
      <c r="AG16" s="510"/>
      <c r="AH16" s="376" t="s">
        <v>207</v>
      </c>
      <c r="AI16" s="510">
        <v>7</v>
      </c>
      <c r="AJ16" s="376">
        <v>39561</v>
      </c>
      <c r="AK16" s="510">
        <v>14</v>
      </c>
      <c r="AL16" s="376">
        <v>39576</v>
      </c>
      <c r="AM16" s="510">
        <v>14</v>
      </c>
      <c r="AN16" s="376">
        <v>39591</v>
      </c>
      <c r="AO16" s="510">
        <v>7</v>
      </c>
      <c r="AP16" s="376">
        <v>39598</v>
      </c>
      <c r="AQ16" s="510">
        <v>7</v>
      </c>
      <c r="AR16" s="376">
        <v>39605</v>
      </c>
      <c r="AS16" s="510">
        <v>120</v>
      </c>
      <c r="AT16" s="1214">
        <f>AR16+AS16</f>
        <v>39725</v>
      </c>
      <c r="AU16" s="1366"/>
      <c r="AV16" s="1366"/>
      <c r="AW16" s="1343"/>
      <c r="AX16" s="48"/>
    </row>
    <row r="17" spans="1:50" s="1070" customFormat="1" ht="25.5" customHeight="1">
      <c r="A17" s="1173">
        <v>11</v>
      </c>
      <c r="B17" s="653" t="s">
        <v>316</v>
      </c>
      <c r="C17" s="650" t="s">
        <v>324</v>
      </c>
      <c r="D17" s="651" t="s">
        <v>225</v>
      </c>
      <c r="E17" s="652"/>
      <c r="F17" s="1042">
        <v>45220</v>
      </c>
      <c r="G17" s="94"/>
      <c r="H17" s="653"/>
      <c r="I17" s="379"/>
      <c r="J17" s="538">
        <v>39619</v>
      </c>
      <c r="K17" s="509"/>
      <c r="L17" s="379">
        <v>39630</v>
      </c>
      <c r="M17" s="509"/>
      <c r="N17" s="538"/>
      <c r="O17" s="509"/>
      <c r="P17" s="379"/>
      <c r="Q17" s="509"/>
      <c r="R17" s="379">
        <v>39632</v>
      </c>
      <c r="S17" s="509"/>
      <c r="T17" s="379"/>
      <c r="U17" s="509"/>
      <c r="V17" s="379" t="s">
        <v>207</v>
      </c>
      <c r="W17" s="509"/>
      <c r="X17" s="379" t="s">
        <v>207</v>
      </c>
      <c r="Y17" s="509"/>
      <c r="Z17" s="379" t="s">
        <v>207</v>
      </c>
      <c r="AA17" s="509"/>
      <c r="AB17" s="379" t="s">
        <v>207</v>
      </c>
      <c r="AC17" s="509"/>
      <c r="AD17" s="538" t="s">
        <v>207</v>
      </c>
      <c r="AE17" s="509"/>
      <c r="AF17" s="379" t="s">
        <v>207</v>
      </c>
      <c r="AG17" s="509"/>
      <c r="AH17" s="379" t="s">
        <v>207</v>
      </c>
      <c r="AI17" s="509"/>
      <c r="AJ17" s="379">
        <v>39647</v>
      </c>
      <c r="AK17" s="509"/>
      <c r="AL17" s="379">
        <v>39649</v>
      </c>
      <c r="AM17" s="509"/>
      <c r="AN17" s="379">
        <v>39651</v>
      </c>
      <c r="AO17" s="509"/>
      <c r="AP17" s="538">
        <v>39654</v>
      </c>
      <c r="AQ17" s="509"/>
      <c r="AR17" s="379">
        <v>39654</v>
      </c>
      <c r="AS17" s="509">
        <v>442</v>
      </c>
      <c r="AT17" s="1334">
        <f>AR17+AS17</f>
        <v>40096</v>
      </c>
      <c r="AU17" s="1368">
        <v>100</v>
      </c>
      <c r="AV17" s="1368">
        <v>100</v>
      </c>
      <c r="AW17" s="1344" t="s">
        <v>311</v>
      </c>
    </row>
    <row r="18" spans="1:50" s="1071" customFormat="1" ht="33" customHeight="1">
      <c r="A18" s="1127">
        <v>12</v>
      </c>
      <c r="B18" s="653" t="s">
        <v>316</v>
      </c>
      <c r="C18" s="650" t="s">
        <v>324</v>
      </c>
      <c r="D18" s="651" t="s">
        <v>225</v>
      </c>
      <c r="E18" s="92" t="s">
        <v>136</v>
      </c>
      <c r="F18" s="1042">
        <v>4500</v>
      </c>
      <c r="G18" s="94"/>
      <c r="H18" s="653"/>
      <c r="I18" s="379"/>
      <c r="J18" s="98" t="s">
        <v>207</v>
      </c>
      <c r="K18" s="509"/>
      <c r="L18" s="99" t="s">
        <v>207</v>
      </c>
      <c r="M18" s="509"/>
      <c r="N18" s="538" t="s">
        <v>207</v>
      </c>
      <c r="O18" s="509"/>
      <c r="P18" s="379" t="s">
        <v>207</v>
      </c>
      <c r="Q18" s="509"/>
      <c r="R18" s="379" t="s">
        <v>207</v>
      </c>
      <c r="S18" s="509"/>
      <c r="T18" s="379" t="s">
        <v>207</v>
      </c>
      <c r="U18" s="509"/>
      <c r="V18" s="379" t="s">
        <v>207</v>
      </c>
      <c r="W18" s="509"/>
      <c r="X18" s="379" t="s">
        <v>207</v>
      </c>
      <c r="Y18" s="509"/>
      <c r="Z18" s="379" t="s">
        <v>207</v>
      </c>
      <c r="AA18" s="509"/>
      <c r="AB18" s="379" t="s">
        <v>207</v>
      </c>
      <c r="AC18" s="509"/>
      <c r="AD18" s="538" t="s">
        <v>207</v>
      </c>
      <c r="AE18" s="509"/>
      <c r="AF18" s="379" t="s">
        <v>207</v>
      </c>
      <c r="AG18" s="509"/>
      <c r="AH18" s="379" t="s">
        <v>207</v>
      </c>
      <c r="AI18" s="509"/>
      <c r="AJ18" s="379"/>
      <c r="AK18" s="509"/>
      <c r="AL18" s="379"/>
      <c r="AM18" s="509"/>
      <c r="AN18" s="379"/>
      <c r="AO18" s="509"/>
      <c r="AP18" s="1068">
        <v>39742</v>
      </c>
      <c r="AQ18" s="509"/>
      <c r="AR18" s="379">
        <v>39742</v>
      </c>
      <c r="AS18" s="509">
        <v>9</v>
      </c>
      <c r="AT18" s="1332">
        <v>39751</v>
      </c>
      <c r="AU18" s="1367">
        <v>100</v>
      </c>
      <c r="AV18" s="1367">
        <v>100</v>
      </c>
      <c r="AW18" s="1344" t="s">
        <v>311</v>
      </c>
    </row>
    <row r="19" spans="1:50" s="179" customFormat="1" ht="30.75" customHeight="1">
      <c r="A19" s="1173">
        <v>13</v>
      </c>
      <c r="B19" s="234" t="s">
        <v>316</v>
      </c>
      <c r="C19" s="236" t="s">
        <v>324</v>
      </c>
      <c r="D19" s="366" t="s">
        <v>225</v>
      </c>
      <c r="E19" s="233" t="s">
        <v>137</v>
      </c>
      <c r="F19" s="1040">
        <v>14379</v>
      </c>
      <c r="G19" s="243"/>
      <c r="H19" s="234"/>
      <c r="I19" s="368"/>
      <c r="J19" s="246" t="s">
        <v>207</v>
      </c>
      <c r="K19" s="511"/>
      <c r="L19" s="248" t="s">
        <v>207</v>
      </c>
      <c r="M19" s="511"/>
      <c r="N19" s="537" t="s">
        <v>207</v>
      </c>
      <c r="O19" s="511"/>
      <c r="P19" s="368" t="s">
        <v>207</v>
      </c>
      <c r="Q19" s="511"/>
      <c r="R19" s="368" t="s">
        <v>207</v>
      </c>
      <c r="S19" s="511"/>
      <c r="T19" s="368" t="s">
        <v>207</v>
      </c>
      <c r="U19" s="511"/>
      <c r="V19" s="368" t="s">
        <v>207</v>
      </c>
      <c r="W19" s="511"/>
      <c r="X19" s="368" t="s">
        <v>207</v>
      </c>
      <c r="Y19" s="511"/>
      <c r="Z19" s="368" t="s">
        <v>207</v>
      </c>
      <c r="AA19" s="511"/>
      <c r="AB19" s="368" t="s">
        <v>207</v>
      </c>
      <c r="AC19" s="511"/>
      <c r="AD19" s="537" t="s">
        <v>207</v>
      </c>
      <c r="AE19" s="511"/>
      <c r="AF19" s="368" t="s">
        <v>207</v>
      </c>
      <c r="AG19" s="511"/>
      <c r="AH19" s="368" t="s">
        <v>207</v>
      </c>
      <c r="AI19" s="511"/>
      <c r="AJ19" s="368">
        <v>39884</v>
      </c>
      <c r="AK19" s="511"/>
      <c r="AL19" s="368">
        <v>39884</v>
      </c>
      <c r="AM19" s="511"/>
      <c r="AN19" s="368">
        <v>39885</v>
      </c>
      <c r="AO19" s="511"/>
      <c r="AP19" s="537">
        <v>39885</v>
      </c>
      <c r="AQ19" s="511"/>
      <c r="AR19" s="368">
        <v>39885</v>
      </c>
      <c r="AS19" s="511">
        <v>63</v>
      </c>
      <c r="AT19" s="1335">
        <v>39943</v>
      </c>
      <c r="AU19" s="1368">
        <v>100</v>
      </c>
      <c r="AV19" s="1368">
        <v>100</v>
      </c>
      <c r="AW19" s="1345" t="s">
        <v>311</v>
      </c>
    </row>
    <row r="20" spans="1:50" ht="33.75" customHeight="1">
      <c r="A20" s="1127">
        <v>14</v>
      </c>
      <c r="B20" s="458" t="s">
        <v>204</v>
      </c>
      <c r="C20" s="373" t="s">
        <v>642</v>
      </c>
      <c r="D20" s="371" t="s">
        <v>225</v>
      </c>
      <c r="E20" s="232" t="s">
        <v>581</v>
      </c>
      <c r="F20" s="255">
        <v>0</v>
      </c>
      <c r="G20" s="255"/>
      <c r="H20" s="375" t="s">
        <v>232</v>
      </c>
      <c r="I20" s="376" t="s">
        <v>206</v>
      </c>
      <c r="J20" s="376">
        <v>39510</v>
      </c>
      <c r="K20" s="510">
        <v>14</v>
      </c>
      <c r="L20" s="376">
        <f>J20+K20</f>
        <v>39524</v>
      </c>
      <c r="M20" s="510">
        <v>7</v>
      </c>
      <c r="N20" s="376">
        <f>L20+M20</f>
        <v>39531</v>
      </c>
      <c r="O20" s="510">
        <v>14</v>
      </c>
      <c r="P20" s="376">
        <f>N20+O20</f>
        <v>39545</v>
      </c>
      <c r="Q20" s="510">
        <v>7</v>
      </c>
      <c r="R20" s="376">
        <f>P20+Q20</f>
        <v>39552</v>
      </c>
      <c r="S20" s="510"/>
      <c r="T20" s="376" t="s">
        <v>207</v>
      </c>
      <c r="U20" s="510"/>
      <c r="V20" s="376" t="s">
        <v>207</v>
      </c>
      <c r="W20" s="510"/>
      <c r="X20" s="376" t="s">
        <v>207</v>
      </c>
      <c r="Y20" s="510"/>
      <c r="Z20" s="376" t="s">
        <v>207</v>
      </c>
      <c r="AA20" s="510"/>
      <c r="AB20" s="376" t="s">
        <v>207</v>
      </c>
      <c r="AC20" s="510"/>
      <c r="AD20" s="376" t="s">
        <v>207</v>
      </c>
      <c r="AE20" s="510"/>
      <c r="AF20" s="376" t="s">
        <v>207</v>
      </c>
      <c r="AG20" s="510"/>
      <c r="AH20" s="376" t="s">
        <v>207</v>
      </c>
      <c r="AI20" s="510">
        <v>7</v>
      </c>
      <c r="AJ20" s="376">
        <f>R20+AI20</f>
        <v>39559</v>
      </c>
      <c r="AK20" s="510">
        <v>14</v>
      </c>
      <c r="AL20" s="376">
        <f>AJ20+AK20</f>
        <v>39573</v>
      </c>
      <c r="AM20" s="510">
        <v>14</v>
      </c>
      <c r="AN20" s="376">
        <f>AL20+AM20</f>
        <v>39587</v>
      </c>
      <c r="AO20" s="510">
        <v>7</v>
      </c>
      <c r="AP20" s="376">
        <f>AN20+AO20</f>
        <v>39594</v>
      </c>
      <c r="AQ20" s="510">
        <v>7</v>
      </c>
      <c r="AR20" s="376">
        <f>AP20+AQ20</f>
        <v>39601</v>
      </c>
      <c r="AS20" s="510"/>
      <c r="AT20" s="1214">
        <v>41274</v>
      </c>
      <c r="AU20" s="1366"/>
      <c r="AV20" s="1366"/>
      <c r="AW20" s="1343"/>
      <c r="AX20" s="48"/>
    </row>
    <row r="21" spans="1:50" s="179" customFormat="1" ht="24.75" customHeight="1">
      <c r="A21" s="1173">
        <v>15</v>
      </c>
      <c r="B21" s="653" t="s">
        <v>316</v>
      </c>
      <c r="C21" s="650" t="s">
        <v>324</v>
      </c>
      <c r="D21" s="651" t="s">
        <v>225</v>
      </c>
      <c r="E21" s="652"/>
      <c r="F21" s="1067"/>
      <c r="G21" s="94">
        <v>35540</v>
      </c>
      <c r="H21" s="653"/>
      <c r="I21" s="379"/>
      <c r="J21" s="538">
        <v>40107</v>
      </c>
      <c r="K21" s="509"/>
      <c r="L21" s="379">
        <v>40108</v>
      </c>
      <c r="M21" s="509"/>
      <c r="N21" s="538" t="s">
        <v>207</v>
      </c>
      <c r="O21" s="509"/>
      <c r="P21" s="379" t="s">
        <v>207</v>
      </c>
      <c r="Q21" s="509"/>
      <c r="R21" s="379" t="s">
        <v>207</v>
      </c>
      <c r="S21" s="509"/>
      <c r="T21" s="379" t="s">
        <v>207</v>
      </c>
      <c r="U21" s="509"/>
      <c r="V21" s="379" t="s">
        <v>207</v>
      </c>
      <c r="W21" s="509"/>
      <c r="X21" s="379" t="s">
        <v>207</v>
      </c>
      <c r="Y21" s="509"/>
      <c r="Z21" s="379" t="s">
        <v>207</v>
      </c>
      <c r="AA21" s="509"/>
      <c r="AB21" s="379" t="s">
        <v>207</v>
      </c>
      <c r="AC21" s="509"/>
      <c r="AD21" s="538" t="s">
        <v>207</v>
      </c>
      <c r="AE21" s="509"/>
      <c r="AF21" s="379" t="s">
        <v>207</v>
      </c>
      <c r="AG21" s="509"/>
      <c r="AH21" s="379" t="s">
        <v>207</v>
      </c>
      <c r="AI21" s="509"/>
      <c r="AJ21" s="379">
        <v>40476</v>
      </c>
      <c r="AK21" s="509"/>
      <c r="AL21" s="379">
        <v>40476</v>
      </c>
      <c r="AM21" s="509"/>
      <c r="AN21" s="379">
        <v>40480</v>
      </c>
      <c r="AO21" s="509"/>
      <c r="AP21" s="538">
        <v>40129</v>
      </c>
      <c r="AQ21" s="509"/>
      <c r="AR21" s="379">
        <v>40129</v>
      </c>
      <c r="AS21" s="509">
        <v>279</v>
      </c>
      <c r="AT21" s="1332">
        <f>AR21+AS21</f>
        <v>40408</v>
      </c>
      <c r="AU21" s="1367">
        <v>100</v>
      </c>
      <c r="AV21" s="1367">
        <v>100</v>
      </c>
      <c r="AW21" s="1344" t="s">
        <v>311</v>
      </c>
    </row>
    <row r="22" spans="1:50" s="179" customFormat="1" ht="30" customHeight="1">
      <c r="A22" s="1127">
        <v>16</v>
      </c>
      <c r="B22" s="803" t="s">
        <v>316</v>
      </c>
      <c r="C22" s="800" t="s">
        <v>324</v>
      </c>
      <c r="D22" s="801" t="s">
        <v>225</v>
      </c>
      <c r="E22" s="835" t="s">
        <v>136</v>
      </c>
      <c r="F22" s="837"/>
      <c r="G22" s="836">
        <v>50980</v>
      </c>
      <c r="H22" s="803"/>
      <c r="I22" s="804" t="s">
        <v>206</v>
      </c>
      <c r="J22" s="805" t="s">
        <v>207</v>
      </c>
      <c r="K22" s="523"/>
      <c r="L22" s="804" t="s">
        <v>207</v>
      </c>
      <c r="M22" s="523"/>
      <c r="N22" s="805" t="s">
        <v>207</v>
      </c>
      <c r="O22" s="523"/>
      <c r="P22" s="804" t="s">
        <v>207</v>
      </c>
      <c r="Q22" s="523"/>
      <c r="R22" s="804" t="s">
        <v>207</v>
      </c>
      <c r="S22" s="523"/>
      <c r="T22" s="804" t="s">
        <v>207</v>
      </c>
      <c r="U22" s="523"/>
      <c r="V22" s="804" t="s">
        <v>207</v>
      </c>
      <c r="W22" s="523"/>
      <c r="X22" s="804" t="s">
        <v>207</v>
      </c>
      <c r="Y22" s="523"/>
      <c r="Z22" s="804" t="s">
        <v>207</v>
      </c>
      <c r="AA22" s="523"/>
      <c r="AB22" s="804" t="s">
        <v>207</v>
      </c>
      <c r="AC22" s="523"/>
      <c r="AD22" s="805" t="s">
        <v>207</v>
      </c>
      <c r="AE22" s="523"/>
      <c r="AF22" s="804" t="s">
        <v>207</v>
      </c>
      <c r="AG22" s="523"/>
      <c r="AH22" s="804" t="s">
        <v>207</v>
      </c>
      <c r="AI22" s="523"/>
      <c r="AJ22" s="804">
        <v>40399</v>
      </c>
      <c r="AK22" s="523"/>
      <c r="AL22" s="804">
        <v>40400</v>
      </c>
      <c r="AM22" s="523"/>
      <c r="AN22" s="804">
        <v>40408</v>
      </c>
      <c r="AO22" s="523"/>
      <c r="AP22" s="805">
        <v>40408</v>
      </c>
      <c r="AQ22" s="523"/>
      <c r="AR22" s="804">
        <v>40408</v>
      </c>
      <c r="AS22" s="523"/>
      <c r="AT22" s="1338">
        <v>40996</v>
      </c>
      <c r="AU22" s="1631">
        <v>82</v>
      </c>
      <c r="AV22" s="1631">
        <v>82</v>
      </c>
      <c r="AW22" s="1352" t="s">
        <v>311</v>
      </c>
    </row>
    <row r="23" spans="1:50" s="179" customFormat="1" ht="31.5" customHeight="1">
      <c r="A23" s="1173">
        <v>17</v>
      </c>
      <c r="B23" s="244" t="s">
        <v>316</v>
      </c>
      <c r="C23" s="459" t="s">
        <v>324</v>
      </c>
      <c r="D23" s="460" t="s">
        <v>225</v>
      </c>
      <c r="E23" s="241" t="s">
        <v>138</v>
      </c>
      <c r="F23" s="606"/>
      <c r="G23" s="243">
        <v>5440</v>
      </c>
      <c r="H23" s="234"/>
      <c r="I23" s="368"/>
      <c r="J23" s="537">
        <v>40987</v>
      </c>
      <c r="K23" s="511"/>
      <c r="L23" s="368">
        <v>40996</v>
      </c>
      <c r="M23" s="511"/>
      <c r="N23" s="246" t="s">
        <v>207</v>
      </c>
      <c r="O23" s="511"/>
      <c r="P23" s="248" t="s">
        <v>207</v>
      </c>
      <c r="Q23" s="511"/>
      <c r="R23" s="248" t="s">
        <v>207</v>
      </c>
      <c r="S23" s="511"/>
      <c r="T23" s="248" t="s">
        <v>207</v>
      </c>
      <c r="U23" s="511"/>
      <c r="V23" s="248" t="s">
        <v>207</v>
      </c>
      <c r="W23" s="511"/>
      <c r="X23" s="248" t="s">
        <v>207</v>
      </c>
      <c r="Y23" s="511"/>
      <c r="Z23" s="248" t="s">
        <v>207</v>
      </c>
      <c r="AA23" s="511"/>
      <c r="AB23" s="248" t="s">
        <v>207</v>
      </c>
      <c r="AC23" s="511"/>
      <c r="AD23" s="246" t="s">
        <v>207</v>
      </c>
      <c r="AE23" s="511"/>
      <c r="AF23" s="248" t="s">
        <v>207</v>
      </c>
      <c r="AG23" s="511"/>
      <c r="AH23" s="248" t="s">
        <v>207</v>
      </c>
      <c r="AI23" s="511"/>
      <c r="AJ23" s="368">
        <v>40983</v>
      </c>
      <c r="AK23" s="511"/>
      <c r="AL23" s="368">
        <v>40984</v>
      </c>
      <c r="AM23" s="511"/>
      <c r="AN23" s="368">
        <v>40996</v>
      </c>
      <c r="AO23" s="511"/>
      <c r="AP23" s="537">
        <v>40996</v>
      </c>
      <c r="AQ23" s="511"/>
      <c r="AR23" s="368">
        <v>40996</v>
      </c>
      <c r="AS23" s="511"/>
      <c r="AT23" s="368"/>
      <c r="AU23" s="1591"/>
      <c r="AV23" s="1591"/>
      <c r="AW23" s="1592" t="s">
        <v>309</v>
      </c>
    </row>
    <row r="24" spans="1:50" ht="22.5" customHeight="1">
      <c r="A24" s="1127">
        <v>18</v>
      </c>
      <c r="B24" s="458" t="s">
        <v>204</v>
      </c>
      <c r="C24" s="373" t="s">
        <v>643</v>
      </c>
      <c r="D24" s="371" t="s">
        <v>225</v>
      </c>
      <c r="E24" s="232" t="s">
        <v>582</v>
      </c>
      <c r="F24" s="255">
        <v>0</v>
      </c>
      <c r="G24" s="255"/>
      <c r="H24" s="375" t="s">
        <v>249</v>
      </c>
      <c r="I24" s="376" t="s">
        <v>206</v>
      </c>
      <c r="J24" s="376">
        <v>39948</v>
      </c>
      <c r="K24" s="510">
        <v>14</v>
      </c>
      <c r="L24" s="376">
        <f>J24+K24</f>
        <v>39962</v>
      </c>
      <c r="M24" s="510">
        <v>7</v>
      </c>
      <c r="N24" s="376">
        <f>L24+M24</f>
        <v>39969</v>
      </c>
      <c r="O24" s="510">
        <v>14</v>
      </c>
      <c r="P24" s="376">
        <f>N24+O24</f>
        <v>39983</v>
      </c>
      <c r="Q24" s="510">
        <v>14</v>
      </c>
      <c r="R24" s="376">
        <f>P24+Q24</f>
        <v>39997</v>
      </c>
      <c r="S24" s="510"/>
      <c r="T24" s="376" t="s">
        <v>207</v>
      </c>
      <c r="U24" s="510"/>
      <c r="V24" s="376" t="s">
        <v>207</v>
      </c>
      <c r="W24" s="510"/>
      <c r="X24" s="376" t="s">
        <v>207</v>
      </c>
      <c r="Y24" s="510">
        <v>7</v>
      </c>
      <c r="Z24" s="376">
        <f>R24+Y24</f>
        <v>40004</v>
      </c>
      <c r="AA24" s="510">
        <v>14</v>
      </c>
      <c r="AB24" s="376">
        <f>Z24+AA24</f>
        <v>40018</v>
      </c>
      <c r="AC24" s="510"/>
      <c r="AD24" s="376" t="s">
        <v>207</v>
      </c>
      <c r="AE24" s="510"/>
      <c r="AF24" s="376" t="s">
        <v>207</v>
      </c>
      <c r="AG24" s="510"/>
      <c r="AH24" s="376" t="s">
        <v>207</v>
      </c>
      <c r="AI24" s="510">
        <v>7</v>
      </c>
      <c r="AJ24" s="376">
        <f>AB24+AI24</f>
        <v>40025</v>
      </c>
      <c r="AK24" s="510">
        <v>21</v>
      </c>
      <c r="AL24" s="376">
        <f>AJ24+AK24</f>
        <v>40046</v>
      </c>
      <c r="AM24" s="510">
        <v>14</v>
      </c>
      <c r="AN24" s="376">
        <f>AL24+AM24</f>
        <v>40060</v>
      </c>
      <c r="AO24" s="510">
        <v>14</v>
      </c>
      <c r="AP24" s="376">
        <f>AN24+AO24</f>
        <v>40074</v>
      </c>
      <c r="AQ24" s="510">
        <v>7</v>
      </c>
      <c r="AR24" s="376">
        <f>AP24+AQ24</f>
        <v>40081</v>
      </c>
      <c r="AS24" s="510">
        <v>90</v>
      </c>
      <c r="AT24" s="1214">
        <f t="shared" ref="AT24:AT29" si="1">AR24+AS24</f>
        <v>40171</v>
      </c>
      <c r="AU24" s="1366"/>
      <c r="AV24" s="1366"/>
      <c r="AW24" s="1343" t="s">
        <v>83</v>
      </c>
      <c r="AX24" s="48"/>
    </row>
    <row r="25" spans="1:50" s="179" customFormat="1" ht="25.5" customHeight="1">
      <c r="A25" s="1173">
        <v>19</v>
      </c>
      <c r="B25" s="653" t="s">
        <v>316</v>
      </c>
      <c r="C25" s="650" t="s">
        <v>325</v>
      </c>
      <c r="D25" s="651"/>
      <c r="E25" s="652"/>
      <c r="F25" s="1067"/>
      <c r="G25" s="94">
        <v>24674</v>
      </c>
      <c r="H25" s="653"/>
      <c r="I25" s="379"/>
      <c r="J25" s="538">
        <v>39882</v>
      </c>
      <c r="K25" s="509"/>
      <c r="L25" s="379">
        <v>39892</v>
      </c>
      <c r="M25" s="509"/>
      <c r="N25" s="538">
        <v>39899</v>
      </c>
      <c r="O25" s="509"/>
      <c r="P25" s="379">
        <v>39909</v>
      </c>
      <c r="Q25" s="509"/>
      <c r="R25" s="379">
        <v>39933</v>
      </c>
      <c r="S25" s="509"/>
      <c r="T25" s="379">
        <v>39945</v>
      </c>
      <c r="U25" s="509"/>
      <c r="V25" s="379"/>
      <c r="W25" s="509"/>
      <c r="X25" s="379"/>
      <c r="Y25" s="509"/>
      <c r="Z25" s="379"/>
      <c r="AA25" s="509"/>
      <c r="AB25" s="379"/>
      <c r="AC25" s="509"/>
      <c r="AD25" s="538"/>
      <c r="AE25" s="509"/>
      <c r="AF25" s="379">
        <v>40044</v>
      </c>
      <c r="AG25" s="509"/>
      <c r="AH25" s="379"/>
      <c r="AI25" s="509"/>
      <c r="AJ25" s="379">
        <v>40045</v>
      </c>
      <c r="AK25" s="509"/>
      <c r="AL25" s="379">
        <v>40049</v>
      </c>
      <c r="AM25" s="509"/>
      <c r="AN25" s="379">
        <v>40056</v>
      </c>
      <c r="AO25" s="509"/>
      <c r="AP25" s="538">
        <v>40058</v>
      </c>
      <c r="AQ25" s="509"/>
      <c r="AR25" s="379">
        <v>40058</v>
      </c>
      <c r="AS25" s="509">
        <v>179</v>
      </c>
      <c r="AT25" s="1332">
        <f t="shared" si="1"/>
        <v>40237</v>
      </c>
      <c r="AU25" s="1367">
        <v>100</v>
      </c>
      <c r="AV25" s="1367">
        <v>100</v>
      </c>
      <c r="AW25" s="1344" t="s">
        <v>311</v>
      </c>
    </row>
    <row r="26" spans="1:50" s="179" customFormat="1" ht="32.25" customHeight="1">
      <c r="A26" s="1127">
        <v>20</v>
      </c>
      <c r="B26" s="653" t="s">
        <v>316</v>
      </c>
      <c r="C26" s="650" t="s">
        <v>325</v>
      </c>
      <c r="D26" s="651" t="s">
        <v>225</v>
      </c>
      <c r="E26" s="652" t="s">
        <v>600</v>
      </c>
      <c r="F26" s="1067"/>
      <c r="G26" s="94"/>
      <c r="H26" s="653"/>
      <c r="I26" s="379"/>
      <c r="J26" s="538" t="s">
        <v>207</v>
      </c>
      <c r="K26" s="509"/>
      <c r="L26" s="379" t="s">
        <v>207</v>
      </c>
      <c r="M26" s="509"/>
      <c r="N26" s="538" t="s">
        <v>207</v>
      </c>
      <c r="O26" s="509"/>
      <c r="P26" s="379" t="s">
        <v>207</v>
      </c>
      <c r="Q26" s="509"/>
      <c r="R26" s="379" t="s">
        <v>207</v>
      </c>
      <c r="S26" s="509"/>
      <c r="T26" s="379" t="s">
        <v>207</v>
      </c>
      <c r="U26" s="509"/>
      <c r="V26" s="379" t="s">
        <v>207</v>
      </c>
      <c r="W26" s="509"/>
      <c r="X26" s="379" t="s">
        <v>207</v>
      </c>
      <c r="Y26" s="509"/>
      <c r="Z26" s="379" t="s">
        <v>207</v>
      </c>
      <c r="AA26" s="509"/>
      <c r="AB26" s="379" t="s">
        <v>207</v>
      </c>
      <c r="AC26" s="509"/>
      <c r="AD26" s="538" t="s">
        <v>207</v>
      </c>
      <c r="AE26" s="509"/>
      <c r="AF26" s="379" t="s">
        <v>207</v>
      </c>
      <c r="AG26" s="509"/>
      <c r="AH26" s="379" t="s">
        <v>207</v>
      </c>
      <c r="AI26" s="509"/>
      <c r="AJ26" s="379">
        <v>40220</v>
      </c>
      <c r="AK26" s="509"/>
      <c r="AL26" s="379">
        <v>40221</v>
      </c>
      <c r="AM26" s="509"/>
      <c r="AN26" s="379">
        <v>40224</v>
      </c>
      <c r="AO26" s="509"/>
      <c r="AP26" s="538">
        <v>40221</v>
      </c>
      <c r="AQ26" s="509"/>
      <c r="AR26" s="379">
        <v>40221</v>
      </c>
      <c r="AS26" s="509">
        <v>47</v>
      </c>
      <c r="AT26" s="1332">
        <f t="shared" si="1"/>
        <v>40268</v>
      </c>
      <c r="AU26" s="1367">
        <v>100</v>
      </c>
      <c r="AV26" s="1367">
        <v>100</v>
      </c>
      <c r="AW26" s="1344" t="s">
        <v>311</v>
      </c>
    </row>
    <row r="27" spans="1:50" s="179" customFormat="1" ht="34.5" customHeight="1">
      <c r="A27" s="1173">
        <v>21</v>
      </c>
      <c r="B27" s="234" t="s">
        <v>316</v>
      </c>
      <c r="C27" s="236" t="s">
        <v>325</v>
      </c>
      <c r="D27" s="366" t="s">
        <v>225</v>
      </c>
      <c r="E27" s="233" t="s">
        <v>123</v>
      </c>
      <c r="F27" s="606"/>
      <c r="G27" s="243"/>
      <c r="H27" s="234"/>
      <c r="I27" s="368"/>
      <c r="J27" s="537" t="s">
        <v>207</v>
      </c>
      <c r="K27" s="511"/>
      <c r="L27" s="368" t="s">
        <v>207</v>
      </c>
      <c r="M27" s="511"/>
      <c r="N27" s="537" t="s">
        <v>207</v>
      </c>
      <c r="O27" s="511"/>
      <c r="P27" s="368" t="s">
        <v>207</v>
      </c>
      <c r="Q27" s="511"/>
      <c r="R27" s="368" t="s">
        <v>207</v>
      </c>
      <c r="S27" s="511"/>
      <c r="T27" s="368" t="s">
        <v>207</v>
      </c>
      <c r="U27" s="511"/>
      <c r="V27" s="368" t="s">
        <v>207</v>
      </c>
      <c r="W27" s="511"/>
      <c r="X27" s="368" t="s">
        <v>207</v>
      </c>
      <c r="Y27" s="511"/>
      <c r="Z27" s="368" t="s">
        <v>207</v>
      </c>
      <c r="AA27" s="511"/>
      <c r="AB27" s="368" t="s">
        <v>207</v>
      </c>
      <c r="AC27" s="511"/>
      <c r="AD27" s="537" t="s">
        <v>207</v>
      </c>
      <c r="AE27" s="511"/>
      <c r="AF27" s="368" t="s">
        <v>207</v>
      </c>
      <c r="AG27" s="511"/>
      <c r="AH27" s="368" t="s">
        <v>207</v>
      </c>
      <c r="AI27" s="511"/>
      <c r="AJ27" s="368">
        <v>40218</v>
      </c>
      <c r="AK27" s="511"/>
      <c r="AL27" s="368">
        <v>40222</v>
      </c>
      <c r="AM27" s="511"/>
      <c r="AN27" s="368">
        <v>40224</v>
      </c>
      <c r="AO27" s="511"/>
      <c r="AP27" s="537">
        <v>40268</v>
      </c>
      <c r="AQ27" s="511"/>
      <c r="AR27" s="368">
        <v>40268</v>
      </c>
      <c r="AS27" s="511">
        <v>30</v>
      </c>
      <c r="AT27" s="1333">
        <f t="shared" si="1"/>
        <v>40298</v>
      </c>
      <c r="AU27" s="1367">
        <v>100</v>
      </c>
      <c r="AV27" s="1367">
        <v>100</v>
      </c>
      <c r="AW27" s="1345" t="s">
        <v>311</v>
      </c>
    </row>
    <row r="28" spans="1:50" ht="27" customHeight="1">
      <c r="A28" s="1127">
        <v>22</v>
      </c>
      <c r="B28" s="1171" t="s">
        <v>204</v>
      </c>
      <c r="C28" s="984" t="s">
        <v>644</v>
      </c>
      <c r="D28" s="937" t="s">
        <v>225</v>
      </c>
      <c r="E28" s="32" t="s">
        <v>583</v>
      </c>
      <c r="F28" s="380">
        <v>6800</v>
      </c>
      <c r="G28" s="380"/>
      <c r="H28" s="980" t="s">
        <v>221</v>
      </c>
      <c r="I28" s="453" t="s">
        <v>206</v>
      </c>
      <c r="J28" s="453">
        <v>40150</v>
      </c>
      <c r="K28" s="522">
        <v>14</v>
      </c>
      <c r="L28" s="453">
        <f>J28+K28</f>
        <v>40164</v>
      </c>
      <c r="M28" s="522">
        <v>7</v>
      </c>
      <c r="N28" s="453">
        <f>L28+M28</f>
        <v>40171</v>
      </c>
      <c r="O28" s="522">
        <v>14</v>
      </c>
      <c r="P28" s="453">
        <f>N28+O28</f>
        <v>40185</v>
      </c>
      <c r="Q28" s="522">
        <v>7</v>
      </c>
      <c r="R28" s="453">
        <f>P28+Q28</f>
        <v>40192</v>
      </c>
      <c r="S28" s="522"/>
      <c r="T28" s="453" t="s">
        <v>207</v>
      </c>
      <c r="U28" s="522"/>
      <c r="V28" s="453" t="s">
        <v>207</v>
      </c>
      <c r="W28" s="522"/>
      <c r="X28" s="453" t="s">
        <v>207</v>
      </c>
      <c r="Y28" s="522"/>
      <c r="Z28" s="453" t="s">
        <v>207</v>
      </c>
      <c r="AA28" s="522"/>
      <c r="AB28" s="453" t="s">
        <v>207</v>
      </c>
      <c r="AC28" s="522"/>
      <c r="AD28" s="453" t="s">
        <v>207</v>
      </c>
      <c r="AE28" s="522"/>
      <c r="AF28" s="453" t="s">
        <v>207</v>
      </c>
      <c r="AG28" s="522"/>
      <c r="AH28" s="453" t="s">
        <v>207</v>
      </c>
      <c r="AI28" s="522">
        <v>7</v>
      </c>
      <c r="AJ28" s="453">
        <f>R28+AI28</f>
        <v>40199</v>
      </c>
      <c r="AK28" s="522">
        <v>14</v>
      </c>
      <c r="AL28" s="453">
        <f>AJ28+AK28</f>
        <v>40213</v>
      </c>
      <c r="AM28" s="522">
        <v>14</v>
      </c>
      <c r="AN28" s="453">
        <f>AL28+AM28</f>
        <v>40227</v>
      </c>
      <c r="AO28" s="522">
        <v>7</v>
      </c>
      <c r="AP28" s="453">
        <f>AN28+AO28</f>
        <v>40234</v>
      </c>
      <c r="AQ28" s="522">
        <v>7</v>
      </c>
      <c r="AR28" s="453">
        <f>AP28+AQ28</f>
        <v>40241</v>
      </c>
      <c r="AS28" s="522">
        <v>90</v>
      </c>
      <c r="AT28" s="1215">
        <f t="shared" si="1"/>
        <v>40331</v>
      </c>
      <c r="AU28" s="1366"/>
      <c r="AV28" s="1366"/>
      <c r="AW28" s="1346"/>
      <c r="AX28" s="48"/>
    </row>
    <row r="29" spans="1:50" s="179" customFormat="1" ht="27" customHeight="1">
      <c r="A29" s="1173">
        <v>23</v>
      </c>
      <c r="B29" s="1175" t="s">
        <v>316</v>
      </c>
      <c r="C29" s="236" t="s">
        <v>326</v>
      </c>
      <c r="D29" s="366"/>
      <c r="E29" s="233"/>
      <c r="F29" s="606"/>
      <c r="G29" s="243">
        <v>6400</v>
      </c>
      <c r="H29" s="234"/>
      <c r="I29" s="368"/>
      <c r="J29" s="537"/>
      <c r="K29" s="511"/>
      <c r="L29" s="368"/>
      <c r="M29" s="511"/>
      <c r="N29" s="537">
        <v>39832</v>
      </c>
      <c r="O29" s="511"/>
      <c r="P29" s="368">
        <v>39850</v>
      </c>
      <c r="Q29" s="511"/>
      <c r="R29" s="368">
        <v>39856</v>
      </c>
      <c r="S29" s="511"/>
      <c r="T29" s="368">
        <v>39856</v>
      </c>
      <c r="U29" s="511"/>
      <c r="V29" s="368" t="s">
        <v>207</v>
      </c>
      <c r="W29" s="511"/>
      <c r="X29" s="368" t="s">
        <v>207</v>
      </c>
      <c r="Y29" s="511"/>
      <c r="Z29" s="368" t="s">
        <v>207</v>
      </c>
      <c r="AA29" s="511"/>
      <c r="AB29" s="368" t="s">
        <v>207</v>
      </c>
      <c r="AC29" s="511"/>
      <c r="AD29" s="537" t="s">
        <v>207</v>
      </c>
      <c r="AE29" s="511"/>
      <c r="AF29" s="368" t="s">
        <v>207</v>
      </c>
      <c r="AG29" s="511"/>
      <c r="AH29" s="368" t="s">
        <v>207</v>
      </c>
      <c r="AI29" s="511"/>
      <c r="AJ29" s="368">
        <v>39869</v>
      </c>
      <c r="AK29" s="511"/>
      <c r="AL29" s="368">
        <v>39869</v>
      </c>
      <c r="AM29" s="511"/>
      <c r="AN29" s="368">
        <v>39871</v>
      </c>
      <c r="AO29" s="511"/>
      <c r="AP29" s="537">
        <v>39873</v>
      </c>
      <c r="AQ29" s="511"/>
      <c r="AR29" s="368">
        <v>39873</v>
      </c>
      <c r="AS29" s="511">
        <v>152</v>
      </c>
      <c r="AT29" s="1333">
        <f t="shared" si="1"/>
        <v>40025</v>
      </c>
      <c r="AU29" s="1367">
        <v>100</v>
      </c>
      <c r="AV29" s="1367">
        <v>100</v>
      </c>
      <c r="AW29" s="1345" t="s">
        <v>311</v>
      </c>
    </row>
    <row r="30" spans="1:50" ht="30" customHeight="1">
      <c r="A30" s="1127">
        <v>24</v>
      </c>
      <c r="B30" s="1172" t="s">
        <v>204</v>
      </c>
      <c r="C30" s="373" t="s">
        <v>645</v>
      </c>
      <c r="D30" s="371" t="s">
        <v>225</v>
      </c>
      <c r="E30" s="232" t="s">
        <v>584</v>
      </c>
      <c r="F30" s="255">
        <v>0</v>
      </c>
      <c r="G30" s="255"/>
      <c r="H30" s="375" t="s">
        <v>221</v>
      </c>
      <c r="I30" s="376" t="s">
        <v>206</v>
      </c>
      <c r="J30" s="376">
        <v>40008</v>
      </c>
      <c r="K30" s="510">
        <v>14</v>
      </c>
      <c r="L30" s="376">
        <v>40023</v>
      </c>
      <c r="M30" s="510">
        <v>7</v>
      </c>
      <c r="N30" s="376">
        <v>40030</v>
      </c>
      <c r="O30" s="510">
        <v>14</v>
      </c>
      <c r="P30" s="376">
        <v>40045</v>
      </c>
      <c r="Q30" s="510">
        <v>7</v>
      </c>
      <c r="R30" s="376">
        <v>40052</v>
      </c>
      <c r="S30" s="510"/>
      <c r="T30" s="376"/>
      <c r="U30" s="510"/>
      <c r="V30" s="376" t="s">
        <v>207</v>
      </c>
      <c r="W30" s="510"/>
      <c r="X30" s="376" t="s">
        <v>207</v>
      </c>
      <c r="Y30" s="510"/>
      <c r="Z30" s="376" t="s">
        <v>207</v>
      </c>
      <c r="AA30" s="510"/>
      <c r="AB30" s="376" t="s">
        <v>207</v>
      </c>
      <c r="AC30" s="510"/>
      <c r="AD30" s="376" t="s">
        <v>207</v>
      </c>
      <c r="AE30" s="510"/>
      <c r="AF30" s="376" t="s">
        <v>207</v>
      </c>
      <c r="AG30" s="510"/>
      <c r="AH30" s="376" t="s">
        <v>207</v>
      </c>
      <c r="AI30" s="510">
        <v>7</v>
      </c>
      <c r="AJ30" s="376">
        <v>40058</v>
      </c>
      <c r="AK30" s="510">
        <v>14</v>
      </c>
      <c r="AL30" s="376">
        <v>40060</v>
      </c>
      <c r="AM30" s="510">
        <v>14</v>
      </c>
      <c r="AN30" s="376">
        <v>40062</v>
      </c>
      <c r="AO30" s="510">
        <v>7</v>
      </c>
      <c r="AP30" s="376">
        <v>40064</v>
      </c>
      <c r="AQ30" s="510">
        <v>7</v>
      </c>
      <c r="AR30" s="376">
        <v>40066</v>
      </c>
      <c r="AS30" s="510">
        <v>365</v>
      </c>
      <c r="AT30" s="1214">
        <v>40065</v>
      </c>
      <c r="AU30" s="1366"/>
      <c r="AV30" s="1366"/>
      <c r="AW30" s="1343" t="s">
        <v>83</v>
      </c>
      <c r="AX30" s="48"/>
    </row>
    <row r="31" spans="1:50" s="179" customFormat="1" ht="28.5" customHeight="1">
      <c r="A31" s="1173">
        <v>25</v>
      </c>
      <c r="B31" s="1175" t="s">
        <v>316</v>
      </c>
      <c r="C31" s="236" t="s">
        <v>328</v>
      </c>
      <c r="D31" s="366"/>
      <c r="E31" s="233"/>
      <c r="F31" s="606"/>
      <c r="G31" s="243">
        <v>10800</v>
      </c>
      <c r="H31" s="234"/>
      <c r="I31" s="368"/>
      <c r="J31" s="537">
        <v>39979</v>
      </c>
      <c r="K31" s="511"/>
      <c r="L31" s="368">
        <v>39974</v>
      </c>
      <c r="M31" s="511"/>
      <c r="N31" s="537">
        <v>40030</v>
      </c>
      <c r="O31" s="511"/>
      <c r="P31" s="368">
        <v>40059</v>
      </c>
      <c r="Q31" s="511"/>
      <c r="R31" s="368">
        <v>40066</v>
      </c>
      <c r="S31" s="511"/>
      <c r="T31" s="368">
        <v>40066</v>
      </c>
      <c r="U31" s="511"/>
      <c r="V31" s="368" t="s">
        <v>207</v>
      </c>
      <c r="W31" s="511"/>
      <c r="X31" s="368" t="s">
        <v>207</v>
      </c>
      <c r="Y31" s="511"/>
      <c r="Z31" s="368" t="s">
        <v>207</v>
      </c>
      <c r="AA31" s="511"/>
      <c r="AB31" s="368" t="s">
        <v>207</v>
      </c>
      <c r="AC31" s="511"/>
      <c r="AD31" s="537" t="s">
        <v>207</v>
      </c>
      <c r="AE31" s="511"/>
      <c r="AF31" s="368" t="s">
        <v>207</v>
      </c>
      <c r="AG31" s="511"/>
      <c r="AH31" s="368" t="s">
        <v>207</v>
      </c>
      <c r="AI31" s="511"/>
      <c r="AJ31" s="368">
        <v>40066</v>
      </c>
      <c r="AK31" s="511"/>
      <c r="AL31" s="368">
        <v>40071</v>
      </c>
      <c r="AM31" s="511"/>
      <c r="AN31" s="368">
        <v>40073</v>
      </c>
      <c r="AO31" s="511"/>
      <c r="AP31" s="537">
        <v>40078</v>
      </c>
      <c r="AQ31" s="511"/>
      <c r="AR31" s="368">
        <v>40078</v>
      </c>
      <c r="AS31" s="511">
        <v>365</v>
      </c>
      <c r="AT31" s="1333">
        <v>40442</v>
      </c>
      <c r="AU31" s="1367">
        <v>50</v>
      </c>
      <c r="AV31" s="1367">
        <v>50</v>
      </c>
      <c r="AW31" s="1347" t="s">
        <v>801</v>
      </c>
    </row>
    <row r="32" spans="1:50" ht="25.5" customHeight="1">
      <c r="A32" s="1127">
        <v>26</v>
      </c>
      <c r="B32" s="1172" t="s">
        <v>204</v>
      </c>
      <c r="C32" s="373" t="s">
        <v>646</v>
      </c>
      <c r="D32" s="371" t="s">
        <v>225</v>
      </c>
      <c r="E32" s="232" t="s">
        <v>585</v>
      </c>
      <c r="F32" s="255">
        <v>0</v>
      </c>
      <c r="G32" s="255"/>
      <c r="H32" s="375" t="s">
        <v>221</v>
      </c>
      <c r="I32" s="376" t="s">
        <v>206</v>
      </c>
      <c r="J32" s="376">
        <v>40008</v>
      </c>
      <c r="K32" s="510">
        <v>14</v>
      </c>
      <c r="L32" s="376">
        <f>J32+K32</f>
        <v>40022</v>
      </c>
      <c r="M32" s="510">
        <v>7</v>
      </c>
      <c r="N32" s="376">
        <f>L32+M32</f>
        <v>40029</v>
      </c>
      <c r="O32" s="510">
        <v>14</v>
      </c>
      <c r="P32" s="376">
        <f>N32+O32</f>
        <v>40043</v>
      </c>
      <c r="Q32" s="510">
        <v>7</v>
      </c>
      <c r="R32" s="376">
        <f>P32+Q32</f>
        <v>40050</v>
      </c>
      <c r="S32" s="510">
        <v>7</v>
      </c>
      <c r="T32" s="376">
        <f>R32+S32</f>
        <v>40057</v>
      </c>
      <c r="U32" s="510"/>
      <c r="V32" s="376" t="s">
        <v>207</v>
      </c>
      <c r="W32" s="510"/>
      <c r="X32" s="376" t="s">
        <v>207</v>
      </c>
      <c r="Y32" s="510"/>
      <c r="Z32" s="376" t="s">
        <v>207</v>
      </c>
      <c r="AA32" s="510"/>
      <c r="AB32" s="376" t="s">
        <v>207</v>
      </c>
      <c r="AC32" s="510"/>
      <c r="AD32" s="376" t="s">
        <v>207</v>
      </c>
      <c r="AE32" s="510"/>
      <c r="AF32" s="376" t="s">
        <v>207</v>
      </c>
      <c r="AG32" s="510"/>
      <c r="AH32" s="376" t="s">
        <v>207</v>
      </c>
      <c r="AI32" s="510">
        <v>7</v>
      </c>
      <c r="AJ32" s="376">
        <f>AI32+T32</f>
        <v>40064</v>
      </c>
      <c r="AK32" s="510">
        <v>14</v>
      </c>
      <c r="AL32" s="376">
        <f>AJ32+AK32</f>
        <v>40078</v>
      </c>
      <c r="AM32" s="510">
        <v>14</v>
      </c>
      <c r="AN32" s="376">
        <f>AL32+AM32</f>
        <v>40092</v>
      </c>
      <c r="AO32" s="510">
        <v>7</v>
      </c>
      <c r="AP32" s="376">
        <f>AN32+AO32</f>
        <v>40099</v>
      </c>
      <c r="AQ32" s="510">
        <v>7</v>
      </c>
      <c r="AR32" s="376">
        <f>AP32+AQ32</f>
        <v>40106</v>
      </c>
      <c r="AS32" s="510">
        <v>365</v>
      </c>
      <c r="AT32" s="1214">
        <f>AR32+AS32</f>
        <v>40471</v>
      </c>
      <c r="AU32" s="1366"/>
      <c r="AV32" s="1366"/>
      <c r="AW32" s="1343" t="s">
        <v>83</v>
      </c>
      <c r="AX32" s="48"/>
    </row>
    <row r="33" spans="1:50" s="179" customFormat="1" ht="23.25" customHeight="1">
      <c r="A33" s="1173">
        <v>27</v>
      </c>
      <c r="B33" s="1175" t="s">
        <v>316</v>
      </c>
      <c r="C33" s="236" t="s">
        <v>331</v>
      </c>
      <c r="D33" s="366"/>
      <c r="E33" s="233"/>
      <c r="F33" s="606"/>
      <c r="G33" s="243">
        <v>10800</v>
      </c>
      <c r="H33" s="234"/>
      <c r="I33" s="368"/>
      <c r="J33" s="537">
        <v>39979</v>
      </c>
      <c r="K33" s="511"/>
      <c r="L33" s="368">
        <v>40004</v>
      </c>
      <c r="M33" s="511"/>
      <c r="N33" s="537">
        <v>40030</v>
      </c>
      <c r="O33" s="511"/>
      <c r="P33" s="368">
        <v>40059</v>
      </c>
      <c r="Q33" s="511"/>
      <c r="R33" s="368">
        <v>40066</v>
      </c>
      <c r="S33" s="511"/>
      <c r="T33" s="368">
        <v>40067</v>
      </c>
      <c r="U33" s="511"/>
      <c r="V33" s="368" t="s">
        <v>207</v>
      </c>
      <c r="W33" s="511"/>
      <c r="X33" s="368" t="s">
        <v>207</v>
      </c>
      <c r="Y33" s="511"/>
      <c r="Z33" s="368" t="s">
        <v>207</v>
      </c>
      <c r="AA33" s="511"/>
      <c r="AB33" s="368" t="s">
        <v>207</v>
      </c>
      <c r="AC33" s="511"/>
      <c r="AD33" s="537" t="s">
        <v>207</v>
      </c>
      <c r="AE33" s="511"/>
      <c r="AF33" s="368" t="s">
        <v>207</v>
      </c>
      <c r="AG33" s="511"/>
      <c r="AH33" s="368" t="s">
        <v>207</v>
      </c>
      <c r="AI33" s="511"/>
      <c r="AJ33" s="368">
        <v>40066</v>
      </c>
      <c r="AK33" s="511"/>
      <c r="AL33" s="368">
        <v>40071</v>
      </c>
      <c r="AM33" s="511"/>
      <c r="AN33" s="368">
        <v>40073</v>
      </c>
      <c r="AO33" s="511"/>
      <c r="AP33" s="537">
        <v>40078</v>
      </c>
      <c r="AQ33" s="511"/>
      <c r="AR33" s="368">
        <v>40078</v>
      </c>
      <c r="AS33" s="511"/>
      <c r="AT33" s="1333">
        <v>40237</v>
      </c>
      <c r="AU33" s="1367">
        <v>44</v>
      </c>
      <c r="AV33" s="1367">
        <v>44</v>
      </c>
      <c r="AW33" s="1347" t="s">
        <v>803</v>
      </c>
    </row>
    <row r="34" spans="1:50" ht="30" customHeight="1">
      <c r="A34" s="1127">
        <v>28</v>
      </c>
      <c r="B34" s="1172" t="s">
        <v>204</v>
      </c>
      <c r="C34" s="373" t="s">
        <v>647</v>
      </c>
      <c r="D34" s="371" t="s">
        <v>225</v>
      </c>
      <c r="E34" s="232" t="s">
        <v>586</v>
      </c>
      <c r="F34" s="255">
        <v>0</v>
      </c>
      <c r="G34" s="255"/>
      <c r="H34" s="375" t="s">
        <v>221</v>
      </c>
      <c r="I34" s="376" t="s">
        <v>206</v>
      </c>
      <c r="J34" s="376">
        <v>40076</v>
      </c>
      <c r="K34" s="510">
        <v>14</v>
      </c>
      <c r="L34" s="376">
        <f>J34+K34</f>
        <v>40090</v>
      </c>
      <c r="M34" s="510">
        <v>7</v>
      </c>
      <c r="N34" s="376">
        <f>L34+M34</f>
        <v>40097</v>
      </c>
      <c r="O34" s="510">
        <v>14</v>
      </c>
      <c r="P34" s="376">
        <f>N34+O34</f>
        <v>40111</v>
      </c>
      <c r="Q34" s="510">
        <v>7</v>
      </c>
      <c r="R34" s="376">
        <f>P34+Q34</f>
        <v>40118</v>
      </c>
      <c r="S34" s="510">
        <v>7</v>
      </c>
      <c r="T34" s="376">
        <f>R34+S34</f>
        <v>40125</v>
      </c>
      <c r="U34" s="510"/>
      <c r="V34" s="376" t="s">
        <v>207</v>
      </c>
      <c r="W34" s="510"/>
      <c r="X34" s="376" t="s">
        <v>207</v>
      </c>
      <c r="Y34" s="510"/>
      <c r="Z34" s="376" t="s">
        <v>207</v>
      </c>
      <c r="AA34" s="510"/>
      <c r="AB34" s="376" t="s">
        <v>207</v>
      </c>
      <c r="AC34" s="510"/>
      <c r="AD34" s="376" t="s">
        <v>207</v>
      </c>
      <c r="AE34" s="510"/>
      <c r="AF34" s="376" t="s">
        <v>207</v>
      </c>
      <c r="AG34" s="510"/>
      <c r="AH34" s="376" t="s">
        <v>207</v>
      </c>
      <c r="AI34" s="510">
        <v>7</v>
      </c>
      <c r="AJ34" s="376">
        <f>T34+AI34</f>
        <v>40132</v>
      </c>
      <c r="AK34" s="510">
        <v>14</v>
      </c>
      <c r="AL34" s="376">
        <f>AJ34+AK34</f>
        <v>40146</v>
      </c>
      <c r="AM34" s="510">
        <v>14</v>
      </c>
      <c r="AN34" s="376">
        <f>AL34+AM34</f>
        <v>40160</v>
      </c>
      <c r="AO34" s="510">
        <v>7</v>
      </c>
      <c r="AP34" s="376">
        <f>AN34+AO34</f>
        <v>40167</v>
      </c>
      <c r="AQ34" s="510">
        <v>7</v>
      </c>
      <c r="AR34" s="376">
        <f>AP34+AQ34</f>
        <v>40174</v>
      </c>
      <c r="AS34" s="510">
        <v>365</v>
      </c>
      <c r="AT34" s="1214">
        <f>AR34+AS34</f>
        <v>40539</v>
      </c>
      <c r="AU34" s="1366"/>
      <c r="AV34" s="1366"/>
      <c r="AW34" s="1343" t="s">
        <v>117</v>
      </c>
      <c r="AX34" s="48"/>
    </row>
    <row r="35" spans="1:50" s="179" customFormat="1" ht="26.25" customHeight="1">
      <c r="A35" s="1173">
        <v>29</v>
      </c>
      <c r="B35" s="1175" t="s">
        <v>316</v>
      </c>
      <c r="C35" s="236" t="s">
        <v>332</v>
      </c>
      <c r="D35" s="366"/>
      <c r="E35" s="233"/>
      <c r="F35" s="606"/>
      <c r="G35" s="243">
        <v>1300</v>
      </c>
      <c r="H35" s="234"/>
      <c r="I35" s="368"/>
      <c r="J35" s="537">
        <v>40076</v>
      </c>
      <c r="K35" s="511"/>
      <c r="L35" s="368">
        <v>40087</v>
      </c>
      <c r="M35" s="511"/>
      <c r="N35" s="537"/>
      <c r="O35" s="511"/>
      <c r="P35" s="368" t="s">
        <v>207</v>
      </c>
      <c r="Q35" s="511"/>
      <c r="R35" s="368">
        <v>40115</v>
      </c>
      <c r="S35" s="511"/>
      <c r="T35" s="368">
        <v>40118</v>
      </c>
      <c r="U35" s="511"/>
      <c r="V35" s="368" t="s">
        <v>207</v>
      </c>
      <c r="W35" s="511"/>
      <c r="X35" s="368" t="s">
        <v>207</v>
      </c>
      <c r="Y35" s="511"/>
      <c r="Z35" s="368" t="s">
        <v>207</v>
      </c>
      <c r="AA35" s="511"/>
      <c r="AB35" s="368" t="s">
        <v>207</v>
      </c>
      <c r="AC35" s="511"/>
      <c r="AD35" s="537" t="s">
        <v>207</v>
      </c>
      <c r="AE35" s="511"/>
      <c r="AF35" s="368" t="s">
        <v>207</v>
      </c>
      <c r="AG35" s="511"/>
      <c r="AH35" s="368" t="s">
        <v>207</v>
      </c>
      <c r="AI35" s="511"/>
      <c r="AJ35" s="368">
        <v>40127</v>
      </c>
      <c r="AK35" s="511"/>
      <c r="AL35" s="368">
        <v>40130</v>
      </c>
      <c r="AM35" s="511"/>
      <c r="AN35" s="368">
        <v>40134</v>
      </c>
      <c r="AO35" s="511"/>
      <c r="AP35" s="537">
        <v>40137</v>
      </c>
      <c r="AQ35" s="511"/>
      <c r="AR35" s="368">
        <v>40137</v>
      </c>
      <c r="AS35" s="511">
        <v>31</v>
      </c>
      <c r="AT35" s="1333">
        <f>AR35+AS35</f>
        <v>40168</v>
      </c>
      <c r="AU35" s="1367">
        <v>100</v>
      </c>
      <c r="AV35" s="1367">
        <v>100</v>
      </c>
      <c r="AW35" s="1345" t="s">
        <v>311</v>
      </c>
    </row>
    <row r="36" spans="1:50" ht="24.75" customHeight="1">
      <c r="A36" s="1127">
        <v>30</v>
      </c>
      <c r="B36" s="1172" t="s">
        <v>204</v>
      </c>
      <c r="C36" s="373" t="s">
        <v>648</v>
      </c>
      <c r="D36" s="371" t="s">
        <v>225</v>
      </c>
      <c r="E36" s="232" t="s">
        <v>112</v>
      </c>
      <c r="F36" s="255">
        <v>0</v>
      </c>
      <c r="G36" s="255"/>
      <c r="H36" s="375" t="s">
        <v>221</v>
      </c>
      <c r="I36" s="376" t="s">
        <v>206</v>
      </c>
      <c r="J36" s="376">
        <v>40227</v>
      </c>
      <c r="K36" s="510">
        <v>14</v>
      </c>
      <c r="L36" s="376">
        <f>J36+K36</f>
        <v>40241</v>
      </c>
      <c r="M36" s="510">
        <v>7</v>
      </c>
      <c r="N36" s="376">
        <f>L36+M36</f>
        <v>40248</v>
      </c>
      <c r="O36" s="510">
        <v>14</v>
      </c>
      <c r="P36" s="376">
        <f>N36+O36</f>
        <v>40262</v>
      </c>
      <c r="Q36" s="510">
        <v>7</v>
      </c>
      <c r="R36" s="376">
        <f>P36+Q36</f>
        <v>40269</v>
      </c>
      <c r="S36" s="510">
        <v>7</v>
      </c>
      <c r="T36" s="376">
        <f>R36+S36</f>
        <v>40276</v>
      </c>
      <c r="U36" s="510"/>
      <c r="V36" s="376" t="s">
        <v>207</v>
      </c>
      <c r="W36" s="510"/>
      <c r="X36" s="376" t="s">
        <v>207</v>
      </c>
      <c r="Y36" s="510"/>
      <c r="Z36" s="376" t="s">
        <v>207</v>
      </c>
      <c r="AA36" s="510"/>
      <c r="AB36" s="376" t="s">
        <v>207</v>
      </c>
      <c r="AC36" s="510"/>
      <c r="AD36" s="376" t="s">
        <v>207</v>
      </c>
      <c r="AE36" s="510"/>
      <c r="AF36" s="376" t="s">
        <v>207</v>
      </c>
      <c r="AG36" s="510"/>
      <c r="AH36" s="376" t="s">
        <v>207</v>
      </c>
      <c r="AI36" s="510">
        <v>7</v>
      </c>
      <c r="AJ36" s="376">
        <f>T36+AI36</f>
        <v>40283</v>
      </c>
      <c r="AK36" s="510">
        <v>14</v>
      </c>
      <c r="AL36" s="376">
        <f>AJ36+AK36</f>
        <v>40297</v>
      </c>
      <c r="AM36" s="510">
        <v>14</v>
      </c>
      <c r="AN36" s="376">
        <f>AL36+AM36</f>
        <v>40311</v>
      </c>
      <c r="AO36" s="510">
        <v>7</v>
      </c>
      <c r="AP36" s="376">
        <f>AN36+AO36</f>
        <v>40318</v>
      </c>
      <c r="AQ36" s="510">
        <v>7</v>
      </c>
      <c r="AR36" s="376">
        <f>AP36+AQ36</f>
        <v>40325</v>
      </c>
      <c r="AS36" s="510"/>
      <c r="AT36" s="1214">
        <v>41274</v>
      </c>
      <c r="AU36" s="1366"/>
      <c r="AV36" s="1366"/>
      <c r="AW36" s="1343" t="s">
        <v>117</v>
      </c>
      <c r="AX36" s="48"/>
    </row>
    <row r="37" spans="1:50" s="179" customFormat="1" ht="22.5" customHeight="1">
      <c r="A37" s="1173">
        <v>31</v>
      </c>
      <c r="B37" s="1175" t="s">
        <v>316</v>
      </c>
      <c r="C37" s="236" t="s">
        <v>328</v>
      </c>
      <c r="D37" s="366"/>
      <c r="E37" s="233"/>
      <c r="F37" s="606"/>
      <c r="G37" s="243">
        <v>13200</v>
      </c>
      <c r="H37" s="234"/>
      <c r="I37" s="368"/>
      <c r="J37" s="894">
        <v>40227</v>
      </c>
      <c r="K37" s="511">
        <v>1</v>
      </c>
      <c r="L37" s="368">
        <v>40228</v>
      </c>
      <c r="M37" s="511"/>
      <c r="N37" s="537">
        <v>40229</v>
      </c>
      <c r="O37" s="511"/>
      <c r="P37" s="368">
        <v>40239</v>
      </c>
      <c r="Q37" s="511"/>
      <c r="R37" s="368">
        <v>40242</v>
      </c>
      <c r="S37" s="511">
        <v>3</v>
      </c>
      <c r="T37" s="368">
        <v>40252</v>
      </c>
      <c r="U37" s="511"/>
      <c r="V37" s="368" t="s">
        <v>207</v>
      </c>
      <c r="W37" s="511"/>
      <c r="X37" s="368" t="s">
        <v>207</v>
      </c>
      <c r="Y37" s="511"/>
      <c r="Z37" s="368" t="s">
        <v>207</v>
      </c>
      <c r="AA37" s="511"/>
      <c r="AB37" s="368" t="s">
        <v>207</v>
      </c>
      <c r="AC37" s="511"/>
      <c r="AD37" s="537" t="s">
        <v>207</v>
      </c>
      <c r="AE37" s="511"/>
      <c r="AF37" s="368" t="s">
        <v>207</v>
      </c>
      <c r="AG37" s="511"/>
      <c r="AH37" s="368" t="s">
        <v>207</v>
      </c>
      <c r="AI37" s="511"/>
      <c r="AJ37" s="827">
        <v>40252</v>
      </c>
      <c r="AK37" s="511"/>
      <c r="AL37" s="368">
        <v>40252</v>
      </c>
      <c r="AM37" s="511"/>
      <c r="AN37" s="368">
        <v>40255</v>
      </c>
      <c r="AO37" s="511"/>
      <c r="AP37" s="537">
        <v>40259</v>
      </c>
      <c r="AQ37" s="511"/>
      <c r="AR37" s="368">
        <v>40259</v>
      </c>
      <c r="AS37" s="511">
        <v>132</v>
      </c>
      <c r="AT37" s="1333">
        <f>AR37+AS37</f>
        <v>40391</v>
      </c>
      <c r="AU37" s="1367">
        <v>100</v>
      </c>
      <c r="AV37" s="1367">
        <v>100</v>
      </c>
      <c r="AW37" s="1347" t="s">
        <v>311</v>
      </c>
    </row>
    <row r="38" spans="1:50" s="179" customFormat="1" ht="30">
      <c r="A38" s="1127">
        <v>32</v>
      </c>
      <c r="B38" s="1168" t="s">
        <v>316</v>
      </c>
      <c r="C38" s="806" t="s">
        <v>328</v>
      </c>
      <c r="D38" s="992" t="s">
        <v>225</v>
      </c>
      <c r="E38" s="993" t="s">
        <v>136</v>
      </c>
      <c r="F38" s="795"/>
      <c r="G38" s="796"/>
      <c r="H38" s="797"/>
      <c r="I38" s="798"/>
      <c r="J38" s="798" t="s">
        <v>207</v>
      </c>
      <c r="K38" s="558"/>
      <c r="L38" s="798" t="s">
        <v>207</v>
      </c>
      <c r="M38" s="558"/>
      <c r="N38" s="799" t="s">
        <v>207</v>
      </c>
      <c r="O38" s="558"/>
      <c r="P38" s="798" t="s">
        <v>207</v>
      </c>
      <c r="Q38" s="558"/>
      <c r="R38" s="798" t="s">
        <v>207</v>
      </c>
      <c r="S38" s="558"/>
      <c r="T38" s="798" t="s">
        <v>207</v>
      </c>
      <c r="U38" s="558"/>
      <c r="V38" s="798" t="s">
        <v>207</v>
      </c>
      <c r="W38" s="558"/>
      <c r="X38" s="798" t="s">
        <v>207</v>
      </c>
      <c r="Y38" s="558"/>
      <c r="Z38" s="798" t="s">
        <v>207</v>
      </c>
      <c r="AA38" s="558"/>
      <c r="AB38" s="798" t="s">
        <v>207</v>
      </c>
      <c r="AC38" s="558"/>
      <c r="AD38" s="799" t="s">
        <v>207</v>
      </c>
      <c r="AE38" s="558"/>
      <c r="AF38" s="798" t="s">
        <v>207</v>
      </c>
      <c r="AG38" s="558"/>
      <c r="AH38" s="798" t="s">
        <v>207</v>
      </c>
      <c r="AI38" s="558"/>
      <c r="AJ38" s="828">
        <v>40389</v>
      </c>
      <c r="AK38" s="558"/>
      <c r="AL38" s="798">
        <v>40389</v>
      </c>
      <c r="AM38" s="558"/>
      <c r="AN38" s="798">
        <v>40390</v>
      </c>
      <c r="AO38" s="558"/>
      <c r="AP38" s="799">
        <v>40391</v>
      </c>
      <c r="AQ38" s="558"/>
      <c r="AR38" s="798">
        <v>40391</v>
      </c>
      <c r="AS38" s="558">
        <v>233</v>
      </c>
      <c r="AT38" s="1336">
        <f>AS38+AR38</f>
        <v>40624</v>
      </c>
      <c r="AU38" s="1367">
        <v>100</v>
      </c>
      <c r="AV38" s="1367">
        <v>100</v>
      </c>
      <c r="AW38" s="1348" t="s">
        <v>311</v>
      </c>
    </row>
    <row r="39" spans="1:50" s="179" customFormat="1" ht="27.75" customHeight="1">
      <c r="A39" s="1173">
        <v>33</v>
      </c>
      <c r="B39" s="1594" t="s">
        <v>316</v>
      </c>
      <c r="C39" s="1200" t="s">
        <v>328</v>
      </c>
      <c r="D39" s="1105" t="s">
        <v>225</v>
      </c>
      <c r="E39" s="835" t="s">
        <v>138</v>
      </c>
      <c r="F39" s="837"/>
      <c r="G39" s="836">
        <v>13200</v>
      </c>
      <c r="H39" s="803"/>
      <c r="I39" s="804"/>
      <c r="J39" s="841" t="s">
        <v>207</v>
      </c>
      <c r="K39" s="523"/>
      <c r="L39" s="841" t="s">
        <v>207</v>
      </c>
      <c r="M39" s="523"/>
      <c r="N39" s="840" t="s">
        <v>207</v>
      </c>
      <c r="O39" s="523"/>
      <c r="P39" s="841" t="s">
        <v>207</v>
      </c>
      <c r="Q39" s="523"/>
      <c r="R39" s="841" t="s">
        <v>207</v>
      </c>
      <c r="S39" s="523"/>
      <c r="T39" s="841" t="s">
        <v>207</v>
      </c>
      <c r="U39" s="523"/>
      <c r="V39" s="841" t="s">
        <v>207</v>
      </c>
      <c r="W39" s="523"/>
      <c r="X39" s="841" t="s">
        <v>207</v>
      </c>
      <c r="Y39" s="523"/>
      <c r="Z39" s="841" t="s">
        <v>207</v>
      </c>
      <c r="AA39" s="523"/>
      <c r="AB39" s="841" t="s">
        <v>207</v>
      </c>
      <c r="AC39" s="523"/>
      <c r="AD39" s="840" t="s">
        <v>207</v>
      </c>
      <c r="AE39" s="523"/>
      <c r="AF39" s="841" t="s">
        <v>207</v>
      </c>
      <c r="AG39" s="523"/>
      <c r="AH39" s="841" t="s">
        <v>207</v>
      </c>
      <c r="AI39" s="523"/>
      <c r="AJ39" s="1595">
        <v>40617</v>
      </c>
      <c r="AK39" s="523"/>
      <c r="AL39" s="804">
        <v>40623</v>
      </c>
      <c r="AM39" s="523"/>
      <c r="AN39" s="804">
        <v>40627</v>
      </c>
      <c r="AO39" s="523"/>
      <c r="AP39" s="805">
        <v>40624</v>
      </c>
      <c r="AQ39" s="523"/>
      <c r="AR39" s="804">
        <v>40624</v>
      </c>
      <c r="AS39" s="523"/>
      <c r="AT39" s="1338">
        <v>40990</v>
      </c>
      <c r="AU39" s="1590">
        <v>100</v>
      </c>
      <c r="AV39" s="1590">
        <v>100</v>
      </c>
      <c r="AW39" s="1352" t="s">
        <v>311</v>
      </c>
    </row>
    <row r="40" spans="1:50" s="179" customFormat="1" ht="27.75" customHeight="1">
      <c r="A40" s="1127">
        <v>34</v>
      </c>
      <c r="B40" s="244" t="s">
        <v>316</v>
      </c>
      <c r="C40" s="459" t="s">
        <v>328</v>
      </c>
      <c r="D40" s="460" t="s">
        <v>225</v>
      </c>
      <c r="E40" s="241" t="s">
        <v>199</v>
      </c>
      <c r="F40" s="606"/>
      <c r="G40" s="243">
        <v>10350</v>
      </c>
      <c r="H40" s="234"/>
      <c r="I40" s="368"/>
      <c r="J40" s="248">
        <v>40981</v>
      </c>
      <c r="K40" s="511"/>
      <c r="L40" s="248">
        <v>40983</v>
      </c>
      <c r="M40" s="511"/>
      <c r="N40" s="246" t="s">
        <v>207</v>
      </c>
      <c r="O40" s="511"/>
      <c r="P40" s="248" t="s">
        <v>207</v>
      </c>
      <c r="Q40" s="511"/>
      <c r="R40" s="248" t="s">
        <v>207</v>
      </c>
      <c r="S40" s="511"/>
      <c r="T40" s="248" t="s">
        <v>207</v>
      </c>
      <c r="U40" s="511"/>
      <c r="V40" s="248" t="s">
        <v>207</v>
      </c>
      <c r="W40" s="511"/>
      <c r="X40" s="248" t="s">
        <v>207</v>
      </c>
      <c r="Y40" s="511"/>
      <c r="Z40" s="248" t="s">
        <v>207</v>
      </c>
      <c r="AA40" s="511"/>
      <c r="AB40" s="248" t="s">
        <v>207</v>
      </c>
      <c r="AC40" s="511"/>
      <c r="AD40" s="246" t="s">
        <v>207</v>
      </c>
      <c r="AE40" s="511"/>
      <c r="AF40" s="248" t="s">
        <v>207</v>
      </c>
      <c r="AG40" s="511"/>
      <c r="AH40" s="248" t="s">
        <v>207</v>
      </c>
      <c r="AI40" s="511"/>
      <c r="AJ40" s="1101">
        <v>40980</v>
      </c>
      <c r="AK40" s="1264"/>
      <c r="AL40" s="368">
        <v>40981</v>
      </c>
      <c r="AM40" s="511"/>
      <c r="AN40" s="368">
        <v>40983</v>
      </c>
      <c r="AO40" s="511"/>
      <c r="AP40" s="537">
        <v>40990</v>
      </c>
      <c r="AQ40" s="511"/>
      <c r="AR40" s="368">
        <v>40990</v>
      </c>
      <c r="AS40" s="511"/>
      <c r="AT40" s="368"/>
      <c r="AU40" s="1591"/>
      <c r="AV40" s="1591"/>
      <c r="AW40" s="1592" t="s">
        <v>309</v>
      </c>
    </row>
    <row r="41" spans="1:50" ht="24.75" customHeight="1">
      <c r="A41" s="1173">
        <v>35</v>
      </c>
      <c r="B41" s="458" t="s">
        <v>204</v>
      </c>
      <c r="C41" s="373" t="s">
        <v>649</v>
      </c>
      <c r="D41" s="371" t="s">
        <v>225</v>
      </c>
      <c r="E41" s="232" t="s">
        <v>587</v>
      </c>
      <c r="F41" s="255">
        <v>0</v>
      </c>
      <c r="G41" s="255"/>
      <c r="H41" s="375" t="s">
        <v>221</v>
      </c>
      <c r="I41" s="376" t="s">
        <v>206</v>
      </c>
      <c r="J41" s="376">
        <v>39845</v>
      </c>
      <c r="K41" s="510">
        <v>14</v>
      </c>
      <c r="L41" s="376">
        <f>J41+K41</f>
        <v>39859</v>
      </c>
      <c r="M41" s="510">
        <v>7</v>
      </c>
      <c r="N41" s="376">
        <f>L41+M41</f>
        <v>39866</v>
      </c>
      <c r="O41" s="510">
        <v>14</v>
      </c>
      <c r="P41" s="376">
        <f>N41+O41</f>
        <v>39880</v>
      </c>
      <c r="Q41" s="510">
        <v>7</v>
      </c>
      <c r="R41" s="376">
        <f>P41+Q41</f>
        <v>39887</v>
      </c>
      <c r="S41" s="510">
        <v>7</v>
      </c>
      <c r="T41" s="376">
        <f>R41+S41</f>
        <v>39894</v>
      </c>
      <c r="U41" s="510"/>
      <c r="V41" s="376" t="s">
        <v>207</v>
      </c>
      <c r="W41" s="510"/>
      <c r="X41" s="376" t="s">
        <v>207</v>
      </c>
      <c r="Y41" s="510"/>
      <c r="Z41" s="376" t="s">
        <v>207</v>
      </c>
      <c r="AA41" s="510"/>
      <c r="AB41" s="376" t="s">
        <v>207</v>
      </c>
      <c r="AC41" s="510"/>
      <c r="AD41" s="376" t="s">
        <v>207</v>
      </c>
      <c r="AE41" s="510"/>
      <c r="AF41" s="376" t="s">
        <v>207</v>
      </c>
      <c r="AG41" s="510"/>
      <c r="AH41" s="376" t="s">
        <v>207</v>
      </c>
      <c r="AI41" s="510">
        <v>7</v>
      </c>
      <c r="AJ41" s="376">
        <f>T41+AI41</f>
        <v>39901</v>
      </c>
      <c r="AK41" s="510">
        <v>14</v>
      </c>
      <c r="AL41" s="376">
        <f>AJ41+AK41</f>
        <v>39915</v>
      </c>
      <c r="AM41" s="510">
        <v>14</v>
      </c>
      <c r="AN41" s="376">
        <f>AL41+AM41</f>
        <v>39929</v>
      </c>
      <c r="AO41" s="510">
        <v>7</v>
      </c>
      <c r="AP41" s="376">
        <f>AN41+AO41</f>
        <v>39936</v>
      </c>
      <c r="AQ41" s="510">
        <v>7</v>
      </c>
      <c r="AR41" s="376">
        <f>AP41+AQ41</f>
        <v>39943</v>
      </c>
      <c r="AS41" s="510"/>
      <c r="AT41" s="1214">
        <v>41274</v>
      </c>
      <c r="AU41" s="1366"/>
      <c r="AV41" s="1366"/>
      <c r="AW41" s="1343" t="s">
        <v>117</v>
      </c>
      <c r="AX41" s="48"/>
    </row>
    <row r="42" spans="1:50" s="1069" customFormat="1" ht="21" customHeight="1">
      <c r="A42" s="1127">
        <v>36</v>
      </c>
      <c r="B42" s="653" t="s">
        <v>316</v>
      </c>
      <c r="C42" s="650" t="s">
        <v>333</v>
      </c>
      <c r="D42" s="464" t="s">
        <v>225</v>
      </c>
      <c r="E42" s="652"/>
      <c r="F42" s="1067"/>
      <c r="G42" s="94">
        <v>10800</v>
      </c>
      <c r="H42" s="653"/>
      <c r="I42" s="379"/>
      <c r="J42" s="538">
        <v>39852</v>
      </c>
      <c r="K42" s="509"/>
      <c r="L42" s="379">
        <v>40228</v>
      </c>
      <c r="M42" s="509"/>
      <c r="N42" s="538">
        <v>40226</v>
      </c>
      <c r="O42" s="509"/>
      <c r="P42" s="379">
        <v>40239</v>
      </c>
      <c r="Q42" s="509"/>
      <c r="R42" s="379">
        <v>40242</v>
      </c>
      <c r="S42" s="509"/>
      <c r="T42" s="379">
        <v>40252</v>
      </c>
      <c r="U42" s="509"/>
      <c r="V42" s="379" t="s">
        <v>207</v>
      </c>
      <c r="W42" s="509"/>
      <c r="X42" s="379" t="s">
        <v>207</v>
      </c>
      <c r="Y42" s="509"/>
      <c r="Z42" s="379" t="s">
        <v>207</v>
      </c>
      <c r="AA42" s="509"/>
      <c r="AB42" s="379" t="s">
        <v>207</v>
      </c>
      <c r="AC42" s="509"/>
      <c r="AD42" s="538" t="s">
        <v>207</v>
      </c>
      <c r="AE42" s="509"/>
      <c r="AF42" s="379" t="s">
        <v>207</v>
      </c>
      <c r="AG42" s="509"/>
      <c r="AH42" s="379" t="s">
        <v>207</v>
      </c>
      <c r="AI42" s="509"/>
      <c r="AJ42" s="1068">
        <v>40252</v>
      </c>
      <c r="AK42" s="509"/>
      <c r="AL42" s="379">
        <v>40252</v>
      </c>
      <c r="AM42" s="509"/>
      <c r="AN42" s="379">
        <v>40255</v>
      </c>
      <c r="AO42" s="509">
        <v>4</v>
      </c>
      <c r="AP42" s="538">
        <v>40259</v>
      </c>
      <c r="AQ42" s="509">
        <v>0</v>
      </c>
      <c r="AR42" s="379">
        <v>40259</v>
      </c>
      <c r="AS42" s="509">
        <v>142</v>
      </c>
      <c r="AT42" s="1332">
        <f>AR42+AS42</f>
        <v>40401</v>
      </c>
      <c r="AU42" s="1367">
        <v>100</v>
      </c>
      <c r="AV42" s="1367">
        <v>100</v>
      </c>
      <c r="AW42" s="1349" t="s">
        <v>311</v>
      </c>
      <c r="AX42" s="1191"/>
    </row>
    <row r="43" spans="1:50" s="1066" customFormat="1" ht="31.5" customHeight="1">
      <c r="A43" s="1173">
        <v>37</v>
      </c>
      <c r="B43" s="653" t="s">
        <v>316</v>
      </c>
      <c r="C43" s="650" t="s">
        <v>333</v>
      </c>
      <c r="D43" s="464" t="s">
        <v>225</v>
      </c>
      <c r="E43" s="652" t="s">
        <v>136</v>
      </c>
      <c r="F43" s="1067"/>
      <c r="G43" s="94"/>
      <c r="H43" s="653"/>
      <c r="I43" s="379"/>
      <c r="J43" s="538" t="s">
        <v>207</v>
      </c>
      <c r="K43" s="509"/>
      <c r="L43" s="379" t="s">
        <v>207</v>
      </c>
      <c r="M43" s="509"/>
      <c r="N43" s="538" t="s">
        <v>207</v>
      </c>
      <c r="O43" s="509"/>
      <c r="P43" s="379" t="s">
        <v>207</v>
      </c>
      <c r="Q43" s="509"/>
      <c r="R43" s="379" t="s">
        <v>207</v>
      </c>
      <c r="S43" s="509"/>
      <c r="T43" s="379" t="s">
        <v>207</v>
      </c>
      <c r="U43" s="509"/>
      <c r="V43" s="379" t="s">
        <v>207</v>
      </c>
      <c r="W43" s="509"/>
      <c r="X43" s="379" t="s">
        <v>207</v>
      </c>
      <c r="Y43" s="509"/>
      <c r="Z43" s="379" t="s">
        <v>207</v>
      </c>
      <c r="AA43" s="509"/>
      <c r="AB43" s="379" t="s">
        <v>207</v>
      </c>
      <c r="AC43" s="509"/>
      <c r="AD43" s="538" t="s">
        <v>207</v>
      </c>
      <c r="AE43" s="509"/>
      <c r="AF43" s="379" t="s">
        <v>207</v>
      </c>
      <c r="AG43" s="509"/>
      <c r="AH43" s="379" t="s">
        <v>207</v>
      </c>
      <c r="AI43" s="509"/>
      <c r="AJ43" s="1068">
        <v>40381</v>
      </c>
      <c r="AK43" s="509"/>
      <c r="AL43" s="379">
        <v>40381</v>
      </c>
      <c r="AM43" s="509"/>
      <c r="AN43" s="379">
        <v>40390</v>
      </c>
      <c r="AO43" s="509"/>
      <c r="AP43" s="538">
        <v>40401</v>
      </c>
      <c r="AQ43" s="509"/>
      <c r="AR43" s="379">
        <v>40401</v>
      </c>
      <c r="AS43" s="509">
        <v>226</v>
      </c>
      <c r="AT43" s="1332">
        <f>AR43+AS43</f>
        <v>40627</v>
      </c>
      <c r="AU43" s="1367">
        <v>100</v>
      </c>
      <c r="AV43" s="1367">
        <v>100</v>
      </c>
      <c r="AW43" s="1349" t="s">
        <v>311</v>
      </c>
      <c r="AX43" s="1192"/>
    </row>
    <row r="44" spans="1:50" s="1103" customFormat="1" ht="31.5" customHeight="1">
      <c r="A44" s="1127">
        <v>38</v>
      </c>
      <c r="B44" s="838" t="s">
        <v>316</v>
      </c>
      <c r="C44" s="1200" t="s">
        <v>333</v>
      </c>
      <c r="D44" s="1105" t="s">
        <v>225</v>
      </c>
      <c r="E44" s="835" t="s">
        <v>138</v>
      </c>
      <c r="F44" s="837"/>
      <c r="G44" s="836">
        <v>10800</v>
      </c>
      <c r="H44" s="803"/>
      <c r="I44" s="804"/>
      <c r="J44" s="840" t="s">
        <v>207</v>
      </c>
      <c r="K44" s="523"/>
      <c r="L44" s="841" t="s">
        <v>207</v>
      </c>
      <c r="M44" s="523"/>
      <c r="N44" s="840" t="s">
        <v>207</v>
      </c>
      <c r="O44" s="523"/>
      <c r="P44" s="841" t="s">
        <v>207</v>
      </c>
      <c r="Q44" s="523"/>
      <c r="R44" s="841" t="s">
        <v>207</v>
      </c>
      <c r="S44" s="523"/>
      <c r="T44" s="841" t="s">
        <v>207</v>
      </c>
      <c r="U44" s="523"/>
      <c r="V44" s="841" t="s">
        <v>207</v>
      </c>
      <c r="W44" s="523"/>
      <c r="X44" s="841" t="s">
        <v>207</v>
      </c>
      <c r="Y44" s="523"/>
      <c r="Z44" s="841" t="s">
        <v>207</v>
      </c>
      <c r="AA44" s="523"/>
      <c r="AB44" s="841" t="s">
        <v>207</v>
      </c>
      <c r="AC44" s="523"/>
      <c r="AD44" s="840" t="s">
        <v>207</v>
      </c>
      <c r="AE44" s="523"/>
      <c r="AF44" s="841" t="s">
        <v>207</v>
      </c>
      <c r="AG44" s="523"/>
      <c r="AH44" s="841" t="s">
        <v>207</v>
      </c>
      <c r="AI44" s="523"/>
      <c r="AJ44" s="1593">
        <v>40619</v>
      </c>
      <c r="AK44" s="523"/>
      <c r="AL44" s="804">
        <v>40623</v>
      </c>
      <c r="AM44" s="523"/>
      <c r="AN44" s="804">
        <v>40627</v>
      </c>
      <c r="AO44" s="523"/>
      <c r="AP44" s="805">
        <v>40627</v>
      </c>
      <c r="AQ44" s="523"/>
      <c r="AR44" s="804">
        <v>40627</v>
      </c>
      <c r="AS44" s="523"/>
      <c r="AT44" s="1338">
        <v>40990</v>
      </c>
      <c r="AU44" s="1590">
        <v>100</v>
      </c>
      <c r="AV44" s="1590">
        <v>100</v>
      </c>
      <c r="AW44" s="1352" t="s">
        <v>311</v>
      </c>
      <c r="AX44" s="1104"/>
    </row>
    <row r="45" spans="1:50" s="179" customFormat="1" ht="31.5" customHeight="1">
      <c r="A45" s="1173">
        <v>39</v>
      </c>
      <c r="B45" s="244" t="s">
        <v>316</v>
      </c>
      <c r="C45" s="459" t="s">
        <v>333</v>
      </c>
      <c r="D45" s="460" t="s">
        <v>225</v>
      </c>
      <c r="E45" s="241" t="s">
        <v>199</v>
      </c>
      <c r="F45" s="606"/>
      <c r="G45" s="243">
        <v>8469</v>
      </c>
      <c r="H45" s="234"/>
      <c r="I45" s="368"/>
      <c r="J45" s="246">
        <v>40981</v>
      </c>
      <c r="K45" s="511"/>
      <c r="L45" s="248">
        <v>40983</v>
      </c>
      <c r="M45" s="511"/>
      <c r="N45" s="246" t="s">
        <v>207</v>
      </c>
      <c r="O45" s="511"/>
      <c r="P45" s="248" t="s">
        <v>207</v>
      </c>
      <c r="Q45" s="511"/>
      <c r="R45" s="248" t="s">
        <v>207</v>
      </c>
      <c r="S45" s="511"/>
      <c r="T45" s="248" t="s">
        <v>207</v>
      </c>
      <c r="U45" s="511"/>
      <c r="V45" s="248" t="s">
        <v>207</v>
      </c>
      <c r="W45" s="511"/>
      <c r="X45" s="248" t="s">
        <v>207</v>
      </c>
      <c r="Y45" s="511"/>
      <c r="Z45" s="248" t="s">
        <v>207</v>
      </c>
      <c r="AA45" s="511"/>
      <c r="AB45" s="248" t="s">
        <v>207</v>
      </c>
      <c r="AC45" s="511"/>
      <c r="AD45" s="246" t="s">
        <v>207</v>
      </c>
      <c r="AE45" s="511"/>
      <c r="AF45" s="248" t="s">
        <v>207</v>
      </c>
      <c r="AG45" s="511"/>
      <c r="AH45" s="248" t="s">
        <v>207</v>
      </c>
      <c r="AI45" s="511"/>
      <c r="AJ45" s="827">
        <v>40980</v>
      </c>
      <c r="AK45" s="511"/>
      <c r="AL45" s="248" t="s">
        <v>1277</v>
      </c>
      <c r="AM45" s="511"/>
      <c r="AN45" s="368">
        <v>40983</v>
      </c>
      <c r="AO45" s="511"/>
      <c r="AP45" s="537">
        <v>40990</v>
      </c>
      <c r="AQ45" s="511"/>
      <c r="AR45" s="368">
        <v>40990</v>
      </c>
      <c r="AS45" s="511"/>
      <c r="AT45" s="368"/>
      <c r="AU45" s="1591"/>
      <c r="AV45" s="1591"/>
      <c r="AW45" s="1592" t="s">
        <v>309</v>
      </c>
    </row>
    <row r="46" spans="1:50" s="179" customFormat="1" ht="31.5" customHeight="1">
      <c r="A46" s="1831">
        <v>40</v>
      </c>
      <c r="B46" s="1128" t="s">
        <v>316</v>
      </c>
      <c r="C46" s="991" t="s">
        <v>333</v>
      </c>
      <c r="D46" s="992" t="s">
        <v>225</v>
      </c>
      <c r="E46" s="993" t="s">
        <v>1411</v>
      </c>
      <c r="F46" s="795"/>
      <c r="G46" s="796"/>
      <c r="H46" s="797"/>
      <c r="I46" s="798"/>
      <c r="J46" s="811">
        <v>41134</v>
      </c>
      <c r="K46" s="558"/>
      <c r="L46" s="812"/>
      <c r="M46" s="558"/>
      <c r="N46" s="811" t="s">
        <v>207</v>
      </c>
      <c r="O46" s="558"/>
      <c r="P46" s="812" t="s">
        <v>207</v>
      </c>
      <c r="Q46" s="558"/>
      <c r="R46" s="812" t="s">
        <v>207</v>
      </c>
      <c r="S46" s="558"/>
      <c r="T46" s="812" t="s">
        <v>207</v>
      </c>
      <c r="U46" s="558"/>
      <c r="V46" s="812" t="s">
        <v>207</v>
      </c>
      <c r="W46" s="558"/>
      <c r="X46" s="812" t="s">
        <v>207</v>
      </c>
      <c r="Y46" s="558"/>
      <c r="Z46" s="812" t="s">
        <v>207</v>
      </c>
      <c r="AA46" s="558"/>
      <c r="AB46" s="812" t="s">
        <v>207</v>
      </c>
      <c r="AC46" s="558"/>
      <c r="AD46" s="811" t="s">
        <v>207</v>
      </c>
      <c r="AE46" s="558"/>
      <c r="AF46" s="812" t="s">
        <v>207</v>
      </c>
      <c r="AG46" s="558"/>
      <c r="AH46" s="812" t="s">
        <v>207</v>
      </c>
      <c r="AI46" s="558"/>
      <c r="AJ46" s="1866">
        <v>41126</v>
      </c>
      <c r="AK46" s="558"/>
      <c r="AL46" s="812">
        <v>41134</v>
      </c>
      <c r="AM46" s="558"/>
      <c r="AN46" s="798"/>
      <c r="AO46" s="558"/>
      <c r="AP46" s="799"/>
      <c r="AQ46" s="558"/>
      <c r="AR46" s="798"/>
      <c r="AS46" s="558"/>
      <c r="AT46" s="1336"/>
      <c r="AU46" s="1865"/>
      <c r="AV46" s="1865"/>
      <c r="AW46" s="1348"/>
    </row>
    <row r="47" spans="1:50" s="179" customFormat="1" ht="30" customHeight="1">
      <c r="A47" s="1127">
        <v>41</v>
      </c>
      <c r="B47" s="458" t="s">
        <v>204</v>
      </c>
      <c r="C47" s="253" t="s">
        <v>1132</v>
      </c>
      <c r="D47" s="820" t="s">
        <v>225</v>
      </c>
      <c r="E47" s="232" t="s">
        <v>1089</v>
      </c>
      <c r="F47" s="1126"/>
      <c r="G47" s="1043">
        <v>6000</v>
      </c>
      <c r="H47" s="458" t="s">
        <v>221</v>
      </c>
      <c r="I47" s="376" t="s">
        <v>206</v>
      </c>
      <c r="J47" s="821">
        <v>40686</v>
      </c>
      <c r="K47" s="822">
        <v>14</v>
      </c>
      <c r="L47" s="376">
        <f>J47+K47</f>
        <v>40700</v>
      </c>
      <c r="M47" s="822">
        <v>7</v>
      </c>
      <c r="N47" s="821">
        <f>L47+M47</f>
        <v>40707</v>
      </c>
      <c r="O47" s="822">
        <v>14</v>
      </c>
      <c r="P47" s="376">
        <f>N47+O47</f>
        <v>40721</v>
      </c>
      <c r="Q47" s="822">
        <v>14</v>
      </c>
      <c r="R47" s="376">
        <f>P47+Q47</f>
        <v>40735</v>
      </c>
      <c r="S47" s="822">
        <v>14</v>
      </c>
      <c r="T47" s="376">
        <f>R47+S47</f>
        <v>40749</v>
      </c>
      <c r="U47" s="822">
        <v>14</v>
      </c>
      <c r="V47" s="376" t="s">
        <v>207</v>
      </c>
      <c r="W47" s="822"/>
      <c r="X47" s="376" t="s">
        <v>207</v>
      </c>
      <c r="Y47" s="822"/>
      <c r="Z47" s="376" t="s">
        <v>207</v>
      </c>
      <c r="AA47" s="822"/>
      <c r="AB47" s="376" t="s">
        <v>207</v>
      </c>
      <c r="AC47" s="822"/>
      <c r="AD47" s="821" t="s">
        <v>207</v>
      </c>
      <c r="AE47" s="822"/>
      <c r="AF47" s="376" t="s">
        <v>207</v>
      </c>
      <c r="AG47" s="822"/>
      <c r="AH47" s="376" t="s">
        <v>207</v>
      </c>
      <c r="AI47" s="822">
        <v>7</v>
      </c>
      <c r="AJ47" s="376">
        <f>T47+AI47</f>
        <v>40756</v>
      </c>
      <c r="AK47" s="822">
        <v>14</v>
      </c>
      <c r="AL47" s="376">
        <f>AJ47+AK47</f>
        <v>40770</v>
      </c>
      <c r="AM47" s="822">
        <v>14</v>
      </c>
      <c r="AN47" s="376">
        <f>AL47+AM47</f>
        <v>40784</v>
      </c>
      <c r="AO47" s="822">
        <v>7</v>
      </c>
      <c r="AP47" s="821">
        <f>AN47+AO47</f>
        <v>40791</v>
      </c>
      <c r="AQ47" s="822">
        <v>7</v>
      </c>
      <c r="AR47" s="376">
        <v>40828</v>
      </c>
      <c r="AS47" s="822">
        <v>171</v>
      </c>
      <c r="AT47" s="1214">
        <f>AR47+AS47</f>
        <v>40999</v>
      </c>
      <c r="AU47" s="1366"/>
      <c r="AV47" s="1366"/>
      <c r="AW47" s="1343"/>
    </row>
    <row r="48" spans="1:50" s="179" customFormat="1" ht="27.75" customHeight="1">
      <c r="A48" s="1173">
        <v>42</v>
      </c>
      <c r="B48" s="244" t="s">
        <v>316</v>
      </c>
      <c r="C48" s="459" t="s">
        <v>1144</v>
      </c>
      <c r="D48" s="366"/>
      <c r="E48" s="233"/>
      <c r="F48" s="606"/>
      <c r="G48" s="988">
        <v>5000</v>
      </c>
      <c r="H48" s="234"/>
      <c r="I48" s="368"/>
      <c r="J48" s="537">
        <v>40738</v>
      </c>
      <c r="K48" s="511"/>
      <c r="L48" s="368">
        <v>40739</v>
      </c>
      <c r="M48" s="511"/>
      <c r="N48" s="537">
        <v>40756</v>
      </c>
      <c r="O48" s="511"/>
      <c r="P48" s="368">
        <v>40770</v>
      </c>
      <c r="Q48" s="511"/>
      <c r="R48" s="368">
        <v>40795</v>
      </c>
      <c r="S48" s="511"/>
      <c r="T48" s="368">
        <v>40799</v>
      </c>
      <c r="U48" s="511"/>
      <c r="V48" s="248" t="s">
        <v>207</v>
      </c>
      <c r="W48" s="511"/>
      <c r="X48" s="248" t="s">
        <v>207</v>
      </c>
      <c r="Y48" s="511"/>
      <c r="Z48" s="248" t="s">
        <v>207</v>
      </c>
      <c r="AA48" s="511"/>
      <c r="AB48" s="248" t="s">
        <v>207</v>
      </c>
      <c r="AC48" s="511"/>
      <c r="AD48" s="246" t="s">
        <v>207</v>
      </c>
      <c r="AE48" s="511"/>
      <c r="AF48" s="248" t="s">
        <v>207</v>
      </c>
      <c r="AG48" s="511"/>
      <c r="AH48" s="248" t="s">
        <v>207</v>
      </c>
      <c r="AI48" s="511"/>
      <c r="AJ48" s="368">
        <v>40806</v>
      </c>
      <c r="AK48" s="1264"/>
      <c r="AL48" s="368">
        <v>40816</v>
      </c>
      <c r="AM48" s="511"/>
      <c r="AN48" s="368">
        <v>40827</v>
      </c>
      <c r="AO48" s="511"/>
      <c r="AP48" s="537">
        <v>40828</v>
      </c>
      <c r="AQ48" s="511"/>
      <c r="AR48" s="368">
        <v>40828</v>
      </c>
      <c r="AS48" s="511"/>
      <c r="AT48" s="1333">
        <v>40885</v>
      </c>
      <c r="AU48" s="1367">
        <v>100</v>
      </c>
      <c r="AV48" s="1367">
        <v>76</v>
      </c>
      <c r="AW48" s="1468" t="s">
        <v>1183</v>
      </c>
    </row>
    <row r="49" spans="1:49" s="179" customFormat="1" ht="30" customHeight="1">
      <c r="A49" s="1831">
        <v>43</v>
      </c>
      <c r="B49" s="458" t="s">
        <v>204</v>
      </c>
      <c r="C49" s="253" t="s">
        <v>1133</v>
      </c>
      <c r="D49" s="820" t="s">
        <v>225</v>
      </c>
      <c r="E49" s="232" t="s">
        <v>1089</v>
      </c>
      <c r="F49" s="1126"/>
      <c r="G49" s="1043">
        <v>6000</v>
      </c>
      <c r="H49" s="458" t="s">
        <v>221</v>
      </c>
      <c r="I49" s="376" t="s">
        <v>206</v>
      </c>
      <c r="J49" s="821">
        <v>40686</v>
      </c>
      <c r="K49" s="822">
        <v>14</v>
      </c>
      <c r="L49" s="376">
        <f>J49+K49</f>
        <v>40700</v>
      </c>
      <c r="M49" s="822">
        <v>7</v>
      </c>
      <c r="N49" s="821">
        <f>L49+M49</f>
        <v>40707</v>
      </c>
      <c r="O49" s="822">
        <v>14</v>
      </c>
      <c r="P49" s="376">
        <f>N49+O49</f>
        <v>40721</v>
      </c>
      <c r="Q49" s="822">
        <v>14</v>
      </c>
      <c r="R49" s="376">
        <f>P49+Q49</f>
        <v>40735</v>
      </c>
      <c r="S49" s="822">
        <v>14</v>
      </c>
      <c r="T49" s="376">
        <f>R49+S49</f>
        <v>40749</v>
      </c>
      <c r="U49" s="822">
        <v>14</v>
      </c>
      <c r="V49" s="376" t="s">
        <v>207</v>
      </c>
      <c r="W49" s="822"/>
      <c r="X49" s="376" t="s">
        <v>207</v>
      </c>
      <c r="Y49" s="822"/>
      <c r="Z49" s="376" t="s">
        <v>207</v>
      </c>
      <c r="AA49" s="822"/>
      <c r="AB49" s="376" t="s">
        <v>207</v>
      </c>
      <c r="AC49" s="822"/>
      <c r="AD49" s="821" t="s">
        <v>207</v>
      </c>
      <c r="AE49" s="822"/>
      <c r="AF49" s="376" t="s">
        <v>207</v>
      </c>
      <c r="AG49" s="822"/>
      <c r="AH49" s="376" t="s">
        <v>207</v>
      </c>
      <c r="AI49" s="822">
        <v>7</v>
      </c>
      <c r="AJ49" s="376">
        <f>T49+AI49</f>
        <v>40756</v>
      </c>
      <c r="AK49" s="822">
        <v>14</v>
      </c>
      <c r="AL49" s="376">
        <f>AJ49+AK49</f>
        <v>40770</v>
      </c>
      <c r="AM49" s="822">
        <v>14</v>
      </c>
      <c r="AN49" s="376">
        <f>AL49+AM49</f>
        <v>40784</v>
      </c>
      <c r="AO49" s="822">
        <v>7</v>
      </c>
      <c r="AP49" s="821">
        <f>AN49+AO49</f>
        <v>40791</v>
      </c>
      <c r="AQ49" s="822">
        <v>7</v>
      </c>
      <c r="AR49" s="376">
        <v>40828</v>
      </c>
      <c r="AS49" s="822">
        <v>171</v>
      </c>
      <c r="AT49" s="1214">
        <f>AR49+AS49</f>
        <v>40999</v>
      </c>
      <c r="AU49" s="1366"/>
      <c r="AV49" s="1366"/>
      <c r="AW49" s="1343"/>
    </row>
    <row r="50" spans="1:49" s="179" customFormat="1" ht="27.75" customHeight="1">
      <c r="A50" s="1127">
        <v>44</v>
      </c>
      <c r="B50" s="244" t="s">
        <v>316</v>
      </c>
      <c r="C50" s="459" t="s">
        <v>1145</v>
      </c>
      <c r="D50" s="366"/>
      <c r="E50" s="233"/>
      <c r="F50" s="606"/>
      <c r="G50" s="988">
        <v>5000</v>
      </c>
      <c r="H50" s="234"/>
      <c r="I50" s="368"/>
      <c r="J50" s="537">
        <v>40738</v>
      </c>
      <c r="K50" s="511"/>
      <c r="L50" s="368">
        <v>40739</v>
      </c>
      <c r="M50" s="511"/>
      <c r="N50" s="537">
        <v>40756</v>
      </c>
      <c r="O50" s="511"/>
      <c r="P50" s="368">
        <v>40770</v>
      </c>
      <c r="Q50" s="511"/>
      <c r="R50" s="368">
        <v>40795</v>
      </c>
      <c r="S50" s="511"/>
      <c r="T50" s="368">
        <v>40799</v>
      </c>
      <c r="U50" s="511"/>
      <c r="V50" s="248" t="s">
        <v>207</v>
      </c>
      <c r="W50" s="511"/>
      <c r="X50" s="248" t="s">
        <v>207</v>
      </c>
      <c r="Y50" s="511"/>
      <c r="Z50" s="248" t="s">
        <v>207</v>
      </c>
      <c r="AA50" s="511"/>
      <c r="AB50" s="248" t="s">
        <v>207</v>
      </c>
      <c r="AC50" s="511"/>
      <c r="AD50" s="246" t="s">
        <v>207</v>
      </c>
      <c r="AE50" s="511"/>
      <c r="AF50" s="248" t="s">
        <v>207</v>
      </c>
      <c r="AG50" s="511"/>
      <c r="AH50" s="248" t="s">
        <v>207</v>
      </c>
      <c r="AI50" s="511"/>
      <c r="AJ50" s="368">
        <v>40806</v>
      </c>
      <c r="AK50" s="511"/>
      <c r="AL50" s="368">
        <v>40816</v>
      </c>
      <c r="AM50" s="511"/>
      <c r="AN50" s="368">
        <v>40827</v>
      </c>
      <c r="AO50" s="511"/>
      <c r="AP50" s="537">
        <v>40828</v>
      </c>
      <c r="AQ50" s="511"/>
      <c r="AR50" s="368">
        <v>40828</v>
      </c>
      <c r="AS50" s="511"/>
      <c r="AT50" s="1333">
        <v>40889</v>
      </c>
      <c r="AU50" s="1367">
        <v>100</v>
      </c>
      <c r="AV50" s="1367">
        <v>76</v>
      </c>
      <c r="AW50" s="1468" t="s">
        <v>1183</v>
      </c>
    </row>
    <row r="51" spans="1:49" s="179" customFormat="1" ht="30" customHeight="1">
      <c r="A51" s="1173">
        <v>45</v>
      </c>
      <c r="B51" s="458" t="s">
        <v>204</v>
      </c>
      <c r="C51" s="253" t="s">
        <v>1134</v>
      </c>
      <c r="D51" s="820" t="s">
        <v>225</v>
      </c>
      <c r="E51" s="232" t="s">
        <v>1089</v>
      </c>
      <c r="F51" s="1126"/>
      <c r="G51" s="1043">
        <v>6000</v>
      </c>
      <c r="H51" s="458" t="s">
        <v>221</v>
      </c>
      <c r="I51" s="376" t="s">
        <v>206</v>
      </c>
      <c r="J51" s="821">
        <v>40686</v>
      </c>
      <c r="K51" s="822">
        <v>14</v>
      </c>
      <c r="L51" s="376">
        <f>J51+K51</f>
        <v>40700</v>
      </c>
      <c r="M51" s="822">
        <v>7</v>
      </c>
      <c r="N51" s="821">
        <f>L51+M51</f>
        <v>40707</v>
      </c>
      <c r="O51" s="822">
        <v>14</v>
      </c>
      <c r="P51" s="376">
        <f>N51+O51</f>
        <v>40721</v>
      </c>
      <c r="Q51" s="822">
        <v>14</v>
      </c>
      <c r="R51" s="376">
        <f>P51+Q51</f>
        <v>40735</v>
      </c>
      <c r="S51" s="822">
        <v>14</v>
      </c>
      <c r="T51" s="376">
        <f>R51+S51</f>
        <v>40749</v>
      </c>
      <c r="U51" s="822">
        <v>14</v>
      </c>
      <c r="V51" s="376" t="s">
        <v>207</v>
      </c>
      <c r="W51" s="822"/>
      <c r="X51" s="376" t="s">
        <v>207</v>
      </c>
      <c r="Y51" s="822"/>
      <c r="Z51" s="376" t="s">
        <v>207</v>
      </c>
      <c r="AA51" s="822"/>
      <c r="AB51" s="376" t="s">
        <v>207</v>
      </c>
      <c r="AC51" s="822"/>
      <c r="AD51" s="821" t="s">
        <v>207</v>
      </c>
      <c r="AE51" s="822"/>
      <c r="AF51" s="376" t="s">
        <v>207</v>
      </c>
      <c r="AG51" s="822"/>
      <c r="AH51" s="376" t="s">
        <v>207</v>
      </c>
      <c r="AI51" s="822">
        <v>7</v>
      </c>
      <c r="AJ51" s="376">
        <f>T51+AI51</f>
        <v>40756</v>
      </c>
      <c r="AK51" s="822">
        <v>14</v>
      </c>
      <c r="AL51" s="376">
        <f>AJ51+AK51</f>
        <v>40770</v>
      </c>
      <c r="AM51" s="822">
        <v>14</v>
      </c>
      <c r="AN51" s="376">
        <f>AL51+AM51</f>
        <v>40784</v>
      </c>
      <c r="AO51" s="822">
        <v>7</v>
      </c>
      <c r="AP51" s="821">
        <f>AN51+AO51</f>
        <v>40791</v>
      </c>
      <c r="AQ51" s="822">
        <v>7</v>
      </c>
      <c r="AR51" s="376">
        <v>40828</v>
      </c>
      <c r="AS51" s="822">
        <v>171</v>
      </c>
      <c r="AT51" s="1214">
        <f>AR51+AS51</f>
        <v>40999</v>
      </c>
      <c r="AU51" s="1366"/>
      <c r="AV51" s="1366"/>
      <c r="AW51" s="1343"/>
    </row>
    <row r="52" spans="1:49" s="179" customFormat="1" ht="27.75" customHeight="1">
      <c r="A52" s="1831">
        <v>46</v>
      </c>
      <c r="B52" s="244" t="s">
        <v>316</v>
      </c>
      <c r="C52" s="459" t="s">
        <v>1146</v>
      </c>
      <c r="D52" s="366"/>
      <c r="E52" s="233"/>
      <c r="F52" s="606"/>
      <c r="G52" s="988">
        <v>5000</v>
      </c>
      <c r="H52" s="234"/>
      <c r="I52" s="368"/>
      <c r="J52" s="537">
        <v>40738</v>
      </c>
      <c r="K52" s="511"/>
      <c r="L52" s="368">
        <v>40739</v>
      </c>
      <c r="M52" s="511"/>
      <c r="N52" s="537">
        <v>40756</v>
      </c>
      <c r="O52" s="511"/>
      <c r="P52" s="368">
        <v>40770</v>
      </c>
      <c r="Q52" s="511"/>
      <c r="R52" s="368">
        <v>40795</v>
      </c>
      <c r="S52" s="511"/>
      <c r="T52" s="368">
        <v>40799</v>
      </c>
      <c r="U52" s="511"/>
      <c r="V52" s="248" t="s">
        <v>207</v>
      </c>
      <c r="W52" s="511"/>
      <c r="X52" s="248" t="s">
        <v>207</v>
      </c>
      <c r="Y52" s="511"/>
      <c r="Z52" s="248" t="s">
        <v>207</v>
      </c>
      <c r="AA52" s="511"/>
      <c r="AB52" s="248" t="s">
        <v>207</v>
      </c>
      <c r="AC52" s="511"/>
      <c r="AD52" s="246" t="s">
        <v>207</v>
      </c>
      <c r="AE52" s="511"/>
      <c r="AF52" s="248" t="s">
        <v>207</v>
      </c>
      <c r="AG52" s="511"/>
      <c r="AH52" s="248" t="s">
        <v>207</v>
      </c>
      <c r="AI52" s="511"/>
      <c r="AJ52" s="368">
        <v>40806</v>
      </c>
      <c r="AK52" s="511"/>
      <c r="AL52" s="368">
        <v>40816</v>
      </c>
      <c r="AM52" s="511"/>
      <c r="AN52" s="368">
        <v>40827</v>
      </c>
      <c r="AO52" s="511"/>
      <c r="AP52" s="537">
        <v>40828</v>
      </c>
      <c r="AQ52" s="511"/>
      <c r="AR52" s="368">
        <v>40828</v>
      </c>
      <c r="AS52" s="511"/>
      <c r="AT52" s="1333">
        <v>40889</v>
      </c>
      <c r="AU52" s="1367">
        <v>100</v>
      </c>
      <c r="AV52" s="1367">
        <v>76</v>
      </c>
      <c r="AW52" s="1468" t="s">
        <v>1183</v>
      </c>
    </row>
    <row r="53" spans="1:49" s="179" customFormat="1" ht="30" customHeight="1">
      <c r="A53" s="1127">
        <v>47</v>
      </c>
      <c r="B53" s="458" t="s">
        <v>204</v>
      </c>
      <c r="C53" s="253" t="s">
        <v>1135</v>
      </c>
      <c r="D53" s="820" t="s">
        <v>225</v>
      </c>
      <c r="E53" s="232" t="s">
        <v>1089</v>
      </c>
      <c r="F53" s="1126"/>
      <c r="G53" s="1043">
        <v>6000</v>
      </c>
      <c r="H53" s="458" t="s">
        <v>221</v>
      </c>
      <c r="I53" s="376" t="s">
        <v>206</v>
      </c>
      <c r="J53" s="821">
        <v>40686</v>
      </c>
      <c r="K53" s="822">
        <v>14</v>
      </c>
      <c r="L53" s="376">
        <f>J53+K53</f>
        <v>40700</v>
      </c>
      <c r="M53" s="822">
        <v>7</v>
      </c>
      <c r="N53" s="821">
        <f>L53+M53</f>
        <v>40707</v>
      </c>
      <c r="O53" s="822">
        <v>14</v>
      </c>
      <c r="P53" s="376">
        <f>N53+O53</f>
        <v>40721</v>
      </c>
      <c r="Q53" s="822">
        <v>14</v>
      </c>
      <c r="R53" s="376">
        <f>P53+Q53</f>
        <v>40735</v>
      </c>
      <c r="S53" s="822">
        <v>14</v>
      </c>
      <c r="T53" s="376">
        <f>R53+S53</f>
        <v>40749</v>
      </c>
      <c r="U53" s="822">
        <v>14</v>
      </c>
      <c r="V53" s="376" t="s">
        <v>207</v>
      </c>
      <c r="W53" s="822"/>
      <c r="X53" s="376" t="s">
        <v>207</v>
      </c>
      <c r="Y53" s="822"/>
      <c r="Z53" s="376" t="s">
        <v>207</v>
      </c>
      <c r="AA53" s="822"/>
      <c r="AB53" s="376" t="s">
        <v>207</v>
      </c>
      <c r="AC53" s="822"/>
      <c r="AD53" s="821" t="s">
        <v>207</v>
      </c>
      <c r="AE53" s="822"/>
      <c r="AF53" s="376" t="s">
        <v>207</v>
      </c>
      <c r="AG53" s="822"/>
      <c r="AH53" s="376" t="s">
        <v>207</v>
      </c>
      <c r="AI53" s="822">
        <v>7</v>
      </c>
      <c r="AJ53" s="376">
        <f>T53+AI53</f>
        <v>40756</v>
      </c>
      <c r="AK53" s="822">
        <v>14</v>
      </c>
      <c r="AL53" s="376">
        <f>AJ53+AK53</f>
        <v>40770</v>
      </c>
      <c r="AM53" s="822">
        <v>14</v>
      </c>
      <c r="AN53" s="376">
        <f>AL53+AM53</f>
        <v>40784</v>
      </c>
      <c r="AO53" s="822">
        <v>7</v>
      </c>
      <c r="AP53" s="821">
        <f>AN53+AO53</f>
        <v>40791</v>
      </c>
      <c r="AQ53" s="822">
        <v>7</v>
      </c>
      <c r="AR53" s="376">
        <v>40828</v>
      </c>
      <c r="AS53" s="822">
        <v>171</v>
      </c>
      <c r="AT53" s="1214">
        <f>AR53+AS53</f>
        <v>40999</v>
      </c>
      <c r="AU53" s="1366"/>
      <c r="AV53" s="1366"/>
      <c r="AW53" s="1343"/>
    </row>
    <row r="54" spans="1:49" s="179" customFormat="1" ht="27.75" customHeight="1">
      <c r="A54" s="1173">
        <v>48</v>
      </c>
      <c r="B54" s="244" t="s">
        <v>316</v>
      </c>
      <c r="C54" s="459" t="s">
        <v>1147</v>
      </c>
      <c r="D54" s="366"/>
      <c r="E54" s="233"/>
      <c r="F54" s="606"/>
      <c r="G54" s="988">
        <v>5000</v>
      </c>
      <c r="H54" s="234"/>
      <c r="I54" s="368"/>
      <c r="J54" s="537">
        <v>40738</v>
      </c>
      <c r="K54" s="511"/>
      <c r="L54" s="368">
        <v>40739</v>
      </c>
      <c r="M54" s="511"/>
      <c r="N54" s="537">
        <v>40756</v>
      </c>
      <c r="O54" s="511"/>
      <c r="P54" s="368">
        <v>40770</v>
      </c>
      <c r="Q54" s="511"/>
      <c r="R54" s="368">
        <v>40795</v>
      </c>
      <c r="S54" s="511"/>
      <c r="T54" s="368">
        <v>40799</v>
      </c>
      <c r="U54" s="511"/>
      <c r="V54" s="248" t="s">
        <v>207</v>
      </c>
      <c r="W54" s="511"/>
      <c r="X54" s="248" t="s">
        <v>207</v>
      </c>
      <c r="Y54" s="511"/>
      <c r="Z54" s="248" t="s">
        <v>207</v>
      </c>
      <c r="AA54" s="511"/>
      <c r="AB54" s="248" t="s">
        <v>207</v>
      </c>
      <c r="AC54" s="511"/>
      <c r="AD54" s="246" t="s">
        <v>207</v>
      </c>
      <c r="AE54" s="511"/>
      <c r="AF54" s="248" t="s">
        <v>207</v>
      </c>
      <c r="AG54" s="511"/>
      <c r="AH54" s="248" t="s">
        <v>207</v>
      </c>
      <c r="AI54" s="511"/>
      <c r="AJ54" s="368">
        <v>40806</v>
      </c>
      <c r="AK54" s="511"/>
      <c r="AL54" s="368">
        <v>40816</v>
      </c>
      <c r="AM54" s="511"/>
      <c r="AN54" s="368">
        <v>40827</v>
      </c>
      <c r="AO54" s="511"/>
      <c r="AP54" s="537">
        <v>40828</v>
      </c>
      <c r="AQ54" s="511"/>
      <c r="AR54" s="368">
        <v>40828</v>
      </c>
      <c r="AS54" s="511"/>
      <c r="AT54" s="1333">
        <v>40886</v>
      </c>
      <c r="AU54" s="1367">
        <v>100</v>
      </c>
      <c r="AV54" s="1367">
        <v>72</v>
      </c>
      <c r="AW54" s="1468" t="s">
        <v>1183</v>
      </c>
    </row>
    <row r="55" spans="1:49" s="179" customFormat="1" ht="30" customHeight="1">
      <c r="A55" s="1831">
        <v>49</v>
      </c>
      <c r="B55" s="458" t="s">
        <v>204</v>
      </c>
      <c r="C55" s="253" t="s">
        <v>1136</v>
      </c>
      <c r="D55" s="820" t="s">
        <v>225</v>
      </c>
      <c r="E55" s="232" t="s">
        <v>1089</v>
      </c>
      <c r="F55" s="1126"/>
      <c r="G55" s="1043">
        <v>6000</v>
      </c>
      <c r="H55" s="458" t="s">
        <v>221</v>
      </c>
      <c r="I55" s="376" t="s">
        <v>206</v>
      </c>
      <c r="J55" s="821">
        <v>40686</v>
      </c>
      <c r="K55" s="822">
        <v>14</v>
      </c>
      <c r="L55" s="376">
        <f>J55+K55</f>
        <v>40700</v>
      </c>
      <c r="M55" s="822">
        <v>7</v>
      </c>
      <c r="N55" s="821">
        <f>L55+M55</f>
        <v>40707</v>
      </c>
      <c r="O55" s="822">
        <v>14</v>
      </c>
      <c r="P55" s="376">
        <f>N55+O55</f>
        <v>40721</v>
      </c>
      <c r="Q55" s="822">
        <v>14</v>
      </c>
      <c r="R55" s="376">
        <f>P55+Q55</f>
        <v>40735</v>
      </c>
      <c r="S55" s="822">
        <v>14</v>
      </c>
      <c r="T55" s="376">
        <f>R55+S55</f>
        <v>40749</v>
      </c>
      <c r="U55" s="822">
        <v>14</v>
      </c>
      <c r="V55" s="376" t="s">
        <v>207</v>
      </c>
      <c r="W55" s="822"/>
      <c r="X55" s="376" t="s">
        <v>207</v>
      </c>
      <c r="Y55" s="822"/>
      <c r="Z55" s="376" t="s">
        <v>207</v>
      </c>
      <c r="AA55" s="822"/>
      <c r="AB55" s="376" t="s">
        <v>207</v>
      </c>
      <c r="AC55" s="822"/>
      <c r="AD55" s="821" t="s">
        <v>207</v>
      </c>
      <c r="AE55" s="822"/>
      <c r="AF55" s="376" t="s">
        <v>207</v>
      </c>
      <c r="AG55" s="822"/>
      <c r="AH55" s="376" t="s">
        <v>207</v>
      </c>
      <c r="AI55" s="822">
        <v>7</v>
      </c>
      <c r="AJ55" s="376">
        <f>T55+AI55</f>
        <v>40756</v>
      </c>
      <c r="AK55" s="822">
        <v>14</v>
      </c>
      <c r="AL55" s="376">
        <f>AJ55+AK55</f>
        <v>40770</v>
      </c>
      <c r="AM55" s="822">
        <v>14</v>
      </c>
      <c r="AN55" s="376">
        <f>AL55+AM55</f>
        <v>40784</v>
      </c>
      <c r="AO55" s="822">
        <v>7</v>
      </c>
      <c r="AP55" s="821">
        <f>AN55+AO55</f>
        <v>40791</v>
      </c>
      <c r="AQ55" s="822">
        <v>7</v>
      </c>
      <c r="AR55" s="376">
        <v>40828</v>
      </c>
      <c r="AS55" s="822">
        <v>171</v>
      </c>
      <c r="AT55" s="1214">
        <f>AR55+AS55</f>
        <v>40999</v>
      </c>
      <c r="AU55" s="1366"/>
      <c r="AV55" s="1366"/>
      <c r="AW55" s="1343"/>
    </row>
    <row r="56" spans="1:49" s="179" customFormat="1" ht="27.75" customHeight="1">
      <c r="A56" s="1127">
        <v>50</v>
      </c>
      <c r="B56" s="244" t="s">
        <v>316</v>
      </c>
      <c r="C56" s="459" t="s">
        <v>1148</v>
      </c>
      <c r="D56" s="366"/>
      <c r="E56" s="233"/>
      <c r="F56" s="606"/>
      <c r="G56" s="988">
        <v>5000</v>
      </c>
      <c r="H56" s="234"/>
      <c r="I56" s="368"/>
      <c r="J56" s="537">
        <v>40738</v>
      </c>
      <c r="K56" s="511"/>
      <c r="L56" s="368">
        <v>40739</v>
      </c>
      <c r="M56" s="511"/>
      <c r="N56" s="537">
        <v>40756</v>
      </c>
      <c r="O56" s="511"/>
      <c r="P56" s="368">
        <v>40770</v>
      </c>
      <c r="Q56" s="511"/>
      <c r="R56" s="368">
        <v>40795</v>
      </c>
      <c r="S56" s="511"/>
      <c r="T56" s="368">
        <v>40799</v>
      </c>
      <c r="U56" s="511"/>
      <c r="V56" s="248" t="s">
        <v>207</v>
      </c>
      <c r="W56" s="511"/>
      <c r="X56" s="248" t="s">
        <v>207</v>
      </c>
      <c r="Y56" s="511"/>
      <c r="Z56" s="248" t="s">
        <v>207</v>
      </c>
      <c r="AA56" s="511"/>
      <c r="AB56" s="248" t="s">
        <v>207</v>
      </c>
      <c r="AC56" s="511"/>
      <c r="AD56" s="246" t="s">
        <v>207</v>
      </c>
      <c r="AE56" s="511"/>
      <c r="AF56" s="248" t="s">
        <v>207</v>
      </c>
      <c r="AG56" s="511"/>
      <c r="AH56" s="248" t="s">
        <v>207</v>
      </c>
      <c r="AI56" s="511"/>
      <c r="AJ56" s="368">
        <v>40806</v>
      </c>
      <c r="AK56" s="511"/>
      <c r="AL56" s="368">
        <v>40816</v>
      </c>
      <c r="AM56" s="511"/>
      <c r="AN56" s="368">
        <v>40827</v>
      </c>
      <c r="AO56" s="511"/>
      <c r="AP56" s="537">
        <v>40828</v>
      </c>
      <c r="AQ56" s="511"/>
      <c r="AR56" s="368">
        <v>40828</v>
      </c>
      <c r="AS56" s="511"/>
      <c r="AT56" s="1333">
        <v>40890</v>
      </c>
      <c r="AU56" s="1367">
        <v>100</v>
      </c>
      <c r="AV56" s="1367">
        <v>72</v>
      </c>
      <c r="AW56" s="1634" t="s">
        <v>1183</v>
      </c>
    </row>
    <row r="57" spans="1:49" s="179" customFormat="1" ht="30" customHeight="1">
      <c r="A57" s="1173">
        <v>51</v>
      </c>
      <c r="B57" s="458" t="s">
        <v>204</v>
      </c>
      <c r="C57" s="253" t="s">
        <v>1137</v>
      </c>
      <c r="D57" s="820" t="s">
        <v>225</v>
      </c>
      <c r="E57" s="232" t="s">
        <v>1090</v>
      </c>
      <c r="F57" s="1126"/>
      <c r="G57" s="1043">
        <v>6000</v>
      </c>
      <c r="H57" s="458" t="s">
        <v>221</v>
      </c>
      <c r="I57" s="376" t="s">
        <v>206</v>
      </c>
      <c r="J57" s="821">
        <v>40806</v>
      </c>
      <c r="K57" s="822">
        <v>14</v>
      </c>
      <c r="L57" s="376">
        <f>J57+K57</f>
        <v>40820</v>
      </c>
      <c r="M57" s="822">
        <v>7</v>
      </c>
      <c r="N57" s="821">
        <f>L57+M57</f>
        <v>40827</v>
      </c>
      <c r="O57" s="822">
        <v>14</v>
      </c>
      <c r="P57" s="376">
        <f>N57+O57</f>
        <v>40841</v>
      </c>
      <c r="Q57" s="822">
        <v>14</v>
      </c>
      <c r="R57" s="376">
        <f>P57+Q57</f>
        <v>40855</v>
      </c>
      <c r="S57" s="822">
        <v>14</v>
      </c>
      <c r="T57" s="376">
        <f>R57+S57</f>
        <v>40869</v>
      </c>
      <c r="U57" s="822">
        <v>14</v>
      </c>
      <c r="V57" s="376" t="s">
        <v>207</v>
      </c>
      <c r="W57" s="822"/>
      <c r="X57" s="376" t="s">
        <v>207</v>
      </c>
      <c r="Y57" s="822"/>
      <c r="Z57" s="376" t="s">
        <v>207</v>
      </c>
      <c r="AA57" s="822"/>
      <c r="AB57" s="376" t="s">
        <v>207</v>
      </c>
      <c r="AC57" s="822"/>
      <c r="AD57" s="821" t="s">
        <v>207</v>
      </c>
      <c r="AE57" s="822"/>
      <c r="AF57" s="376" t="s">
        <v>207</v>
      </c>
      <c r="AG57" s="822"/>
      <c r="AH57" s="376" t="s">
        <v>207</v>
      </c>
      <c r="AI57" s="822">
        <v>7</v>
      </c>
      <c r="AJ57" s="376">
        <f>T57+AI57</f>
        <v>40876</v>
      </c>
      <c r="AK57" s="822">
        <v>14</v>
      </c>
      <c r="AL57" s="376">
        <f>AJ57+AK57</f>
        <v>40890</v>
      </c>
      <c r="AM57" s="822">
        <v>14</v>
      </c>
      <c r="AN57" s="376">
        <f>AL57+AM57</f>
        <v>40904</v>
      </c>
      <c r="AO57" s="822">
        <v>7</v>
      </c>
      <c r="AP57" s="821">
        <f>AN57+AO57</f>
        <v>40911</v>
      </c>
      <c r="AQ57" s="822">
        <v>7</v>
      </c>
      <c r="AR57" s="376">
        <f>AP57+AQ57</f>
        <v>40918</v>
      </c>
      <c r="AS57" s="822">
        <v>123</v>
      </c>
      <c r="AT57" s="1214">
        <f>AR57+AS57</f>
        <v>41041</v>
      </c>
      <c r="AU57" s="1366"/>
      <c r="AV57" s="1366"/>
      <c r="AW57" s="1343"/>
    </row>
    <row r="58" spans="1:49" s="179" customFormat="1" ht="27.75" customHeight="1">
      <c r="A58" s="1831">
        <v>52</v>
      </c>
      <c r="B58" s="244" t="s">
        <v>316</v>
      </c>
      <c r="C58" s="459" t="s">
        <v>1184</v>
      </c>
      <c r="D58" s="366"/>
      <c r="E58" s="233"/>
      <c r="F58" s="606"/>
      <c r="G58" s="988">
        <v>4000</v>
      </c>
      <c r="H58" s="234"/>
      <c r="I58" s="368"/>
      <c r="J58" s="537">
        <v>40806</v>
      </c>
      <c r="K58" s="511"/>
      <c r="L58" s="368">
        <v>40834</v>
      </c>
      <c r="M58" s="511"/>
      <c r="N58" s="537">
        <v>40835</v>
      </c>
      <c r="O58" s="511"/>
      <c r="P58" s="368">
        <v>40849</v>
      </c>
      <c r="Q58" s="511"/>
      <c r="R58" s="368">
        <v>40865</v>
      </c>
      <c r="S58" s="511"/>
      <c r="T58" s="368">
        <v>40878</v>
      </c>
      <c r="U58" s="511"/>
      <c r="V58" s="248" t="s">
        <v>207</v>
      </c>
      <c r="W58" s="511"/>
      <c r="X58" s="248" t="s">
        <v>207</v>
      </c>
      <c r="Y58" s="511"/>
      <c r="Z58" s="248" t="s">
        <v>207</v>
      </c>
      <c r="AA58" s="511"/>
      <c r="AB58" s="248" t="s">
        <v>207</v>
      </c>
      <c r="AC58" s="511"/>
      <c r="AD58" s="246" t="s">
        <v>207</v>
      </c>
      <c r="AE58" s="511"/>
      <c r="AF58" s="248" t="s">
        <v>207</v>
      </c>
      <c r="AG58" s="511"/>
      <c r="AH58" s="248" t="s">
        <v>207</v>
      </c>
      <c r="AI58" s="511"/>
      <c r="AJ58" s="368">
        <v>40883</v>
      </c>
      <c r="AK58" s="511"/>
      <c r="AL58" s="368">
        <v>40884</v>
      </c>
      <c r="AM58" s="511"/>
      <c r="AN58" s="368">
        <v>40889</v>
      </c>
      <c r="AO58" s="511"/>
      <c r="AP58" s="537">
        <v>40889</v>
      </c>
      <c r="AQ58" s="511"/>
      <c r="AR58" s="368">
        <v>40889</v>
      </c>
      <c r="AS58" s="511"/>
      <c r="AT58" s="1333">
        <v>40910</v>
      </c>
      <c r="AU58" s="1367">
        <v>20</v>
      </c>
      <c r="AV58" s="1367">
        <v>20</v>
      </c>
      <c r="AW58" s="1468" t="s">
        <v>53</v>
      </c>
    </row>
    <row r="59" spans="1:49" s="179" customFormat="1" ht="30" customHeight="1">
      <c r="A59" s="1127">
        <v>53</v>
      </c>
      <c r="B59" s="458" t="s">
        <v>204</v>
      </c>
      <c r="C59" s="253" t="s">
        <v>1138</v>
      </c>
      <c r="D59" s="820" t="s">
        <v>225</v>
      </c>
      <c r="E59" s="232" t="s">
        <v>1090</v>
      </c>
      <c r="F59" s="1126"/>
      <c r="G59" s="1043">
        <v>6000</v>
      </c>
      <c r="H59" s="458" t="s">
        <v>221</v>
      </c>
      <c r="I59" s="376" t="s">
        <v>206</v>
      </c>
      <c r="J59" s="821">
        <v>40806</v>
      </c>
      <c r="K59" s="822">
        <v>14</v>
      </c>
      <c r="L59" s="376">
        <f>J59+K59</f>
        <v>40820</v>
      </c>
      <c r="M59" s="822">
        <v>7</v>
      </c>
      <c r="N59" s="821">
        <f>L59+M59</f>
        <v>40827</v>
      </c>
      <c r="O59" s="822">
        <v>14</v>
      </c>
      <c r="P59" s="376">
        <f>N59+O59</f>
        <v>40841</v>
      </c>
      <c r="Q59" s="822">
        <v>14</v>
      </c>
      <c r="R59" s="376">
        <f>P59+Q59</f>
        <v>40855</v>
      </c>
      <c r="S59" s="822">
        <v>14</v>
      </c>
      <c r="T59" s="376">
        <f>R59+S59</f>
        <v>40869</v>
      </c>
      <c r="U59" s="822">
        <v>14</v>
      </c>
      <c r="V59" s="376" t="s">
        <v>207</v>
      </c>
      <c r="W59" s="822"/>
      <c r="X59" s="376" t="s">
        <v>207</v>
      </c>
      <c r="Y59" s="822"/>
      <c r="Z59" s="376" t="s">
        <v>207</v>
      </c>
      <c r="AA59" s="822"/>
      <c r="AB59" s="376" t="s">
        <v>207</v>
      </c>
      <c r="AC59" s="822"/>
      <c r="AD59" s="821" t="s">
        <v>207</v>
      </c>
      <c r="AE59" s="822"/>
      <c r="AF59" s="376" t="s">
        <v>207</v>
      </c>
      <c r="AG59" s="822"/>
      <c r="AH59" s="376" t="s">
        <v>207</v>
      </c>
      <c r="AI59" s="822">
        <v>7</v>
      </c>
      <c r="AJ59" s="376">
        <f>T59+AI59</f>
        <v>40876</v>
      </c>
      <c r="AK59" s="822">
        <v>14</v>
      </c>
      <c r="AL59" s="376">
        <f>AJ59+AK59</f>
        <v>40890</v>
      </c>
      <c r="AM59" s="822">
        <v>14</v>
      </c>
      <c r="AN59" s="376">
        <f>AL59+AM59</f>
        <v>40904</v>
      </c>
      <c r="AO59" s="822">
        <v>7</v>
      </c>
      <c r="AP59" s="821">
        <f>AN59+AO59</f>
        <v>40911</v>
      </c>
      <c r="AQ59" s="822">
        <v>7</v>
      </c>
      <c r="AR59" s="376">
        <f>AP59+AQ59</f>
        <v>40918</v>
      </c>
      <c r="AS59" s="822">
        <v>123</v>
      </c>
      <c r="AT59" s="1214">
        <f>AR59+AS59</f>
        <v>41041</v>
      </c>
      <c r="AU59" s="1366"/>
      <c r="AV59" s="1366"/>
      <c r="AW59" s="1343"/>
    </row>
    <row r="60" spans="1:49" s="179" customFormat="1" ht="27.75" customHeight="1">
      <c r="A60" s="1173">
        <v>54</v>
      </c>
      <c r="B60" s="244" t="s">
        <v>316</v>
      </c>
      <c r="C60" s="459" t="s">
        <v>1185</v>
      </c>
      <c r="D60" s="366"/>
      <c r="E60" s="233"/>
      <c r="F60" s="606"/>
      <c r="G60" s="988">
        <v>4000</v>
      </c>
      <c r="H60" s="234"/>
      <c r="I60" s="368"/>
      <c r="J60" s="537">
        <v>40806</v>
      </c>
      <c r="K60" s="511"/>
      <c r="L60" s="368">
        <v>40834</v>
      </c>
      <c r="M60" s="511"/>
      <c r="N60" s="537">
        <v>40835</v>
      </c>
      <c r="O60" s="511"/>
      <c r="P60" s="368">
        <v>40849</v>
      </c>
      <c r="Q60" s="511"/>
      <c r="R60" s="368">
        <v>40865</v>
      </c>
      <c r="S60" s="511"/>
      <c r="T60" s="368">
        <v>40878</v>
      </c>
      <c r="U60" s="511"/>
      <c r="V60" s="248" t="s">
        <v>207</v>
      </c>
      <c r="W60" s="511"/>
      <c r="X60" s="248" t="s">
        <v>207</v>
      </c>
      <c r="Y60" s="511"/>
      <c r="Z60" s="248" t="s">
        <v>207</v>
      </c>
      <c r="AA60" s="511"/>
      <c r="AB60" s="248" t="s">
        <v>207</v>
      </c>
      <c r="AC60" s="511"/>
      <c r="AD60" s="246" t="s">
        <v>207</v>
      </c>
      <c r="AE60" s="511"/>
      <c r="AF60" s="248" t="s">
        <v>207</v>
      </c>
      <c r="AG60" s="511"/>
      <c r="AH60" s="248" t="s">
        <v>207</v>
      </c>
      <c r="AI60" s="511"/>
      <c r="AJ60" s="368">
        <v>40883</v>
      </c>
      <c r="AK60" s="511"/>
      <c r="AL60" s="368">
        <v>40884</v>
      </c>
      <c r="AM60" s="511"/>
      <c r="AN60" s="368">
        <v>40889</v>
      </c>
      <c r="AO60" s="511"/>
      <c r="AP60" s="537">
        <v>40889</v>
      </c>
      <c r="AQ60" s="511"/>
      <c r="AR60" s="368">
        <v>40889</v>
      </c>
      <c r="AS60" s="511"/>
      <c r="AT60" s="1333">
        <v>40974</v>
      </c>
      <c r="AU60" s="1598">
        <v>100</v>
      </c>
      <c r="AV60" s="1598">
        <v>85</v>
      </c>
      <c r="AW60" s="1635" t="s">
        <v>1367</v>
      </c>
    </row>
    <row r="61" spans="1:49" s="179" customFormat="1" ht="30" customHeight="1">
      <c r="A61" s="1831">
        <v>55</v>
      </c>
      <c r="B61" s="458" t="s">
        <v>204</v>
      </c>
      <c r="C61" s="253" t="s">
        <v>1139</v>
      </c>
      <c r="D61" s="820" t="s">
        <v>225</v>
      </c>
      <c r="E61" s="232" t="s">
        <v>1090</v>
      </c>
      <c r="F61" s="1126"/>
      <c r="G61" s="1043">
        <v>6000</v>
      </c>
      <c r="H61" s="458" t="s">
        <v>221</v>
      </c>
      <c r="I61" s="376" t="s">
        <v>206</v>
      </c>
      <c r="J61" s="821">
        <v>40806</v>
      </c>
      <c r="K61" s="822">
        <v>14</v>
      </c>
      <c r="L61" s="376">
        <f>J61+K61</f>
        <v>40820</v>
      </c>
      <c r="M61" s="822">
        <v>7</v>
      </c>
      <c r="N61" s="821">
        <f>L61+M61</f>
        <v>40827</v>
      </c>
      <c r="O61" s="822">
        <v>14</v>
      </c>
      <c r="P61" s="376">
        <f>N61+O61</f>
        <v>40841</v>
      </c>
      <c r="Q61" s="822">
        <v>14</v>
      </c>
      <c r="R61" s="376">
        <f>P61+Q61</f>
        <v>40855</v>
      </c>
      <c r="S61" s="822">
        <v>14</v>
      </c>
      <c r="T61" s="376">
        <f>R61+S61</f>
        <v>40869</v>
      </c>
      <c r="U61" s="822">
        <v>14</v>
      </c>
      <c r="V61" s="376" t="s">
        <v>207</v>
      </c>
      <c r="W61" s="822"/>
      <c r="X61" s="376" t="s">
        <v>207</v>
      </c>
      <c r="Y61" s="822"/>
      <c r="Z61" s="376" t="s">
        <v>207</v>
      </c>
      <c r="AA61" s="822"/>
      <c r="AB61" s="376" t="s">
        <v>207</v>
      </c>
      <c r="AC61" s="822"/>
      <c r="AD61" s="821" t="s">
        <v>207</v>
      </c>
      <c r="AE61" s="822"/>
      <c r="AF61" s="376" t="s">
        <v>207</v>
      </c>
      <c r="AG61" s="822"/>
      <c r="AH61" s="376" t="s">
        <v>207</v>
      </c>
      <c r="AI61" s="822">
        <v>7</v>
      </c>
      <c r="AJ61" s="376">
        <f>T61+AI61</f>
        <v>40876</v>
      </c>
      <c r="AK61" s="822">
        <v>14</v>
      </c>
      <c r="AL61" s="376">
        <f>AJ61+AK61</f>
        <v>40890</v>
      </c>
      <c r="AM61" s="822">
        <v>14</v>
      </c>
      <c r="AN61" s="376">
        <f>AL61+AM61</f>
        <v>40904</v>
      </c>
      <c r="AO61" s="822">
        <v>7</v>
      </c>
      <c r="AP61" s="821">
        <f>AN61+AO61</f>
        <v>40911</v>
      </c>
      <c r="AQ61" s="822">
        <v>7</v>
      </c>
      <c r="AR61" s="376">
        <f>AP61+AQ61</f>
        <v>40918</v>
      </c>
      <c r="AS61" s="822">
        <v>123</v>
      </c>
      <c r="AT61" s="1214">
        <f>AR61+AS61</f>
        <v>41041</v>
      </c>
      <c r="AU61" s="1633"/>
      <c r="AV61" s="1633"/>
      <c r="AW61" s="1636"/>
    </row>
    <row r="62" spans="1:49" s="179" customFormat="1" ht="27.75" customHeight="1">
      <c r="A62" s="1127">
        <v>56</v>
      </c>
      <c r="B62" s="244" t="s">
        <v>316</v>
      </c>
      <c r="C62" s="459" t="s">
        <v>1186</v>
      </c>
      <c r="D62" s="366"/>
      <c r="E62" s="233"/>
      <c r="F62" s="606"/>
      <c r="G62" s="988">
        <v>4000</v>
      </c>
      <c r="H62" s="234"/>
      <c r="I62" s="368"/>
      <c r="J62" s="537">
        <v>40806</v>
      </c>
      <c r="K62" s="511"/>
      <c r="L62" s="368">
        <v>40834</v>
      </c>
      <c r="M62" s="511"/>
      <c r="N62" s="537">
        <v>40835</v>
      </c>
      <c r="O62" s="511"/>
      <c r="P62" s="368">
        <v>40849</v>
      </c>
      <c r="Q62" s="511"/>
      <c r="R62" s="368">
        <v>40865</v>
      </c>
      <c r="S62" s="511"/>
      <c r="T62" s="368">
        <v>40878</v>
      </c>
      <c r="U62" s="511"/>
      <c r="V62" s="248" t="s">
        <v>207</v>
      </c>
      <c r="W62" s="511"/>
      <c r="X62" s="248" t="s">
        <v>207</v>
      </c>
      <c r="Y62" s="511"/>
      <c r="Z62" s="248" t="s">
        <v>207</v>
      </c>
      <c r="AA62" s="511"/>
      <c r="AB62" s="248" t="s">
        <v>207</v>
      </c>
      <c r="AC62" s="511"/>
      <c r="AD62" s="246" t="s">
        <v>207</v>
      </c>
      <c r="AE62" s="511"/>
      <c r="AF62" s="248" t="s">
        <v>207</v>
      </c>
      <c r="AG62" s="511"/>
      <c r="AH62" s="248" t="s">
        <v>207</v>
      </c>
      <c r="AI62" s="511"/>
      <c r="AJ62" s="368">
        <v>40883</v>
      </c>
      <c r="AK62" s="511"/>
      <c r="AL62" s="368">
        <v>40884</v>
      </c>
      <c r="AM62" s="511"/>
      <c r="AN62" s="368">
        <v>40889</v>
      </c>
      <c r="AO62" s="511"/>
      <c r="AP62" s="537">
        <v>40889</v>
      </c>
      <c r="AQ62" s="511"/>
      <c r="AR62" s="368">
        <v>40889</v>
      </c>
      <c r="AS62" s="511"/>
      <c r="AT62" s="1333">
        <v>40968</v>
      </c>
      <c r="AU62" s="1598">
        <v>100</v>
      </c>
      <c r="AV62" s="1598">
        <v>93</v>
      </c>
      <c r="AW62" s="1635" t="s">
        <v>1367</v>
      </c>
    </row>
    <row r="63" spans="1:49" s="179" customFormat="1" ht="30" customHeight="1">
      <c r="A63" s="1173">
        <v>57</v>
      </c>
      <c r="B63" s="458" t="s">
        <v>204</v>
      </c>
      <c r="C63" s="253" t="s">
        <v>1140</v>
      </c>
      <c r="D63" s="820" t="s">
        <v>225</v>
      </c>
      <c r="E63" s="232" t="s">
        <v>1090</v>
      </c>
      <c r="F63" s="1126"/>
      <c r="G63" s="1043">
        <v>6000</v>
      </c>
      <c r="H63" s="458" t="s">
        <v>221</v>
      </c>
      <c r="I63" s="376" t="s">
        <v>206</v>
      </c>
      <c r="J63" s="821">
        <v>40806</v>
      </c>
      <c r="K63" s="822">
        <v>14</v>
      </c>
      <c r="L63" s="376">
        <f>J63+K63</f>
        <v>40820</v>
      </c>
      <c r="M63" s="822">
        <v>7</v>
      </c>
      <c r="N63" s="821">
        <f>L63+M63</f>
        <v>40827</v>
      </c>
      <c r="O63" s="822">
        <v>14</v>
      </c>
      <c r="P63" s="376">
        <f>N63+O63</f>
        <v>40841</v>
      </c>
      <c r="Q63" s="822">
        <v>14</v>
      </c>
      <c r="R63" s="376">
        <f>P63+Q63</f>
        <v>40855</v>
      </c>
      <c r="S63" s="822">
        <v>14</v>
      </c>
      <c r="T63" s="376">
        <f>R63+S63</f>
        <v>40869</v>
      </c>
      <c r="U63" s="822">
        <v>14</v>
      </c>
      <c r="V63" s="376" t="s">
        <v>207</v>
      </c>
      <c r="W63" s="822"/>
      <c r="X63" s="376" t="s">
        <v>207</v>
      </c>
      <c r="Y63" s="822"/>
      <c r="Z63" s="376" t="s">
        <v>207</v>
      </c>
      <c r="AA63" s="822"/>
      <c r="AB63" s="376" t="s">
        <v>207</v>
      </c>
      <c r="AC63" s="822"/>
      <c r="AD63" s="821" t="s">
        <v>207</v>
      </c>
      <c r="AE63" s="822"/>
      <c r="AF63" s="376" t="s">
        <v>207</v>
      </c>
      <c r="AG63" s="822"/>
      <c r="AH63" s="376" t="s">
        <v>207</v>
      </c>
      <c r="AI63" s="822">
        <v>7</v>
      </c>
      <c r="AJ63" s="376">
        <f>T63+AI63</f>
        <v>40876</v>
      </c>
      <c r="AK63" s="822">
        <v>14</v>
      </c>
      <c r="AL63" s="376">
        <f>AJ63+AK63</f>
        <v>40890</v>
      </c>
      <c r="AM63" s="822">
        <v>14</v>
      </c>
      <c r="AN63" s="376">
        <f>AL63+AM63</f>
        <v>40904</v>
      </c>
      <c r="AO63" s="822">
        <v>7</v>
      </c>
      <c r="AP63" s="821">
        <f>AN63+AO63</f>
        <v>40911</v>
      </c>
      <c r="AQ63" s="822">
        <v>7</v>
      </c>
      <c r="AR63" s="376">
        <f>AP63+AQ63</f>
        <v>40918</v>
      </c>
      <c r="AS63" s="822">
        <v>123</v>
      </c>
      <c r="AT63" s="1214">
        <f>AR63+AS63</f>
        <v>41041</v>
      </c>
      <c r="AU63" s="1633"/>
      <c r="AV63" s="1633"/>
      <c r="AW63" s="1636"/>
    </row>
    <row r="64" spans="1:49" s="179" customFormat="1" ht="27.75" customHeight="1">
      <c r="A64" s="1831">
        <v>58</v>
      </c>
      <c r="B64" s="244" t="s">
        <v>316</v>
      </c>
      <c r="C64" s="459" t="s">
        <v>1187</v>
      </c>
      <c r="D64" s="366"/>
      <c r="E64" s="233"/>
      <c r="F64" s="606"/>
      <c r="G64" s="988">
        <v>4000</v>
      </c>
      <c r="H64" s="234"/>
      <c r="I64" s="368"/>
      <c r="J64" s="537">
        <v>40806</v>
      </c>
      <c r="K64" s="511"/>
      <c r="L64" s="368">
        <v>40834</v>
      </c>
      <c r="M64" s="511"/>
      <c r="N64" s="537">
        <v>40835</v>
      </c>
      <c r="O64" s="511"/>
      <c r="P64" s="368">
        <v>40849</v>
      </c>
      <c r="Q64" s="511"/>
      <c r="R64" s="368">
        <v>40865</v>
      </c>
      <c r="S64" s="511"/>
      <c r="T64" s="368">
        <v>40878</v>
      </c>
      <c r="U64" s="511"/>
      <c r="V64" s="248" t="s">
        <v>207</v>
      </c>
      <c r="W64" s="511"/>
      <c r="X64" s="248" t="s">
        <v>207</v>
      </c>
      <c r="Y64" s="511"/>
      <c r="Z64" s="248" t="s">
        <v>207</v>
      </c>
      <c r="AA64" s="511"/>
      <c r="AB64" s="248" t="s">
        <v>207</v>
      </c>
      <c r="AC64" s="511"/>
      <c r="AD64" s="246" t="s">
        <v>207</v>
      </c>
      <c r="AE64" s="511"/>
      <c r="AF64" s="248" t="s">
        <v>207</v>
      </c>
      <c r="AG64" s="511"/>
      <c r="AH64" s="248" t="s">
        <v>207</v>
      </c>
      <c r="AI64" s="511"/>
      <c r="AJ64" s="368">
        <v>40883</v>
      </c>
      <c r="AK64" s="511"/>
      <c r="AL64" s="368">
        <v>40884</v>
      </c>
      <c r="AM64" s="511"/>
      <c r="AN64" s="368">
        <v>40889</v>
      </c>
      <c r="AO64" s="511"/>
      <c r="AP64" s="537">
        <v>40889</v>
      </c>
      <c r="AQ64" s="511"/>
      <c r="AR64" s="368">
        <v>40889</v>
      </c>
      <c r="AS64" s="511"/>
      <c r="AT64" s="1333">
        <v>40967</v>
      </c>
      <c r="AU64" s="1598">
        <v>100</v>
      </c>
      <c r="AV64" s="1598">
        <v>96</v>
      </c>
      <c r="AW64" s="1635" t="s">
        <v>1367</v>
      </c>
    </row>
    <row r="65" spans="1:50" s="179" customFormat="1" ht="30" customHeight="1">
      <c r="A65" s="1127">
        <v>59</v>
      </c>
      <c r="B65" s="458" t="s">
        <v>204</v>
      </c>
      <c r="C65" s="253" t="s">
        <v>1141</v>
      </c>
      <c r="D65" s="820" t="s">
        <v>225</v>
      </c>
      <c r="E65" s="232" t="s">
        <v>1090</v>
      </c>
      <c r="F65" s="1126"/>
      <c r="G65" s="1043">
        <v>6000</v>
      </c>
      <c r="H65" s="458" t="s">
        <v>221</v>
      </c>
      <c r="I65" s="376" t="s">
        <v>206</v>
      </c>
      <c r="J65" s="821">
        <v>40806</v>
      </c>
      <c r="K65" s="822">
        <v>14</v>
      </c>
      <c r="L65" s="376">
        <f>J65+K65</f>
        <v>40820</v>
      </c>
      <c r="M65" s="822">
        <v>7</v>
      </c>
      <c r="N65" s="821">
        <f>L65+M65</f>
        <v>40827</v>
      </c>
      <c r="O65" s="822">
        <v>14</v>
      </c>
      <c r="P65" s="376">
        <f>N65+O65</f>
        <v>40841</v>
      </c>
      <c r="Q65" s="822">
        <v>14</v>
      </c>
      <c r="R65" s="376">
        <f>P65+Q65</f>
        <v>40855</v>
      </c>
      <c r="S65" s="822">
        <v>14</v>
      </c>
      <c r="T65" s="376">
        <f>R65+S65</f>
        <v>40869</v>
      </c>
      <c r="U65" s="822">
        <v>14</v>
      </c>
      <c r="V65" s="376" t="s">
        <v>207</v>
      </c>
      <c r="W65" s="822"/>
      <c r="X65" s="376" t="s">
        <v>207</v>
      </c>
      <c r="Y65" s="822"/>
      <c r="Z65" s="376" t="s">
        <v>207</v>
      </c>
      <c r="AA65" s="822"/>
      <c r="AB65" s="376" t="s">
        <v>207</v>
      </c>
      <c r="AC65" s="822"/>
      <c r="AD65" s="821" t="s">
        <v>207</v>
      </c>
      <c r="AE65" s="822"/>
      <c r="AF65" s="376" t="s">
        <v>207</v>
      </c>
      <c r="AG65" s="822"/>
      <c r="AH65" s="376" t="s">
        <v>207</v>
      </c>
      <c r="AI65" s="822">
        <v>7</v>
      </c>
      <c r="AJ65" s="376">
        <f>T65+AI65</f>
        <v>40876</v>
      </c>
      <c r="AK65" s="822">
        <v>14</v>
      </c>
      <c r="AL65" s="376">
        <f>AJ65+AK65</f>
        <v>40890</v>
      </c>
      <c r="AM65" s="822">
        <v>14</v>
      </c>
      <c r="AN65" s="376">
        <f>AL65+AM65</f>
        <v>40904</v>
      </c>
      <c r="AO65" s="822">
        <v>7</v>
      </c>
      <c r="AP65" s="821">
        <f>AN65+AO65</f>
        <v>40911</v>
      </c>
      <c r="AQ65" s="822">
        <v>7</v>
      </c>
      <c r="AR65" s="376">
        <f>AP65+AQ65</f>
        <v>40918</v>
      </c>
      <c r="AS65" s="822">
        <v>123</v>
      </c>
      <c r="AT65" s="1214">
        <f>AR65+AS65</f>
        <v>41041</v>
      </c>
      <c r="AU65" s="1633"/>
      <c r="AV65" s="1633"/>
      <c r="AW65" s="1636"/>
    </row>
    <row r="66" spans="1:50" s="179" customFormat="1" ht="27.75" customHeight="1">
      <c r="A66" s="1173">
        <v>60</v>
      </c>
      <c r="B66" s="838" t="s">
        <v>316</v>
      </c>
      <c r="C66" s="1200" t="s">
        <v>1188</v>
      </c>
      <c r="D66" s="801"/>
      <c r="E66" s="802"/>
      <c r="F66" s="837"/>
      <c r="G66" s="1734">
        <v>4000</v>
      </c>
      <c r="H66" s="803"/>
      <c r="I66" s="804"/>
      <c r="J66" s="805">
        <v>40806</v>
      </c>
      <c r="K66" s="523"/>
      <c r="L66" s="804">
        <v>40834</v>
      </c>
      <c r="M66" s="523"/>
      <c r="N66" s="805">
        <v>40835</v>
      </c>
      <c r="O66" s="523"/>
      <c r="P66" s="804">
        <v>40849</v>
      </c>
      <c r="Q66" s="523"/>
      <c r="R66" s="804">
        <v>40865</v>
      </c>
      <c r="S66" s="523"/>
      <c r="T66" s="804">
        <v>40878</v>
      </c>
      <c r="U66" s="523"/>
      <c r="V66" s="841" t="s">
        <v>207</v>
      </c>
      <c r="W66" s="523"/>
      <c r="X66" s="841" t="s">
        <v>207</v>
      </c>
      <c r="Y66" s="523"/>
      <c r="Z66" s="841" t="s">
        <v>207</v>
      </c>
      <c r="AA66" s="523"/>
      <c r="AB66" s="841" t="s">
        <v>207</v>
      </c>
      <c r="AC66" s="523"/>
      <c r="AD66" s="840" t="s">
        <v>207</v>
      </c>
      <c r="AE66" s="523"/>
      <c r="AF66" s="841" t="s">
        <v>207</v>
      </c>
      <c r="AG66" s="523"/>
      <c r="AH66" s="841" t="s">
        <v>207</v>
      </c>
      <c r="AI66" s="523"/>
      <c r="AJ66" s="804">
        <v>40883</v>
      </c>
      <c r="AK66" s="523"/>
      <c r="AL66" s="804">
        <v>40884</v>
      </c>
      <c r="AM66" s="523"/>
      <c r="AN66" s="804">
        <v>40889</v>
      </c>
      <c r="AO66" s="523"/>
      <c r="AP66" s="805">
        <v>40889</v>
      </c>
      <c r="AQ66" s="523"/>
      <c r="AR66" s="804">
        <v>40889</v>
      </c>
      <c r="AS66" s="523"/>
      <c r="AT66" s="1338">
        <v>40968</v>
      </c>
      <c r="AU66" s="1721">
        <v>100</v>
      </c>
      <c r="AV66" s="1721">
        <v>76</v>
      </c>
      <c r="AW66" s="1735" t="s">
        <v>1367</v>
      </c>
    </row>
    <row r="67" spans="1:50" s="179" customFormat="1" ht="33" customHeight="1">
      <c r="A67" s="1831">
        <v>61</v>
      </c>
      <c r="B67" s="458" t="s">
        <v>204</v>
      </c>
      <c r="C67" s="253" t="s">
        <v>1387</v>
      </c>
      <c r="D67" s="820" t="s">
        <v>225</v>
      </c>
      <c r="E67" s="232" t="s">
        <v>1388</v>
      </c>
      <c r="F67" s="1126"/>
      <c r="G67" s="1043">
        <v>6300</v>
      </c>
      <c r="H67" s="458" t="s">
        <v>221</v>
      </c>
      <c r="I67" s="376" t="s">
        <v>206</v>
      </c>
      <c r="J67" s="821">
        <v>41068</v>
      </c>
      <c r="K67" s="822">
        <v>14</v>
      </c>
      <c r="L67" s="376">
        <f>J67+K67</f>
        <v>41082</v>
      </c>
      <c r="M67" s="822">
        <v>7</v>
      </c>
      <c r="N67" s="376">
        <f>L67+M67</f>
        <v>41089</v>
      </c>
      <c r="O67" s="822">
        <v>14</v>
      </c>
      <c r="P67" s="376">
        <f>N67+O67</f>
        <v>41103</v>
      </c>
      <c r="Q67" s="822">
        <v>14</v>
      </c>
      <c r="R67" s="376">
        <f>P67+Q67</f>
        <v>41117</v>
      </c>
      <c r="S67" s="822">
        <v>14</v>
      </c>
      <c r="T67" s="376">
        <f>R67+S67</f>
        <v>41131</v>
      </c>
      <c r="U67" s="822">
        <v>14</v>
      </c>
      <c r="V67" s="376">
        <f>T67+U67</f>
        <v>41145</v>
      </c>
      <c r="W67" s="822"/>
      <c r="X67" s="376" t="s">
        <v>207</v>
      </c>
      <c r="Y67" s="822"/>
      <c r="Z67" s="376" t="s">
        <v>207</v>
      </c>
      <c r="AA67" s="822"/>
      <c r="AB67" s="376" t="s">
        <v>207</v>
      </c>
      <c r="AC67" s="822"/>
      <c r="AD67" s="821" t="s">
        <v>207</v>
      </c>
      <c r="AE67" s="822"/>
      <c r="AF67" s="376" t="s">
        <v>207</v>
      </c>
      <c r="AG67" s="822"/>
      <c r="AH67" s="376" t="s">
        <v>207</v>
      </c>
      <c r="AI67" s="822">
        <v>7</v>
      </c>
      <c r="AJ67" s="376">
        <f>V67+AI67</f>
        <v>41152</v>
      </c>
      <c r="AK67" s="822">
        <v>14</v>
      </c>
      <c r="AL67" s="376">
        <f>AJ67+AK67</f>
        <v>41166</v>
      </c>
      <c r="AM67" s="822">
        <v>14</v>
      </c>
      <c r="AN67" s="376">
        <f>AL67+AM67</f>
        <v>41180</v>
      </c>
      <c r="AO67" s="822">
        <v>7</v>
      </c>
      <c r="AP67" s="376">
        <f>AN67+AO67</f>
        <v>41187</v>
      </c>
      <c r="AQ67" s="822">
        <v>7</v>
      </c>
      <c r="AR67" s="376">
        <f>AP67+AQ67</f>
        <v>41194</v>
      </c>
      <c r="AS67" s="822"/>
      <c r="AT67" s="376">
        <v>41230</v>
      </c>
      <c r="AU67" s="1732"/>
      <c r="AV67" s="1732"/>
      <c r="AW67" s="377"/>
    </row>
    <row r="68" spans="1:50" s="179" customFormat="1" ht="27.75" customHeight="1">
      <c r="A68" s="1127">
        <v>62</v>
      </c>
      <c r="B68" s="244" t="s">
        <v>316</v>
      </c>
      <c r="C68" s="459" t="s">
        <v>1405</v>
      </c>
      <c r="D68" s="366"/>
      <c r="E68" s="233"/>
      <c r="F68" s="606"/>
      <c r="G68" s="988">
        <v>1200</v>
      </c>
      <c r="H68" s="234"/>
      <c r="I68" s="368"/>
      <c r="J68" s="537">
        <v>41066</v>
      </c>
      <c r="K68" s="511"/>
      <c r="L68" s="368">
        <v>41071</v>
      </c>
      <c r="M68" s="511"/>
      <c r="N68" s="537">
        <v>41071</v>
      </c>
      <c r="O68" s="511"/>
      <c r="P68" s="368">
        <v>41071</v>
      </c>
      <c r="Q68" s="511"/>
      <c r="R68" s="368">
        <v>41092</v>
      </c>
      <c r="S68" s="511"/>
      <c r="T68" s="368">
        <v>41093</v>
      </c>
      <c r="U68" s="511"/>
      <c r="V68" s="248" t="s">
        <v>207</v>
      </c>
      <c r="W68" s="511"/>
      <c r="X68" s="248" t="s">
        <v>207</v>
      </c>
      <c r="Y68" s="511"/>
      <c r="Z68" s="248" t="s">
        <v>207</v>
      </c>
      <c r="AA68" s="511"/>
      <c r="AB68" s="248" t="s">
        <v>207</v>
      </c>
      <c r="AC68" s="511"/>
      <c r="AD68" s="246" t="s">
        <v>207</v>
      </c>
      <c r="AE68" s="511"/>
      <c r="AF68" s="248" t="s">
        <v>207</v>
      </c>
      <c r="AG68" s="511"/>
      <c r="AH68" s="248" t="s">
        <v>207</v>
      </c>
      <c r="AI68" s="511"/>
      <c r="AJ68" s="368">
        <v>41106</v>
      </c>
      <c r="AK68" s="511"/>
      <c r="AL68" s="368">
        <v>41106</v>
      </c>
      <c r="AM68" s="511"/>
      <c r="AN68" s="368">
        <v>41107</v>
      </c>
      <c r="AO68" s="511"/>
      <c r="AP68" s="537">
        <v>41107</v>
      </c>
      <c r="AQ68" s="511"/>
      <c r="AR68" s="368">
        <v>41107</v>
      </c>
      <c r="AS68" s="511"/>
      <c r="AT68" s="368"/>
      <c r="AU68" s="1642"/>
      <c r="AV68" s="1642"/>
      <c r="AW68" s="1659" t="s">
        <v>309</v>
      </c>
    </row>
    <row r="69" spans="1:50" ht="24.75" customHeight="1">
      <c r="A69" s="1173">
        <v>63</v>
      </c>
      <c r="B69" s="1171" t="s">
        <v>204</v>
      </c>
      <c r="C69" s="477" t="s">
        <v>467</v>
      </c>
      <c r="D69" s="937" t="s">
        <v>226</v>
      </c>
      <c r="E69" s="32" t="s">
        <v>588</v>
      </c>
      <c r="F69" s="380">
        <v>46500</v>
      </c>
      <c r="G69" s="380"/>
      <c r="H69" s="980" t="s">
        <v>221</v>
      </c>
      <c r="I69" s="453" t="s">
        <v>206</v>
      </c>
      <c r="J69" s="453">
        <v>39915</v>
      </c>
      <c r="K69" s="522">
        <v>14</v>
      </c>
      <c r="L69" s="453">
        <v>39929</v>
      </c>
      <c r="M69" s="522">
        <v>7</v>
      </c>
      <c r="N69" s="453">
        <v>39937</v>
      </c>
      <c r="O69" s="522">
        <v>14</v>
      </c>
      <c r="P69" s="453">
        <v>39951</v>
      </c>
      <c r="Q69" s="522">
        <v>7</v>
      </c>
      <c r="R69" s="453">
        <v>39961</v>
      </c>
      <c r="S69" s="522"/>
      <c r="T69" s="453">
        <v>39974</v>
      </c>
      <c r="U69" s="522"/>
      <c r="V69" s="453" t="s">
        <v>207</v>
      </c>
      <c r="W69" s="522"/>
      <c r="X69" s="453" t="s">
        <v>207</v>
      </c>
      <c r="Y69" s="522"/>
      <c r="Z69" s="453" t="s">
        <v>207</v>
      </c>
      <c r="AA69" s="522"/>
      <c r="AB69" s="453" t="s">
        <v>207</v>
      </c>
      <c r="AC69" s="522"/>
      <c r="AD69" s="453" t="s">
        <v>207</v>
      </c>
      <c r="AE69" s="522"/>
      <c r="AF69" s="453" t="s">
        <v>207</v>
      </c>
      <c r="AG69" s="522"/>
      <c r="AH69" s="453" t="s">
        <v>207</v>
      </c>
      <c r="AI69" s="522">
        <v>7</v>
      </c>
      <c r="AJ69" s="453">
        <v>39976</v>
      </c>
      <c r="AK69" s="522">
        <v>14</v>
      </c>
      <c r="AL69" s="453">
        <v>39979</v>
      </c>
      <c r="AM69" s="522">
        <v>14</v>
      </c>
      <c r="AN69" s="453">
        <v>39984</v>
      </c>
      <c r="AO69" s="522">
        <v>7</v>
      </c>
      <c r="AP69" s="453">
        <v>39987</v>
      </c>
      <c r="AQ69" s="522">
        <v>7</v>
      </c>
      <c r="AR69" s="453">
        <v>39989</v>
      </c>
      <c r="AS69" s="522"/>
      <c r="AT69" s="1215">
        <v>40353</v>
      </c>
      <c r="AU69" s="1645"/>
      <c r="AV69" s="1645"/>
      <c r="AW69" s="1346"/>
      <c r="AX69" s="48"/>
    </row>
    <row r="70" spans="1:50" s="179" customFormat="1" ht="24.75" customHeight="1">
      <c r="A70" s="1831">
        <v>64</v>
      </c>
      <c r="B70" s="1175" t="s">
        <v>316</v>
      </c>
      <c r="C70" s="236" t="s">
        <v>334</v>
      </c>
      <c r="D70" s="366"/>
      <c r="E70" s="233"/>
      <c r="F70" s="606"/>
      <c r="G70" s="243">
        <v>15600</v>
      </c>
      <c r="H70" s="234"/>
      <c r="I70" s="368"/>
      <c r="J70" s="537">
        <v>39945</v>
      </c>
      <c r="K70" s="511"/>
      <c r="L70" s="368">
        <v>39960</v>
      </c>
      <c r="M70" s="511"/>
      <c r="N70" s="537"/>
      <c r="O70" s="511"/>
      <c r="P70" s="368"/>
      <c r="Q70" s="511"/>
      <c r="R70" s="368"/>
      <c r="S70" s="511"/>
      <c r="T70" s="368"/>
      <c r="U70" s="511"/>
      <c r="V70" s="368" t="s">
        <v>207</v>
      </c>
      <c r="W70" s="511"/>
      <c r="X70" s="368" t="s">
        <v>207</v>
      </c>
      <c r="Y70" s="511"/>
      <c r="Z70" s="368" t="s">
        <v>207</v>
      </c>
      <c r="AA70" s="511"/>
      <c r="AB70" s="368" t="s">
        <v>207</v>
      </c>
      <c r="AC70" s="511"/>
      <c r="AD70" s="537" t="s">
        <v>207</v>
      </c>
      <c r="AE70" s="511"/>
      <c r="AF70" s="368" t="s">
        <v>207</v>
      </c>
      <c r="AG70" s="511"/>
      <c r="AH70" s="368" t="s">
        <v>207</v>
      </c>
      <c r="AI70" s="511"/>
      <c r="AJ70" s="368">
        <v>39958</v>
      </c>
      <c r="AK70" s="511"/>
      <c r="AL70" s="368">
        <v>39958</v>
      </c>
      <c r="AM70" s="511"/>
      <c r="AN70" s="368">
        <v>39960</v>
      </c>
      <c r="AO70" s="511"/>
      <c r="AP70" s="537">
        <v>39961</v>
      </c>
      <c r="AQ70" s="511"/>
      <c r="AR70" s="368">
        <v>39934</v>
      </c>
      <c r="AS70" s="511">
        <v>244</v>
      </c>
      <c r="AT70" s="1333">
        <f>AR70+AS70</f>
        <v>40178</v>
      </c>
      <c r="AU70" s="1367">
        <v>67</v>
      </c>
      <c r="AV70" s="1367">
        <v>67</v>
      </c>
      <c r="AW70" s="1345" t="s">
        <v>144</v>
      </c>
    </row>
    <row r="71" spans="1:50" ht="25.5" customHeight="1">
      <c r="A71" s="1127">
        <v>65</v>
      </c>
      <c r="B71" s="458" t="s">
        <v>204</v>
      </c>
      <c r="C71" s="373" t="s">
        <v>650</v>
      </c>
      <c r="D71" s="371" t="s">
        <v>226</v>
      </c>
      <c r="E71" s="232" t="s">
        <v>588</v>
      </c>
      <c r="F71" s="255">
        <v>0</v>
      </c>
      <c r="G71" s="255"/>
      <c r="H71" s="375" t="s">
        <v>221</v>
      </c>
      <c r="I71" s="376" t="s">
        <v>206</v>
      </c>
      <c r="J71" s="376">
        <v>40182</v>
      </c>
      <c r="K71" s="510">
        <v>14</v>
      </c>
      <c r="L71" s="376">
        <f>J71+K71</f>
        <v>40196</v>
      </c>
      <c r="M71" s="510">
        <v>7</v>
      </c>
      <c r="N71" s="376">
        <f>L71+M71</f>
        <v>40203</v>
      </c>
      <c r="O71" s="510">
        <v>14</v>
      </c>
      <c r="P71" s="376">
        <f>N71+O71</f>
        <v>40217</v>
      </c>
      <c r="Q71" s="510">
        <v>7</v>
      </c>
      <c r="R71" s="376">
        <f>P71+Q71</f>
        <v>40224</v>
      </c>
      <c r="S71" s="510">
        <v>7</v>
      </c>
      <c r="T71" s="376">
        <f>R71+S71</f>
        <v>40231</v>
      </c>
      <c r="U71" s="510"/>
      <c r="V71" s="376" t="s">
        <v>207</v>
      </c>
      <c r="W71" s="510"/>
      <c r="X71" s="376" t="s">
        <v>207</v>
      </c>
      <c r="Y71" s="510"/>
      <c r="Z71" s="376" t="s">
        <v>207</v>
      </c>
      <c r="AA71" s="510"/>
      <c r="AB71" s="376" t="s">
        <v>207</v>
      </c>
      <c r="AC71" s="510"/>
      <c r="AD71" s="376" t="s">
        <v>207</v>
      </c>
      <c r="AE71" s="510"/>
      <c r="AF71" s="376" t="s">
        <v>207</v>
      </c>
      <c r="AG71" s="510"/>
      <c r="AH71" s="376" t="s">
        <v>207</v>
      </c>
      <c r="AI71" s="510">
        <v>7</v>
      </c>
      <c r="AJ71" s="376">
        <f>T71+AI71</f>
        <v>40238</v>
      </c>
      <c r="AK71" s="510">
        <v>14</v>
      </c>
      <c r="AL71" s="376">
        <f>AJ71+AK71</f>
        <v>40252</v>
      </c>
      <c r="AM71" s="510">
        <v>14</v>
      </c>
      <c r="AN71" s="376">
        <f>AL71+AM71</f>
        <v>40266</v>
      </c>
      <c r="AO71" s="510">
        <v>7</v>
      </c>
      <c r="AP71" s="376">
        <f>AN71+AO71</f>
        <v>40273</v>
      </c>
      <c r="AQ71" s="510">
        <v>7</v>
      </c>
      <c r="AR71" s="376">
        <v>40674</v>
      </c>
      <c r="AS71" s="510"/>
      <c r="AT71" s="1214">
        <v>41274</v>
      </c>
      <c r="AU71" s="1366"/>
      <c r="AV71" s="1366"/>
      <c r="AW71" s="1343" t="s">
        <v>117</v>
      </c>
      <c r="AX71" s="48"/>
    </row>
    <row r="72" spans="1:50" s="179" customFormat="1" ht="25.5" customHeight="1">
      <c r="A72" s="1173">
        <v>66</v>
      </c>
      <c r="B72" s="653" t="s">
        <v>316</v>
      </c>
      <c r="C72" s="650" t="s">
        <v>482</v>
      </c>
      <c r="D72" s="651"/>
      <c r="E72" s="652"/>
      <c r="F72" s="1067"/>
      <c r="G72" s="94">
        <v>14400</v>
      </c>
      <c r="H72" s="653"/>
      <c r="I72" s="379"/>
      <c r="J72" s="538">
        <v>40219</v>
      </c>
      <c r="K72" s="509"/>
      <c r="L72" s="379">
        <v>40221</v>
      </c>
      <c r="M72" s="509">
        <v>4</v>
      </c>
      <c r="N72" s="538">
        <v>40235</v>
      </c>
      <c r="O72" s="509">
        <v>14</v>
      </c>
      <c r="P72" s="379">
        <v>40252</v>
      </c>
      <c r="Q72" s="509">
        <v>7</v>
      </c>
      <c r="R72" s="379">
        <v>40259</v>
      </c>
      <c r="S72" s="509">
        <v>28</v>
      </c>
      <c r="T72" s="379">
        <v>40288</v>
      </c>
      <c r="U72" s="509"/>
      <c r="V72" s="379" t="s">
        <v>207</v>
      </c>
      <c r="W72" s="509"/>
      <c r="X72" s="379" t="s">
        <v>207</v>
      </c>
      <c r="Y72" s="509"/>
      <c r="Z72" s="379" t="s">
        <v>207</v>
      </c>
      <c r="AA72" s="509"/>
      <c r="AB72" s="379" t="s">
        <v>207</v>
      </c>
      <c r="AC72" s="509"/>
      <c r="AD72" s="538" t="s">
        <v>207</v>
      </c>
      <c r="AE72" s="509"/>
      <c r="AF72" s="379" t="s">
        <v>207</v>
      </c>
      <c r="AG72" s="509"/>
      <c r="AH72" s="379" t="s">
        <v>207</v>
      </c>
      <c r="AI72" s="509"/>
      <c r="AJ72" s="379">
        <v>40289</v>
      </c>
      <c r="AK72" s="509">
        <v>14</v>
      </c>
      <c r="AL72" s="379">
        <v>40303</v>
      </c>
      <c r="AM72" s="509">
        <v>1</v>
      </c>
      <c r="AN72" s="379">
        <v>40304</v>
      </c>
      <c r="AO72" s="509">
        <v>4</v>
      </c>
      <c r="AP72" s="538" t="s">
        <v>111</v>
      </c>
      <c r="AQ72" s="509"/>
      <c r="AR72" s="379">
        <v>40309</v>
      </c>
      <c r="AS72" s="509">
        <v>365</v>
      </c>
      <c r="AT72" s="1332">
        <v>40674</v>
      </c>
      <c r="AU72" s="1367">
        <v>100</v>
      </c>
      <c r="AV72" s="1367">
        <v>100</v>
      </c>
      <c r="AW72" s="1349" t="s">
        <v>311</v>
      </c>
    </row>
    <row r="73" spans="1:50" ht="30" customHeight="1">
      <c r="A73" s="1831">
        <v>67</v>
      </c>
      <c r="B73" s="1183" t="s">
        <v>316</v>
      </c>
      <c r="C73" s="1184" t="s">
        <v>482</v>
      </c>
      <c r="D73" s="1185" t="s">
        <v>226</v>
      </c>
      <c r="E73" s="92" t="s">
        <v>136</v>
      </c>
      <c r="F73" s="1187">
        <v>0</v>
      </c>
      <c r="G73" s="1187">
        <v>12817.5</v>
      </c>
      <c r="H73" s="1188"/>
      <c r="I73" s="1189"/>
      <c r="J73" s="1189" t="s">
        <v>207</v>
      </c>
      <c r="K73" s="1190"/>
      <c r="L73" s="1189" t="s">
        <v>207</v>
      </c>
      <c r="M73" s="1190"/>
      <c r="N73" s="1189" t="s">
        <v>207</v>
      </c>
      <c r="O73" s="1190"/>
      <c r="P73" s="1189" t="s">
        <v>207</v>
      </c>
      <c r="Q73" s="1190"/>
      <c r="R73" s="1189" t="s">
        <v>207</v>
      </c>
      <c r="S73" s="1190"/>
      <c r="T73" s="1189" t="s">
        <v>207</v>
      </c>
      <c r="U73" s="1190"/>
      <c r="V73" s="1189" t="s">
        <v>207</v>
      </c>
      <c r="W73" s="1190"/>
      <c r="X73" s="1189" t="s">
        <v>207</v>
      </c>
      <c r="Y73" s="1190"/>
      <c r="Z73" s="1189" t="s">
        <v>207</v>
      </c>
      <c r="AA73" s="1190"/>
      <c r="AB73" s="1189" t="s">
        <v>207</v>
      </c>
      <c r="AC73" s="1190"/>
      <c r="AD73" s="1189" t="s">
        <v>207</v>
      </c>
      <c r="AE73" s="1190"/>
      <c r="AF73" s="1189" t="s">
        <v>207</v>
      </c>
      <c r="AG73" s="1190"/>
      <c r="AH73" s="1189" t="s">
        <v>207</v>
      </c>
      <c r="AI73" s="1190"/>
      <c r="AJ73" s="1189">
        <v>40654</v>
      </c>
      <c r="AK73" s="1190"/>
      <c r="AL73" s="1189">
        <v>40660</v>
      </c>
      <c r="AM73" s="1190"/>
      <c r="AN73" s="1189">
        <v>40668</v>
      </c>
      <c r="AO73" s="1190"/>
      <c r="AP73" s="1189">
        <v>40668</v>
      </c>
      <c r="AQ73" s="1190">
        <v>6</v>
      </c>
      <c r="AR73" s="1189">
        <f>AP73+AQ73</f>
        <v>40674</v>
      </c>
      <c r="AS73" s="1190"/>
      <c r="AT73" s="1337">
        <v>40990</v>
      </c>
      <c r="AU73" s="1369">
        <v>100</v>
      </c>
      <c r="AV73" s="1369">
        <v>100</v>
      </c>
      <c r="AW73" s="1349" t="s">
        <v>311</v>
      </c>
      <c r="AX73" s="48"/>
    </row>
    <row r="74" spans="1:50" ht="30" customHeight="1">
      <c r="A74" s="1127">
        <v>68</v>
      </c>
      <c r="B74" s="1060" t="s">
        <v>316</v>
      </c>
      <c r="C74" s="1162" t="s">
        <v>482</v>
      </c>
      <c r="D74" s="1163" t="s">
        <v>226</v>
      </c>
      <c r="E74" s="1027" t="s">
        <v>138</v>
      </c>
      <c r="F74" s="1089"/>
      <c r="G74" s="1089">
        <v>10800</v>
      </c>
      <c r="H74" s="1164"/>
      <c r="I74" s="1165"/>
      <c r="J74" s="1165">
        <v>40982</v>
      </c>
      <c r="K74" s="1166"/>
      <c r="L74" s="1165">
        <v>40984</v>
      </c>
      <c r="M74" s="1166"/>
      <c r="N74" s="248" t="s">
        <v>207</v>
      </c>
      <c r="O74" s="1166"/>
      <c r="P74" s="248" t="s">
        <v>207</v>
      </c>
      <c r="Q74" s="1166"/>
      <c r="R74" s="248" t="s">
        <v>207</v>
      </c>
      <c r="S74" s="1166"/>
      <c r="T74" s="248" t="s">
        <v>207</v>
      </c>
      <c r="U74" s="247"/>
      <c r="V74" s="248" t="s">
        <v>207</v>
      </c>
      <c r="W74" s="1166"/>
      <c r="X74" s="248" t="s">
        <v>207</v>
      </c>
      <c r="Y74" s="1166"/>
      <c r="Z74" s="248" t="s">
        <v>207</v>
      </c>
      <c r="AA74" s="1166"/>
      <c r="AB74" s="248" t="s">
        <v>207</v>
      </c>
      <c r="AC74" s="1166"/>
      <c r="AD74" s="248" t="s">
        <v>207</v>
      </c>
      <c r="AE74" s="1166"/>
      <c r="AF74" s="248" t="s">
        <v>207</v>
      </c>
      <c r="AG74" s="1166"/>
      <c r="AH74" s="248" t="s">
        <v>207</v>
      </c>
      <c r="AI74" s="1166"/>
      <c r="AJ74" s="1165">
        <v>40981</v>
      </c>
      <c r="AK74" s="1596"/>
      <c r="AL74" s="1165">
        <v>40982</v>
      </c>
      <c r="AM74" s="1166"/>
      <c r="AN74" s="1165">
        <v>40984</v>
      </c>
      <c r="AO74" s="1166"/>
      <c r="AP74" s="1165">
        <v>40990</v>
      </c>
      <c r="AQ74" s="1166"/>
      <c r="AR74" s="1165">
        <v>40990</v>
      </c>
      <c r="AS74" s="1166"/>
      <c r="AT74" s="1216"/>
      <c r="AU74" s="1369"/>
      <c r="AV74" s="1369"/>
      <c r="AW74" s="1347" t="s">
        <v>309</v>
      </c>
      <c r="AX74" s="48"/>
    </row>
    <row r="75" spans="1:50" ht="33.75" customHeight="1">
      <c r="A75" s="1173">
        <v>69</v>
      </c>
      <c r="B75" s="458" t="s">
        <v>204</v>
      </c>
      <c r="C75" s="373" t="s">
        <v>650</v>
      </c>
      <c r="D75" s="371" t="s">
        <v>226</v>
      </c>
      <c r="E75" s="232" t="s">
        <v>589</v>
      </c>
      <c r="F75" s="255">
        <v>0</v>
      </c>
      <c r="G75" s="255"/>
      <c r="H75" s="375" t="s">
        <v>232</v>
      </c>
      <c r="I75" s="376" t="s">
        <v>206</v>
      </c>
      <c r="J75" s="376">
        <v>39953</v>
      </c>
      <c r="K75" s="510">
        <v>14</v>
      </c>
      <c r="L75" s="376">
        <f>J75+K75</f>
        <v>39967</v>
      </c>
      <c r="M75" s="510">
        <v>7</v>
      </c>
      <c r="N75" s="376">
        <f>L75+M75</f>
        <v>39974</v>
      </c>
      <c r="O75" s="510">
        <v>14</v>
      </c>
      <c r="P75" s="376">
        <f>N75+O75</f>
        <v>39988</v>
      </c>
      <c r="Q75" s="510">
        <v>7</v>
      </c>
      <c r="R75" s="376">
        <f>P75+Q75</f>
        <v>39995</v>
      </c>
      <c r="S75" s="510">
        <v>7</v>
      </c>
      <c r="T75" s="376">
        <f>R75+S75</f>
        <v>40002</v>
      </c>
      <c r="U75" s="510"/>
      <c r="V75" s="376" t="s">
        <v>207</v>
      </c>
      <c r="W75" s="510"/>
      <c r="X75" s="376" t="s">
        <v>207</v>
      </c>
      <c r="Y75" s="510"/>
      <c r="Z75" s="376" t="s">
        <v>207</v>
      </c>
      <c r="AA75" s="510"/>
      <c r="AB75" s="376" t="s">
        <v>207</v>
      </c>
      <c r="AC75" s="510"/>
      <c r="AD75" s="376" t="s">
        <v>207</v>
      </c>
      <c r="AE75" s="510"/>
      <c r="AF75" s="376" t="s">
        <v>207</v>
      </c>
      <c r="AG75" s="510"/>
      <c r="AH75" s="376" t="s">
        <v>207</v>
      </c>
      <c r="AI75" s="510">
        <v>7</v>
      </c>
      <c r="AJ75" s="376">
        <f>T75+AI75</f>
        <v>40009</v>
      </c>
      <c r="AK75" s="510">
        <v>14</v>
      </c>
      <c r="AL75" s="376">
        <f>AJ75+AK75</f>
        <v>40023</v>
      </c>
      <c r="AM75" s="510">
        <v>14</v>
      </c>
      <c r="AN75" s="376">
        <f>AL75+AM75</f>
        <v>40037</v>
      </c>
      <c r="AO75" s="510">
        <v>7</v>
      </c>
      <c r="AP75" s="376">
        <f>AN75+AO75</f>
        <v>40044</v>
      </c>
      <c r="AQ75" s="510">
        <v>7</v>
      </c>
      <c r="AR75" s="376">
        <f>AP75+AQ75</f>
        <v>40051</v>
      </c>
      <c r="AS75" s="510">
        <v>365</v>
      </c>
      <c r="AT75" s="1214">
        <f>AR75+AS75</f>
        <v>40416</v>
      </c>
      <c r="AU75" s="1366"/>
      <c r="AV75" s="1366"/>
      <c r="AW75" s="1343" t="s">
        <v>117</v>
      </c>
      <c r="AX75" s="48"/>
    </row>
    <row r="76" spans="1:50" s="179" customFormat="1" ht="21" customHeight="1">
      <c r="A76" s="1831">
        <v>70</v>
      </c>
      <c r="B76" s="234" t="s">
        <v>316</v>
      </c>
      <c r="C76" s="236" t="s">
        <v>336</v>
      </c>
      <c r="D76" s="366"/>
      <c r="E76" s="233"/>
      <c r="F76" s="606"/>
      <c r="G76" s="243">
        <v>7800</v>
      </c>
      <c r="H76" s="234"/>
      <c r="I76" s="368"/>
      <c r="J76" s="537">
        <v>39953</v>
      </c>
      <c r="K76" s="511"/>
      <c r="L76" s="368">
        <v>39976</v>
      </c>
      <c r="M76" s="511"/>
      <c r="N76" s="537" t="s">
        <v>207</v>
      </c>
      <c r="O76" s="511"/>
      <c r="P76" s="368" t="s">
        <v>207</v>
      </c>
      <c r="Q76" s="511"/>
      <c r="R76" s="368" t="s">
        <v>207</v>
      </c>
      <c r="S76" s="511"/>
      <c r="T76" s="368">
        <v>40001</v>
      </c>
      <c r="U76" s="511"/>
      <c r="V76" s="368" t="s">
        <v>207</v>
      </c>
      <c r="W76" s="511"/>
      <c r="X76" s="368" t="s">
        <v>207</v>
      </c>
      <c r="Y76" s="511"/>
      <c r="Z76" s="368" t="s">
        <v>207</v>
      </c>
      <c r="AA76" s="511"/>
      <c r="AB76" s="368" t="s">
        <v>207</v>
      </c>
      <c r="AC76" s="511"/>
      <c r="AD76" s="537" t="s">
        <v>207</v>
      </c>
      <c r="AE76" s="511"/>
      <c r="AF76" s="368" t="s">
        <v>207</v>
      </c>
      <c r="AG76" s="511"/>
      <c r="AH76" s="368" t="s">
        <v>207</v>
      </c>
      <c r="AI76" s="511"/>
      <c r="AJ76" s="368">
        <v>40006</v>
      </c>
      <c r="AK76" s="511"/>
      <c r="AL76" s="368">
        <v>40006</v>
      </c>
      <c r="AM76" s="511"/>
      <c r="AN76" s="368">
        <v>40008</v>
      </c>
      <c r="AO76" s="511"/>
      <c r="AP76" s="537">
        <v>40009</v>
      </c>
      <c r="AQ76" s="511"/>
      <c r="AR76" s="368">
        <v>40009</v>
      </c>
      <c r="AS76" s="511">
        <v>138</v>
      </c>
      <c r="AT76" s="1333">
        <f>AR76+AS76</f>
        <v>40147</v>
      </c>
      <c r="AU76" s="1367">
        <v>92</v>
      </c>
      <c r="AV76" s="1367">
        <v>92</v>
      </c>
      <c r="AW76" s="1345" t="s">
        <v>311</v>
      </c>
    </row>
    <row r="77" spans="1:50" ht="36.75" customHeight="1">
      <c r="A77" s="1127">
        <v>71</v>
      </c>
      <c r="B77" s="252" t="s">
        <v>204</v>
      </c>
      <c r="C77" s="373" t="s">
        <v>651</v>
      </c>
      <c r="D77" s="371" t="s">
        <v>226</v>
      </c>
      <c r="E77" s="232" t="s">
        <v>590</v>
      </c>
      <c r="F77" s="255">
        <v>463600</v>
      </c>
      <c r="G77" s="255"/>
      <c r="H77" s="375" t="s">
        <v>224</v>
      </c>
      <c r="I77" s="376" t="s">
        <v>206</v>
      </c>
      <c r="J77" s="376">
        <v>39953</v>
      </c>
      <c r="K77" s="510">
        <v>14</v>
      </c>
      <c r="L77" s="376">
        <f>J77+K77</f>
        <v>39967</v>
      </c>
      <c r="M77" s="510">
        <v>7</v>
      </c>
      <c r="N77" s="376">
        <f>L77+M77</f>
        <v>39974</v>
      </c>
      <c r="O77" s="510">
        <v>45</v>
      </c>
      <c r="P77" s="376">
        <f>N77+O77</f>
        <v>40019</v>
      </c>
      <c r="Q77" s="510">
        <v>14</v>
      </c>
      <c r="R77" s="376">
        <f>P77+Q77</f>
        <v>40033</v>
      </c>
      <c r="S77" s="510">
        <v>14</v>
      </c>
      <c r="T77" s="376">
        <f>R77+S77</f>
        <v>40047</v>
      </c>
      <c r="U77" s="510">
        <v>14</v>
      </c>
      <c r="V77" s="376">
        <f>T77+U77</f>
        <v>40061</v>
      </c>
      <c r="W77" s="510">
        <v>14</v>
      </c>
      <c r="X77" s="376">
        <f>V77+W77</f>
        <v>40075</v>
      </c>
      <c r="Y77" s="510">
        <v>7</v>
      </c>
      <c r="Z77" s="376">
        <f>X77+Y77</f>
        <v>40082</v>
      </c>
      <c r="AA77" s="510">
        <v>45</v>
      </c>
      <c r="AB77" s="376">
        <f>Z77+AA77</f>
        <v>40127</v>
      </c>
      <c r="AC77" s="510">
        <v>14</v>
      </c>
      <c r="AD77" s="376">
        <f>AB77+AC77</f>
        <v>40141</v>
      </c>
      <c r="AE77" s="510">
        <v>14</v>
      </c>
      <c r="AF77" s="376">
        <f>AD77+AE77</f>
        <v>40155</v>
      </c>
      <c r="AG77" s="510">
        <v>7</v>
      </c>
      <c r="AH77" s="376">
        <f>AF77+AG77</f>
        <v>40162</v>
      </c>
      <c r="AI77" s="510">
        <v>7</v>
      </c>
      <c r="AJ77" s="376">
        <f>AH77+AI77</f>
        <v>40169</v>
      </c>
      <c r="AK77" s="510">
        <v>14</v>
      </c>
      <c r="AL77" s="376">
        <f>AJ77+AK77</f>
        <v>40183</v>
      </c>
      <c r="AM77" s="510">
        <v>14</v>
      </c>
      <c r="AN77" s="376">
        <f>AL77+AM77</f>
        <v>40197</v>
      </c>
      <c r="AO77" s="510">
        <v>7</v>
      </c>
      <c r="AP77" s="376">
        <f>AN77+AO77</f>
        <v>40204</v>
      </c>
      <c r="AQ77" s="510">
        <v>7</v>
      </c>
      <c r="AR77" s="376">
        <v>40350</v>
      </c>
      <c r="AS77" s="510">
        <v>731</v>
      </c>
      <c r="AT77" s="1214">
        <v>41203</v>
      </c>
      <c r="AU77" s="1366"/>
      <c r="AV77" s="1366"/>
      <c r="AW77" s="1343"/>
      <c r="AX77" s="48"/>
    </row>
    <row r="78" spans="1:50" s="179" customFormat="1" ht="22.5" customHeight="1">
      <c r="A78" s="1173">
        <v>72</v>
      </c>
      <c r="B78" s="230" t="s">
        <v>316</v>
      </c>
      <c r="C78" s="236" t="s">
        <v>118</v>
      </c>
      <c r="D78" s="366"/>
      <c r="E78" s="233"/>
      <c r="F78" s="606"/>
      <c r="G78" s="988">
        <v>266935</v>
      </c>
      <c r="H78" s="234"/>
      <c r="I78" s="368"/>
      <c r="J78" s="537">
        <v>39953</v>
      </c>
      <c r="K78" s="511"/>
      <c r="L78" s="368">
        <v>39975</v>
      </c>
      <c r="M78" s="511"/>
      <c r="N78" s="537">
        <v>39975</v>
      </c>
      <c r="O78" s="511"/>
      <c r="P78" s="368">
        <v>40007</v>
      </c>
      <c r="Q78" s="511"/>
      <c r="R78" s="368">
        <v>40037</v>
      </c>
      <c r="S78" s="511"/>
      <c r="T78" s="368">
        <v>40044</v>
      </c>
      <c r="U78" s="511"/>
      <c r="V78" s="368">
        <v>40053</v>
      </c>
      <c r="W78" s="511"/>
      <c r="X78" s="368">
        <v>40057</v>
      </c>
      <c r="Y78" s="511"/>
      <c r="Z78" s="368">
        <v>40059</v>
      </c>
      <c r="AA78" s="511"/>
      <c r="AB78" s="368">
        <v>40091</v>
      </c>
      <c r="AC78" s="511"/>
      <c r="AD78" s="537">
        <v>40037</v>
      </c>
      <c r="AE78" s="511"/>
      <c r="AF78" s="368">
        <v>40044</v>
      </c>
      <c r="AG78" s="511"/>
      <c r="AH78" s="368">
        <v>40282</v>
      </c>
      <c r="AI78" s="511"/>
      <c r="AJ78" s="368">
        <v>40324</v>
      </c>
      <c r="AK78" s="511"/>
      <c r="AL78" s="368">
        <v>40339</v>
      </c>
      <c r="AM78" s="511"/>
      <c r="AN78" s="368">
        <v>40340</v>
      </c>
      <c r="AO78" s="511"/>
      <c r="AP78" s="537">
        <v>40343</v>
      </c>
      <c r="AQ78" s="511">
        <v>7</v>
      </c>
      <c r="AR78" s="368">
        <v>40350</v>
      </c>
      <c r="AS78" s="511"/>
      <c r="AT78" s="1333">
        <v>40929</v>
      </c>
      <c r="AU78" s="1598">
        <v>75</v>
      </c>
      <c r="AV78" s="1598">
        <v>75</v>
      </c>
      <c r="AW78" s="1632" t="s">
        <v>311</v>
      </c>
    </row>
    <row r="79" spans="1:50" s="179" customFormat="1" ht="30" customHeight="1">
      <c r="A79" s="1831">
        <v>73</v>
      </c>
      <c r="B79" s="1785" t="s">
        <v>316</v>
      </c>
      <c r="C79" s="1786" t="s">
        <v>118</v>
      </c>
      <c r="D79" s="1787" t="s">
        <v>200</v>
      </c>
      <c r="E79" s="1788" t="s">
        <v>136</v>
      </c>
      <c r="F79" s="1789"/>
      <c r="G79" s="1790">
        <v>48400</v>
      </c>
      <c r="H79" s="1791"/>
      <c r="I79" s="842"/>
      <c r="J79" s="1792" t="s">
        <v>207</v>
      </c>
      <c r="K79" s="843"/>
      <c r="L79" s="1793" t="s">
        <v>207</v>
      </c>
      <c r="M79" s="843"/>
      <c r="N79" s="1792" t="s">
        <v>207</v>
      </c>
      <c r="O79" s="843"/>
      <c r="P79" s="1793" t="s">
        <v>207</v>
      </c>
      <c r="Q79" s="843"/>
      <c r="R79" s="1793" t="s">
        <v>207</v>
      </c>
      <c r="S79" s="843"/>
      <c r="T79" s="1793" t="s">
        <v>207</v>
      </c>
      <c r="U79" s="843"/>
      <c r="V79" s="1793" t="s">
        <v>207</v>
      </c>
      <c r="W79" s="843"/>
      <c r="X79" s="1793" t="s">
        <v>207</v>
      </c>
      <c r="Y79" s="843"/>
      <c r="Z79" s="1793" t="s">
        <v>207</v>
      </c>
      <c r="AA79" s="843"/>
      <c r="AB79" s="1793" t="s">
        <v>207</v>
      </c>
      <c r="AC79" s="843"/>
      <c r="AD79" s="1792" t="s">
        <v>207</v>
      </c>
      <c r="AE79" s="843"/>
      <c r="AF79" s="1793" t="s">
        <v>207</v>
      </c>
      <c r="AG79" s="843"/>
      <c r="AH79" s="1793" t="s">
        <v>207</v>
      </c>
      <c r="AI79" s="843"/>
      <c r="AJ79" s="1793">
        <v>40924</v>
      </c>
      <c r="AK79" s="843"/>
      <c r="AL79" s="842">
        <v>40925</v>
      </c>
      <c r="AM79" s="843"/>
      <c r="AN79" s="842">
        <v>40938</v>
      </c>
      <c r="AO79" s="843"/>
      <c r="AP79" s="1794">
        <v>40929</v>
      </c>
      <c r="AQ79" s="843"/>
      <c r="AR79" s="842">
        <v>40929</v>
      </c>
      <c r="AS79" s="843"/>
      <c r="AT79" s="1795">
        <v>41090</v>
      </c>
      <c r="AU79" s="1796"/>
      <c r="AV79" s="1797"/>
      <c r="AW79" s="1798" t="s">
        <v>311</v>
      </c>
    </row>
    <row r="80" spans="1:50" s="179" customFormat="1" ht="30" customHeight="1">
      <c r="A80" s="1127">
        <v>74</v>
      </c>
      <c r="B80" s="240" t="s">
        <v>316</v>
      </c>
      <c r="C80" s="459" t="s">
        <v>118</v>
      </c>
      <c r="D80" s="460" t="s">
        <v>226</v>
      </c>
      <c r="E80" s="241" t="s">
        <v>148</v>
      </c>
      <c r="F80" s="606"/>
      <c r="G80" s="988">
        <v>11840</v>
      </c>
      <c r="H80" s="234"/>
      <c r="I80" s="368"/>
      <c r="J80" s="246">
        <v>41088</v>
      </c>
      <c r="K80" s="511"/>
      <c r="L80" s="248">
        <v>41089</v>
      </c>
      <c r="M80" s="511"/>
      <c r="N80" s="246" t="s">
        <v>207</v>
      </c>
      <c r="O80" s="511"/>
      <c r="P80" s="248" t="s">
        <v>207</v>
      </c>
      <c r="Q80" s="511"/>
      <c r="R80" s="248" t="s">
        <v>207</v>
      </c>
      <c r="S80" s="511"/>
      <c r="T80" s="248" t="s">
        <v>207</v>
      </c>
      <c r="U80" s="511"/>
      <c r="V80" s="248" t="s">
        <v>207</v>
      </c>
      <c r="W80" s="511"/>
      <c r="X80" s="248" t="s">
        <v>207</v>
      </c>
      <c r="Y80" s="511"/>
      <c r="Z80" s="248" t="s">
        <v>207</v>
      </c>
      <c r="AA80" s="511"/>
      <c r="AB80" s="248" t="s">
        <v>207</v>
      </c>
      <c r="AC80" s="511"/>
      <c r="AD80" s="246" t="s">
        <v>207</v>
      </c>
      <c r="AE80" s="511"/>
      <c r="AF80" s="248" t="s">
        <v>207</v>
      </c>
      <c r="AG80" s="511"/>
      <c r="AH80" s="248" t="s">
        <v>207</v>
      </c>
      <c r="AI80" s="511"/>
      <c r="AJ80" s="248">
        <v>41085</v>
      </c>
      <c r="AK80" s="511"/>
      <c r="AL80" s="368">
        <v>41088</v>
      </c>
      <c r="AM80" s="511"/>
      <c r="AN80" s="368">
        <v>41089</v>
      </c>
      <c r="AO80" s="511"/>
      <c r="AP80" s="537">
        <v>41089</v>
      </c>
      <c r="AQ80" s="511"/>
      <c r="AR80" s="368">
        <v>41091</v>
      </c>
      <c r="AS80" s="511"/>
      <c r="AT80" s="368"/>
      <c r="AU80" s="1591"/>
      <c r="AV80" s="1591"/>
      <c r="AW80" s="1592" t="s">
        <v>309</v>
      </c>
    </row>
    <row r="81" spans="1:50" s="28" customFormat="1" ht="33.950000000000003" customHeight="1">
      <c r="A81" s="1173">
        <v>75</v>
      </c>
      <c r="B81" s="1150"/>
      <c r="C81" s="1915" t="s">
        <v>402</v>
      </c>
      <c r="D81" s="1916"/>
      <c r="E81" s="1917"/>
      <c r="F81" s="1151"/>
      <c r="G81" s="71"/>
      <c r="H81" s="235"/>
      <c r="I81" s="936"/>
      <c r="J81" s="452"/>
      <c r="K81" s="935"/>
      <c r="L81" s="936"/>
      <c r="M81" s="935"/>
      <c r="N81" s="452"/>
      <c r="O81" s="935"/>
      <c r="P81" s="936"/>
      <c r="Q81" s="935"/>
      <c r="R81" s="936"/>
      <c r="S81" s="935"/>
      <c r="T81" s="936"/>
      <c r="U81" s="935"/>
      <c r="V81" s="936"/>
      <c r="W81" s="935"/>
      <c r="X81" s="936"/>
      <c r="Y81" s="935"/>
      <c r="Z81" s="936"/>
      <c r="AA81" s="935"/>
      <c r="AB81" s="936"/>
      <c r="AC81" s="935"/>
      <c r="AD81" s="452"/>
      <c r="AE81" s="935"/>
      <c r="AF81" s="936"/>
      <c r="AG81" s="935"/>
      <c r="AH81" s="936"/>
      <c r="AI81" s="935"/>
      <c r="AJ81" s="936"/>
      <c r="AK81" s="935"/>
      <c r="AL81" s="936"/>
      <c r="AM81" s="935"/>
      <c r="AN81" s="936"/>
      <c r="AO81" s="935"/>
      <c r="AP81" s="452"/>
      <c r="AQ81" s="935"/>
      <c r="AR81" s="936"/>
      <c r="AS81" s="935"/>
      <c r="AT81" s="1217"/>
      <c r="AU81" s="1556"/>
      <c r="AV81" s="1556"/>
      <c r="AW81" s="1350"/>
    </row>
    <row r="82" spans="1:50" ht="15.95" customHeight="1">
      <c r="A82" s="1831">
        <v>76</v>
      </c>
      <c r="B82" s="23"/>
      <c r="C82" s="25"/>
      <c r="D82" s="370"/>
      <c r="E82" s="22"/>
      <c r="F82" s="70"/>
      <c r="G82" s="70"/>
      <c r="H82" s="23"/>
      <c r="I82" s="24"/>
      <c r="J82" s="449"/>
      <c r="K82" s="508"/>
      <c r="L82" s="378"/>
      <c r="M82" s="508"/>
      <c r="N82" s="449"/>
      <c r="O82" s="508"/>
      <c r="P82" s="378"/>
      <c r="Q82" s="508"/>
      <c r="R82" s="378"/>
      <c r="S82" s="508"/>
      <c r="T82" s="378"/>
      <c r="U82" s="508"/>
      <c r="V82" s="378"/>
      <c r="W82" s="508"/>
      <c r="X82" s="378"/>
      <c r="Y82" s="508"/>
      <c r="Z82" s="378"/>
      <c r="AA82" s="508"/>
      <c r="AB82" s="378"/>
      <c r="AC82" s="508"/>
      <c r="AD82" s="449"/>
      <c r="AE82" s="508"/>
      <c r="AF82" s="378"/>
      <c r="AG82" s="508"/>
      <c r="AH82" s="378"/>
      <c r="AI82" s="508"/>
      <c r="AJ82" s="378"/>
      <c r="AK82" s="508"/>
      <c r="AL82" s="378"/>
      <c r="AM82" s="508"/>
      <c r="AN82" s="378"/>
      <c r="AO82" s="508"/>
      <c r="AP82" s="449"/>
      <c r="AQ82" s="508"/>
      <c r="AR82" s="378"/>
      <c r="AS82" s="508"/>
      <c r="AT82" s="1218"/>
      <c r="AU82" s="1366"/>
      <c r="AV82" s="1366"/>
      <c r="AW82" s="1341"/>
    </row>
    <row r="83" spans="1:50" ht="21" customHeight="1">
      <c r="A83" s="1127">
        <v>77</v>
      </c>
      <c r="B83" s="23"/>
      <c r="C83" s="1888" t="s">
        <v>434</v>
      </c>
      <c r="D83" s="1889"/>
      <c r="E83" s="1890"/>
      <c r="F83" s="382"/>
      <c r="G83" s="382"/>
      <c r="H83" s="23"/>
      <c r="I83" s="378"/>
      <c r="J83" s="449"/>
      <c r="K83" s="509"/>
      <c r="L83" s="378"/>
      <c r="M83" s="509"/>
      <c r="N83" s="449"/>
      <c r="O83" s="509"/>
      <c r="P83" s="378"/>
      <c r="Q83" s="509"/>
      <c r="R83" s="378"/>
      <c r="S83" s="509"/>
      <c r="T83" s="378"/>
      <c r="U83" s="509"/>
      <c r="V83" s="378"/>
      <c r="W83" s="509"/>
      <c r="X83" s="378"/>
      <c r="Y83" s="509"/>
      <c r="Z83" s="378"/>
      <c r="AA83" s="509"/>
      <c r="AB83" s="378"/>
      <c r="AC83" s="509"/>
      <c r="AD83" s="449"/>
      <c r="AE83" s="509"/>
      <c r="AF83" s="378"/>
      <c r="AG83" s="509"/>
      <c r="AH83" s="378"/>
      <c r="AI83" s="509"/>
      <c r="AJ83" s="378"/>
      <c r="AK83" s="509"/>
      <c r="AL83" s="378"/>
      <c r="AM83" s="509"/>
      <c r="AN83" s="378"/>
      <c r="AO83" s="509"/>
      <c r="AP83" s="449"/>
      <c r="AQ83" s="509"/>
      <c r="AR83" s="378"/>
      <c r="AS83" s="509"/>
      <c r="AT83" s="1218"/>
      <c r="AU83" s="1366"/>
      <c r="AV83" s="1366"/>
      <c r="AW83" s="1351"/>
      <c r="AX83" s="48"/>
    </row>
    <row r="84" spans="1:50" ht="31.5" customHeight="1">
      <c r="A84" s="1173">
        <v>78</v>
      </c>
      <c r="B84" s="458" t="s">
        <v>204</v>
      </c>
      <c r="C84" s="373" t="s">
        <v>596</v>
      </c>
      <c r="D84" s="371" t="s">
        <v>219</v>
      </c>
      <c r="E84" s="232" t="s">
        <v>591</v>
      </c>
      <c r="F84" s="255">
        <v>19900</v>
      </c>
      <c r="G84" s="255"/>
      <c r="H84" s="375" t="s">
        <v>221</v>
      </c>
      <c r="I84" s="376" t="s">
        <v>206</v>
      </c>
      <c r="J84" s="376">
        <v>39593</v>
      </c>
      <c r="K84" s="510">
        <v>14</v>
      </c>
      <c r="L84" s="376">
        <f>J84+K84</f>
        <v>39607</v>
      </c>
      <c r="M84" s="510">
        <v>7</v>
      </c>
      <c r="N84" s="376">
        <f>L84+M84</f>
        <v>39614</v>
      </c>
      <c r="O84" s="510">
        <v>14</v>
      </c>
      <c r="P84" s="376">
        <f>N84+O84</f>
        <v>39628</v>
      </c>
      <c r="Q84" s="510">
        <v>7</v>
      </c>
      <c r="R84" s="376">
        <f>P84+Q84</f>
        <v>39635</v>
      </c>
      <c r="S84" s="510">
        <v>7</v>
      </c>
      <c r="T84" s="376">
        <f>R84+S84</f>
        <v>39642</v>
      </c>
      <c r="U84" s="510"/>
      <c r="V84" s="376" t="s">
        <v>207</v>
      </c>
      <c r="W84" s="510"/>
      <c r="X84" s="376" t="s">
        <v>207</v>
      </c>
      <c r="Y84" s="510"/>
      <c r="Z84" s="376" t="s">
        <v>207</v>
      </c>
      <c r="AA84" s="510"/>
      <c r="AB84" s="376" t="s">
        <v>207</v>
      </c>
      <c r="AC84" s="510"/>
      <c r="AD84" s="376" t="s">
        <v>207</v>
      </c>
      <c r="AE84" s="510"/>
      <c r="AF84" s="376" t="s">
        <v>207</v>
      </c>
      <c r="AG84" s="510"/>
      <c r="AH84" s="376" t="s">
        <v>207</v>
      </c>
      <c r="AI84" s="510">
        <v>7</v>
      </c>
      <c r="AJ84" s="376">
        <f>T84+AI84</f>
        <v>39649</v>
      </c>
      <c r="AK84" s="510">
        <v>14</v>
      </c>
      <c r="AL84" s="376">
        <f>AJ84+AK84</f>
        <v>39663</v>
      </c>
      <c r="AM84" s="510">
        <v>14</v>
      </c>
      <c r="AN84" s="376">
        <f>AL84+AM84</f>
        <v>39677</v>
      </c>
      <c r="AO84" s="510">
        <v>7</v>
      </c>
      <c r="AP84" s="376">
        <f>AN84+AO84</f>
        <v>39684</v>
      </c>
      <c r="AQ84" s="510">
        <v>7</v>
      </c>
      <c r="AR84" s="376">
        <v>40324</v>
      </c>
      <c r="AS84" s="510"/>
      <c r="AT84" s="1214">
        <v>41455</v>
      </c>
      <c r="AU84" s="1366"/>
      <c r="AV84" s="1366"/>
      <c r="AW84" s="1343"/>
      <c r="AX84" s="48"/>
    </row>
    <row r="85" spans="1:50" s="1069" customFormat="1" ht="24.75" customHeight="1">
      <c r="A85" s="1831">
        <v>79</v>
      </c>
      <c r="B85" s="653" t="s">
        <v>316</v>
      </c>
      <c r="C85" s="650" t="s">
        <v>339</v>
      </c>
      <c r="D85" s="651"/>
      <c r="E85" s="652"/>
      <c r="F85" s="1067"/>
      <c r="G85" s="94">
        <v>11960</v>
      </c>
      <c r="H85" s="653"/>
      <c r="I85" s="379"/>
      <c r="J85" s="538">
        <v>39593</v>
      </c>
      <c r="K85" s="509"/>
      <c r="L85" s="379">
        <v>39602</v>
      </c>
      <c r="M85" s="509"/>
      <c r="N85" s="538">
        <v>39633</v>
      </c>
      <c r="O85" s="509"/>
      <c r="P85" s="379">
        <v>39637</v>
      </c>
      <c r="Q85" s="509"/>
      <c r="R85" s="379">
        <v>39640</v>
      </c>
      <c r="S85" s="509"/>
      <c r="T85" s="379">
        <v>39647</v>
      </c>
      <c r="U85" s="509"/>
      <c r="V85" s="379" t="s">
        <v>207</v>
      </c>
      <c r="W85" s="509"/>
      <c r="X85" s="379" t="s">
        <v>207</v>
      </c>
      <c r="Y85" s="509"/>
      <c r="Z85" s="379" t="s">
        <v>207</v>
      </c>
      <c r="AA85" s="509"/>
      <c r="AB85" s="379" t="s">
        <v>207</v>
      </c>
      <c r="AC85" s="509"/>
      <c r="AD85" s="538" t="s">
        <v>207</v>
      </c>
      <c r="AE85" s="509"/>
      <c r="AF85" s="379" t="s">
        <v>207</v>
      </c>
      <c r="AG85" s="509"/>
      <c r="AH85" s="379" t="s">
        <v>207</v>
      </c>
      <c r="AI85" s="509"/>
      <c r="AJ85" s="379">
        <v>39649</v>
      </c>
      <c r="AK85" s="509"/>
      <c r="AL85" s="379">
        <v>39649</v>
      </c>
      <c r="AM85" s="509"/>
      <c r="AN85" s="379">
        <v>39651</v>
      </c>
      <c r="AO85" s="509"/>
      <c r="AP85" s="538">
        <v>39661</v>
      </c>
      <c r="AQ85" s="509"/>
      <c r="AR85" s="379">
        <v>39661</v>
      </c>
      <c r="AS85" s="509">
        <v>341</v>
      </c>
      <c r="AT85" s="1332">
        <f>AR85+AS85</f>
        <v>40002</v>
      </c>
      <c r="AU85" s="1367">
        <v>100</v>
      </c>
      <c r="AV85" s="1367">
        <v>100</v>
      </c>
      <c r="AW85" s="1344" t="s">
        <v>311</v>
      </c>
      <c r="AX85" s="1191"/>
    </row>
    <row r="86" spans="1:50" s="1079" customFormat="1" ht="31.5" customHeight="1">
      <c r="A86" s="1127">
        <v>80</v>
      </c>
      <c r="B86" s="653" t="s">
        <v>316</v>
      </c>
      <c r="C86" s="650" t="s">
        <v>339</v>
      </c>
      <c r="D86" s="651" t="s">
        <v>219</v>
      </c>
      <c r="E86" s="652" t="s">
        <v>136</v>
      </c>
      <c r="F86" s="1067"/>
      <c r="G86" s="94">
        <v>14950</v>
      </c>
      <c r="H86" s="653"/>
      <c r="I86" s="379"/>
      <c r="J86" s="538" t="s">
        <v>207</v>
      </c>
      <c r="K86" s="509"/>
      <c r="L86" s="379" t="s">
        <v>207</v>
      </c>
      <c r="M86" s="509"/>
      <c r="N86" s="538" t="s">
        <v>207</v>
      </c>
      <c r="O86" s="509"/>
      <c r="P86" s="379" t="s">
        <v>207</v>
      </c>
      <c r="Q86" s="509"/>
      <c r="R86" s="379" t="s">
        <v>207</v>
      </c>
      <c r="S86" s="509"/>
      <c r="T86" s="379" t="s">
        <v>207</v>
      </c>
      <c r="U86" s="509"/>
      <c r="V86" s="379" t="s">
        <v>207</v>
      </c>
      <c r="W86" s="509"/>
      <c r="X86" s="379" t="s">
        <v>207</v>
      </c>
      <c r="Y86" s="509"/>
      <c r="Z86" s="379" t="s">
        <v>207</v>
      </c>
      <c r="AA86" s="509"/>
      <c r="AB86" s="379" t="s">
        <v>207</v>
      </c>
      <c r="AC86" s="509"/>
      <c r="AD86" s="538" t="s">
        <v>207</v>
      </c>
      <c r="AE86" s="509"/>
      <c r="AF86" s="379" t="s">
        <v>207</v>
      </c>
      <c r="AG86" s="509"/>
      <c r="AH86" s="379" t="s">
        <v>207</v>
      </c>
      <c r="AI86" s="509"/>
      <c r="AJ86" s="379">
        <v>39999</v>
      </c>
      <c r="AK86" s="509"/>
      <c r="AL86" s="379">
        <v>39999</v>
      </c>
      <c r="AM86" s="509"/>
      <c r="AN86" s="379">
        <v>39995</v>
      </c>
      <c r="AO86" s="509"/>
      <c r="AP86" s="379">
        <v>40002</v>
      </c>
      <c r="AQ86" s="509"/>
      <c r="AR86" s="379">
        <v>39979</v>
      </c>
      <c r="AS86" s="509">
        <v>115</v>
      </c>
      <c r="AT86" s="1332">
        <v>40324</v>
      </c>
      <c r="AU86" s="1367">
        <v>100</v>
      </c>
      <c r="AV86" s="1367">
        <v>100</v>
      </c>
      <c r="AW86" s="1344" t="s">
        <v>311</v>
      </c>
      <c r="AX86" s="1193"/>
    </row>
    <row r="87" spans="1:50" s="179" customFormat="1" ht="34.5" customHeight="1">
      <c r="A87" s="1173">
        <v>81</v>
      </c>
      <c r="B87" s="653" t="s">
        <v>316</v>
      </c>
      <c r="C87" s="650" t="s">
        <v>339</v>
      </c>
      <c r="D87" s="651" t="s">
        <v>219</v>
      </c>
      <c r="E87" s="92" t="s">
        <v>138</v>
      </c>
      <c r="F87" s="1067"/>
      <c r="G87" s="94">
        <v>20800</v>
      </c>
      <c r="H87" s="653"/>
      <c r="I87" s="379"/>
      <c r="J87" s="538" t="s">
        <v>207</v>
      </c>
      <c r="K87" s="509"/>
      <c r="L87" s="379" t="s">
        <v>207</v>
      </c>
      <c r="M87" s="509"/>
      <c r="N87" s="538" t="s">
        <v>207</v>
      </c>
      <c r="O87" s="509"/>
      <c r="P87" s="379" t="s">
        <v>207</v>
      </c>
      <c r="Q87" s="509"/>
      <c r="R87" s="379" t="s">
        <v>207</v>
      </c>
      <c r="S87" s="509"/>
      <c r="T87" s="379" t="s">
        <v>207</v>
      </c>
      <c r="U87" s="509"/>
      <c r="V87" s="379" t="s">
        <v>207</v>
      </c>
      <c r="W87" s="509"/>
      <c r="X87" s="379" t="s">
        <v>207</v>
      </c>
      <c r="Y87" s="509"/>
      <c r="Z87" s="379" t="s">
        <v>207</v>
      </c>
      <c r="AA87" s="509"/>
      <c r="AB87" s="379" t="s">
        <v>207</v>
      </c>
      <c r="AC87" s="509"/>
      <c r="AD87" s="538" t="s">
        <v>207</v>
      </c>
      <c r="AE87" s="509"/>
      <c r="AF87" s="379" t="s">
        <v>207</v>
      </c>
      <c r="AG87" s="509"/>
      <c r="AH87" s="379" t="s">
        <v>207</v>
      </c>
      <c r="AI87" s="509"/>
      <c r="AJ87" s="379">
        <v>40321</v>
      </c>
      <c r="AK87" s="509"/>
      <c r="AL87" s="379">
        <v>40321</v>
      </c>
      <c r="AM87" s="509"/>
      <c r="AN87" s="379">
        <v>40323</v>
      </c>
      <c r="AO87" s="509"/>
      <c r="AP87" s="538">
        <v>40324</v>
      </c>
      <c r="AQ87" s="509"/>
      <c r="AR87" s="379">
        <v>40324</v>
      </c>
      <c r="AS87" s="509"/>
      <c r="AT87" s="1332">
        <v>41090</v>
      </c>
      <c r="AU87" s="1598">
        <v>87</v>
      </c>
      <c r="AV87" s="1598">
        <v>87</v>
      </c>
      <c r="AW87" s="1349" t="s">
        <v>1108</v>
      </c>
    </row>
    <row r="88" spans="1:50" s="179" customFormat="1" ht="34.5" customHeight="1">
      <c r="A88" s="1831">
        <v>82</v>
      </c>
      <c r="B88" s="803" t="s">
        <v>316</v>
      </c>
      <c r="C88" s="800" t="s">
        <v>339</v>
      </c>
      <c r="D88" s="801" t="s">
        <v>219</v>
      </c>
      <c r="E88" s="835" t="s">
        <v>199</v>
      </c>
      <c r="F88" s="837"/>
      <c r="G88" s="836">
        <v>13407</v>
      </c>
      <c r="H88" s="803"/>
      <c r="I88" s="804"/>
      <c r="J88" s="805">
        <v>40504</v>
      </c>
      <c r="K88" s="523"/>
      <c r="L88" s="804" t="s">
        <v>207</v>
      </c>
      <c r="M88" s="523"/>
      <c r="N88" s="805" t="s">
        <v>207</v>
      </c>
      <c r="O88" s="523"/>
      <c r="P88" s="804" t="s">
        <v>207</v>
      </c>
      <c r="Q88" s="523"/>
      <c r="R88" s="804" t="s">
        <v>207</v>
      </c>
      <c r="S88" s="523"/>
      <c r="T88" s="804" t="s">
        <v>207</v>
      </c>
      <c r="U88" s="523"/>
      <c r="V88" s="804" t="s">
        <v>207</v>
      </c>
      <c r="W88" s="523"/>
      <c r="X88" s="804" t="s">
        <v>207</v>
      </c>
      <c r="Y88" s="523"/>
      <c r="Z88" s="804" t="s">
        <v>207</v>
      </c>
      <c r="AA88" s="523"/>
      <c r="AB88" s="804" t="s">
        <v>207</v>
      </c>
      <c r="AC88" s="523"/>
      <c r="AD88" s="805" t="s">
        <v>207</v>
      </c>
      <c r="AE88" s="523"/>
      <c r="AF88" s="804" t="s">
        <v>207</v>
      </c>
      <c r="AG88" s="523"/>
      <c r="AH88" s="804" t="s">
        <v>207</v>
      </c>
      <c r="AI88" s="523"/>
      <c r="AJ88" s="804">
        <v>40503</v>
      </c>
      <c r="AK88" s="523"/>
      <c r="AL88" s="804">
        <v>40504</v>
      </c>
      <c r="AM88" s="523"/>
      <c r="AN88" s="804">
        <v>40520</v>
      </c>
      <c r="AO88" s="523"/>
      <c r="AP88" s="805">
        <v>40522</v>
      </c>
      <c r="AQ88" s="523"/>
      <c r="AR88" s="804">
        <v>40527</v>
      </c>
      <c r="AS88" s="523">
        <v>168</v>
      </c>
      <c r="AT88" s="1338">
        <f>AR88+AS88</f>
        <v>40695</v>
      </c>
      <c r="AU88" s="1367">
        <v>100</v>
      </c>
      <c r="AV88" s="1367">
        <v>100</v>
      </c>
      <c r="AW88" s="1352" t="s">
        <v>311</v>
      </c>
    </row>
    <row r="89" spans="1:50" s="179" customFormat="1" ht="34.5" customHeight="1">
      <c r="A89" s="1127">
        <v>83</v>
      </c>
      <c r="B89" s="244" t="s">
        <v>316</v>
      </c>
      <c r="C89" s="459" t="s">
        <v>339</v>
      </c>
      <c r="D89" s="460" t="s">
        <v>219</v>
      </c>
      <c r="E89" s="241" t="s">
        <v>1091</v>
      </c>
      <c r="F89" s="606"/>
      <c r="G89" s="243">
        <v>2616</v>
      </c>
      <c r="H89" s="234"/>
      <c r="I89" s="368"/>
      <c r="J89" s="246" t="s">
        <v>207</v>
      </c>
      <c r="K89" s="511"/>
      <c r="L89" s="248" t="s">
        <v>207</v>
      </c>
      <c r="M89" s="511"/>
      <c r="N89" s="246" t="s">
        <v>207</v>
      </c>
      <c r="O89" s="511"/>
      <c r="P89" s="248" t="s">
        <v>207</v>
      </c>
      <c r="Q89" s="511"/>
      <c r="R89" s="248" t="s">
        <v>207</v>
      </c>
      <c r="S89" s="511"/>
      <c r="T89" s="248" t="s">
        <v>207</v>
      </c>
      <c r="U89" s="511"/>
      <c r="V89" s="248" t="s">
        <v>207</v>
      </c>
      <c r="W89" s="511"/>
      <c r="X89" s="248" t="s">
        <v>207</v>
      </c>
      <c r="Y89" s="511"/>
      <c r="Z89" s="248" t="s">
        <v>207</v>
      </c>
      <c r="AA89" s="511"/>
      <c r="AB89" s="248" t="s">
        <v>207</v>
      </c>
      <c r="AC89" s="511"/>
      <c r="AD89" s="246" t="s">
        <v>207</v>
      </c>
      <c r="AE89" s="511"/>
      <c r="AF89" s="248" t="s">
        <v>207</v>
      </c>
      <c r="AG89" s="511"/>
      <c r="AH89" s="248" t="s">
        <v>207</v>
      </c>
      <c r="AI89" s="511"/>
      <c r="AJ89" s="368">
        <v>40690</v>
      </c>
      <c r="AK89" s="511"/>
      <c r="AL89" s="368">
        <v>40690</v>
      </c>
      <c r="AM89" s="511"/>
      <c r="AN89" s="368">
        <v>40693</v>
      </c>
      <c r="AO89" s="511"/>
      <c r="AP89" s="537">
        <v>40695</v>
      </c>
      <c r="AQ89" s="511"/>
      <c r="AR89" s="368">
        <v>40695</v>
      </c>
      <c r="AS89" s="511">
        <v>60</v>
      </c>
      <c r="AT89" s="1333">
        <v>40755</v>
      </c>
      <c r="AU89" s="1598">
        <v>100</v>
      </c>
      <c r="AV89" s="1598">
        <v>100</v>
      </c>
      <c r="AW89" s="1347" t="s">
        <v>311</v>
      </c>
    </row>
    <row r="90" spans="1:50" s="179" customFormat="1" ht="34.5" customHeight="1">
      <c r="A90" s="1173">
        <v>84</v>
      </c>
      <c r="B90" s="1128" t="s">
        <v>316</v>
      </c>
      <c r="C90" s="991" t="s">
        <v>339</v>
      </c>
      <c r="D90" s="992" t="s">
        <v>219</v>
      </c>
      <c r="E90" s="993" t="s">
        <v>1398</v>
      </c>
      <c r="F90" s="795"/>
      <c r="G90" s="796">
        <v>7800</v>
      </c>
      <c r="H90" s="797"/>
      <c r="I90" s="798"/>
      <c r="J90" s="811">
        <v>41081</v>
      </c>
      <c r="K90" s="558"/>
      <c r="L90" s="812">
        <v>41082</v>
      </c>
      <c r="M90" s="558"/>
      <c r="N90" s="811" t="s">
        <v>207</v>
      </c>
      <c r="O90" s="558"/>
      <c r="P90" s="812" t="s">
        <v>207</v>
      </c>
      <c r="Q90" s="558"/>
      <c r="R90" s="812" t="s">
        <v>207</v>
      </c>
      <c r="S90" s="558"/>
      <c r="T90" s="812" t="s">
        <v>207</v>
      </c>
      <c r="U90" s="558"/>
      <c r="V90" s="812" t="s">
        <v>207</v>
      </c>
      <c r="W90" s="558"/>
      <c r="X90" s="812" t="s">
        <v>207</v>
      </c>
      <c r="Y90" s="558"/>
      <c r="Z90" s="812" t="s">
        <v>207</v>
      </c>
      <c r="AA90" s="558"/>
      <c r="AB90" s="812" t="s">
        <v>207</v>
      </c>
      <c r="AC90" s="558"/>
      <c r="AD90" s="811" t="s">
        <v>207</v>
      </c>
      <c r="AE90" s="558"/>
      <c r="AF90" s="812" t="s">
        <v>207</v>
      </c>
      <c r="AG90" s="558"/>
      <c r="AH90" s="812" t="s">
        <v>207</v>
      </c>
      <c r="AI90" s="558"/>
      <c r="AJ90" s="798">
        <v>41080</v>
      </c>
      <c r="AK90" s="558"/>
      <c r="AL90" s="798">
        <v>41080</v>
      </c>
      <c r="AM90" s="558"/>
      <c r="AN90" s="798">
        <v>41082</v>
      </c>
      <c r="AO90" s="558"/>
      <c r="AP90" s="799">
        <v>41085</v>
      </c>
      <c r="AQ90" s="558"/>
      <c r="AR90" s="798">
        <v>41091</v>
      </c>
      <c r="AS90" s="558"/>
      <c r="AT90" s="1336"/>
      <c r="AU90" s="1598"/>
      <c r="AV90" s="1598"/>
      <c r="AW90" s="1348"/>
    </row>
    <row r="91" spans="1:50" ht="26.25" customHeight="1">
      <c r="A91" s="1831">
        <v>85</v>
      </c>
      <c r="B91" s="458" t="s">
        <v>204</v>
      </c>
      <c r="C91" s="373" t="s">
        <v>597</v>
      </c>
      <c r="D91" s="371" t="s">
        <v>219</v>
      </c>
      <c r="E91" s="232" t="s">
        <v>592</v>
      </c>
      <c r="F91" s="255">
        <v>62700</v>
      </c>
      <c r="G91" s="255"/>
      <c r="H91" s="375" t="s">
        <v>221</v>
      </c>
      <c r="I91" s="376" t="s">
        <v>206</v>
      </c>
      <c r="J91" s="376">
        <v>39510</v>
      </c>
      <c r="K91" s="510">
        <v>14</v>
      </c>
      <c r="L91" s="376">
        <f>J91+K91</f>
        <v>39524</v>
      </c>
      <c r="M91" s="510">
        <v>7</v>
      </c>
      <c r="N91" s="376">
        <f>L91+M91</f>
        <v>39531</v>
      </c>
      <c r="O91" s="510">
        <v>14</v>
      </c>
      <c r="P91" s="376">
        <f>N91+O91</f>
        <v>39545</v>
      </c>
      <c r="Q91" s="510">
        <v>7</v>
      </c>
      <c r="R91" s="376">
        <f>P91+Q91</f>
        <v>39552</v>
      </c>
      <c r="S91" s="510"/>
      <c r="T91" s="376" t="s">
        <v>207</v>
      </c>
      <c r="U91" s="510"/>
      <c r="V91" s="376" t="s">
        <v>207</v>
      </c>
      <c r="W91" s="510"/>
      <c r="X91" s="376" t="s">
        <v>207</v>
      </c>
      <c r="Y91" s="510"/>
      <c r="Z91" s="376" t="s">
        <v>207</v>
      </c>
      <c r="AA91" s="510"/>
      <c r="AB91" s="376" t="s">
        <v>207</v>
      </c>
      <c r="AC91" s="510"/>
      <c r="AD91" s="376" t="s">
        <v>207</v>
      </c>
      <c r="AE91" s="510"/>
      <c r="AF91" s="376" t="s">
        <v>207</v>
      </c>
      <c r="AG91" s="510"/>
      <c r="AH91" s="376" t="s">
        <v>207</v>
      </c>
      <c r="AI91" s="510">
        <v>7</v>
      </c>
      <c r="AJ91" s="376">
        <f>R91+AI91</f>
        <v>39559</v>
      </c>
      <c r="AK91" s="510">
        <v>14</v>
      </c>
      <c r="AL91" s="376">
        <f>AJ91+AK91</f>
        <v>39573</v>
      </c>
      <c r="AM91" s="510">
        <v>14</v>
      </c>
      <c r="AN91" s="376">
        <f>AL91+AM91</f>
        <v>39587</v>
      </c>
      <c r="AO91" s="510">
        <v>7</v>
      </c>
      <c r="AP91" s="376">
        <f>AN91+AO91</f>
        <v>39594</v>
      </c>
      <c r="AQ91" s="510">
        <v>7</v>
      </c>
      <c r="AR91" s="376">
        <f>AP91+AQ91</f>
        <v>39601</v>
      </c>
      <c r="AS91" s="510">
        <v>90</v>
      </c>
      <c r="AT91" s="1214">
        <f>AR91+AS91</f>
        <v>39691</v>
      </c>
      <c r="AU91" s="1366"/>
      <c r="AV91" s="1366"/>
      <c r="AW91" s="1343"/>
      <c r="AX91" s="48"/>
    </row>
    <row r="92" spans="1:50" s="179" customFormat="1" ht="27.75" customHeight="1">
      <c r="A92" s="1127">
        <v>86</v>
      </c>
      <c r="B92" s="234" t="s">
        <v>316</v>
      </c>
      <c r="C92" s="236" t="s">
        <v>340</v>
      </c>
      <c r="D92" s="366"/>
      <c r="E92" s="857"/>
      <c r="F92" s="1041">
        <v>52300</v>
      </c>
      <c r="G92" s="243"/>
      <c r="H92" s="234"/>
      <c r="I92" s="368"/>
      <c r="J92" s="537">
        <v>39588</v>
      </c>
      <c r="K92" s="511"/>
      <c r="L92" s="368">
        <v>39590</v>
      </c>
      <c r="M92" s="511"/>
      <c r="N92" s="537">
        <v>39591</v>
      </c>
      <c r="O92" s="511"/>
      <c r="P92" s="368">
        <v>39600</v>
      </c>
      <c r="Q92" s="511"/>
      <c r="R92" s="368">
        <v>39602</v>
      </c>
      <c r="S92" s="511"/>
      <c r="T92" s="368">
        <v>39602</v>
      </c>
      <c r="U92" s="511"/>
      <c r="V92" s="368" t="s">
        <v>207</v>
      </c>
      <c r="W92" s="511"/>
      <c r="X92" s="368" t="s">
        <v>207</v>
      </c>
      <c r="Y92" s="511"/>
      <c r="Z92" s="368" t="s">
        <v>207</v>
      </c>
      <c r="AA92" s="511"/>
      <c r="AB92" s="368" t="s">
        <v>207</v>
      </c>
      <c r="AC92" s="511"/>
      <c r="AD92" s="537" t="s">
        <v>207</v>
      </c>
      <c r="AE92" s="511"/>
      <c r="AF92" s="368" t="s">
        <v>207</v>
      </c>
      <c r="AG92" s="511"/>
      <c r="AH92" s="368" t="s">
        <v>207</v>
      </c>
      <c r="AI92" s="511"/>
      <c r="AJ92" s="368">
        <v>39609</v>
      </c>
      <c r="AK92" s="511"/>
      <c r="AL92" s="368">
        <v>39609</v>
      </c>
      <c r="AM92" s="511"/>
      <c r="AN92" s="368">
        <v>39611</v>
      </c>
      <c r="AO92" s="511"/>
      <c r="AP92" s="537">
        <v>39611</v>
      </c>
      <c r="AQ92" s="511"/>
      <c r="AR92" s="368">
        <v>39611</v>
      </c>
      <c r="AS92" s="511">
        <v>141</v>
      </c>
      <c r="AT92" s="1333">
        <f>AR92+AS92</f>
        <v>39752</v>
      </c>
      <c r="AU92" s="1367">
        <v>100</v>
      </c>
      <c r="AV92" s="1367">
        <v>100</v>
      </c>
      <c r="AW92" s="1345" t="s">
        <v>311</v>
      </c>
    </row>
    <row r="93" spans="1:50" ht="33" customHeight="1">
      <c r="A93" s="1173">
        <v>87</v>
      </c>
      <c r="B93" s="458" t="s">
        <v>204</v>
      </c>
      <c r="C93" s="373" t="s">
        <v>598</v>
      </c>
      <c r="D93" s="371" t="s">
        <v>219</v>
      </c>
      <c r="E93" s="232" t="s">
        <v>593</v>
      </c>
      <c r="F93" s="1194"/>
      <c r="G93" s="255"/>
      <c r="H93" s="375" t="s">
        <v>221</v>
      </c>
      <c r="I93" s="376" t="s">
        <v>206</v>
      </c>
      <c r="J93" s="376">
        <v>39906</v>
      </c>
      <c r="K93" s="510">
        <v>14</v>
      </c>
      <c r="L93" s="376">
        <v>39921</v>
      </c>
      <c r="M93" s="510">
        <v>7</v>
      </c>
      <c r="N93" s="376">
        <v>39928</v>
      </c>
      <c r="O93" s="510">
        <v>14</v>
      </c>
      <c r="P93" s="376">
        <v>39942</v>
      </c>
      <c r="Q93" s="510">
        <v>7</v>
      </c>
      <c r="R93" s="376">
        <v>39949</v>
      </c>
      <c r="S93" s="510"/>
      <c r="T93" s="376"/>
      <c r="U93" s="510"/>
      <c r="V93" s="376" t="s">
        <v>207</v>
      </c>
      <c r="W93" s="510"/>
      <c r="X93" s="376" t="s">
        <v>207</v>
      </c>
      <c r="Y93" s="510"/>
      <c r="Z93" s="376" t="s">
        <v>207</v>
      </c>
      <c r="AA93" s="510"/>
      <c r="AB93" s="376" t="s">
        <v>207</v>
      </c>
      <c r="AC93" s="510"/>
      <c r="AD93" s="376" t="s">
        <v>207</v>
      </c>
      <c r="AE93" s="510"/>
      <c r="AF93" s="376" t="s">
        <v>207</v>
      </c>
      <c r="AG93" s="510"/>
      <c r="AH93" s="376" t="s">
        <v>207</v>
      </c>
      <c r="AI93" s="510">
        <v>7</v>
      </c>
      <c r="AJ93" s="376">
        <v>39956</v>
      </c>
      <c r="AK93" s="510">
        <v>14</v>
      </c>
      <c r="AL93" s="376">
        <v>39972</v>
      </c>
      <c r="AM93" s="510">
        <v>14</v>
      </c>
      <c r="AN93" s="376">
        <v>39987</v>
      </c>
      <c r="AO93" s="510">
        <v>7</v>
      </c>
      <c r="AP93" s="376">
        <v>39994</v>
      </c>
      <c r="AQ93" s="510">
        <v>7</v>
      </c>
      <c r="AR93" s="376">
        <v>40000</v>
      </c>
      <c r="AS93" s="510">
        <v>30</v>
      </c>
      <c r="AT93" s="1214">
        <v>40132</v>
      </c>
      <c r="AU93" s="1366"/>
      <c r="AV93" s="1366"/>
      <c r="AW93" s="1343" t="s">
        <v>117</v>
      </c>
      <c r="AX93" s="48"/>
    </row>
    <row r="94" spans="1:50" s="179" customFormat="1" ht="21" customHeight="1">
      <c r="A94" s="1831">
        <v>88</v>
      </c>
      <c r="B94" s="653" t="s">
        <v>316</v>
      </c>
      <c r="C94" s="650" t="s">
        <v>341</v>
      </c>
      <c r="D94" s="651"/>
      <c r="E94" s="1195"/>
      <c r="F94" s="1196">
        <v>24975.84</v>
      </c>
      <c r="G94" s="94"/>
      <c r="H94" s="653"/>
      <c r="I94" s="379"/>
      <c r="J94" s="538"/>
      <c r="K94" s="509"/>
      <c r="L94" s="379"/>
      <c r="M94" s="509"/>
      <c r="N94" s="538"/>
      <c r="O94" s="509"/>
      <c r="P94" s="379">
        <v>39958</v>
      </c>
      <c r="Q94" s="509"/>
      <c r="R94" s="379">
        <v>39960</v>
      </c>
      <c r="S94" s="509"/>
      <c r="T94" s="379">
        <v>39960</v>
      </c>
      <c r="U94" s="509"/>
      <c r="V94" s="379" t="s">
        <v>207</v>
      </c>
      <c r="W94" s="509"/>
      <c r="X94" s="379" t="s">
        <v>207</v>
      </c>
      <c r="Y94" s="509"/>
      <c r="Z94" s="379" t="s">
        <v>207</v>
      </c>
      <c r="AA94" s="509"/>
      <c r="AB94" s="379" t="s">
        <v>207</v>
      </c>
      <c r="AC94" s="509"/>
      <c r="AD94" s="538" t="s">
        <v>207</v>
      </c>
      <c r="AE94" s="509"/>
      <c r="AF94" s="379" t="s">
        <v>207</v>
      </c>
      <c r="AG94" s="509"/>
      <c r="AH94" s="379" t="s">
        <v>207</v>
      </c>
      <c r="AI94" s="509"/>
      <c r="AJ94" s="379">
        <v>39974</v>
      </c>
      <c r="AK94" s="509"/>
      <c r="AL94" s="379">
        <v>39988</v>
      </c>
      <c r="AM94" s="509"/>
      <c r="AN94" s="379">
        <v>39990</v>
      </c>
      <c r="AO94" s="509">
        <v>4</v>
      </c>
      <c r="AP94" s="538">
        <v>39994</v>
      </c>
      <c r="AQ94" s="509">
        <v>0</v>
      </c>
      <c r="AR94" s="379">
        <v>39994</v>
      </c>
      <c r="AS94" s="509">
        <v>138</v>
      </c>
      <c r="AT94" s="1332">
        <f>AR94+AS94</f>
        <v>40132</v>
      </c>
      <c r="AU94" s="1367"/>
      <c r="AV94" s="1367"/>
      <c r="AW94" s="1344" t="s">
        <v>311</v>
      </c>
    </row>
    <row r="95" spans="1:50" s="179" customFormat="1" ht="32.25" customHeight="1">
      <c r="A95" s="1127">
        <v>89</v>
      </c>
      <c r="B95" s="234" t="s">
        <v>316</v>
      </c>
      <c r="C95" s="236" t="s">
        <v>341</v>
      </c>
      <c r="D95" s="366" t="s">
        <v>219</v>
      </c>
      <c r="E95" s="233" t="s">
        <v>600</v>
      </c>
      <c r="F95" s="1197"/>
      <c r="G95" s="243"/>
      <c r="H95" s="234"/>
      <c r="I95" s="368"/>
      <c r="J95" s="537" t="s">
        <v>207</v>
      </c>
      <c r="K95" s="511"/>
      <c r="L95" s="368" t="s">
        <v>207</v>
      </c>
      <c r="M95" s="511"/>
      <c r="N95" s="537" t="s">
        <v>207</v>
      </c>
      <c r="O95" s="511"/>
      <c r="P95" s="368" t="s">
        <v>207</v>
      </c>
      <c r="Q95" s="511"/>
      <c r="R95" s="368" t="s">
        <v>207</v>
      </c>
      <c r="S95" s="511"/>
      <c r="T95" s="368" t="s">
        <v>207</v>
      </c>
      <c r="U95" s="511"/>
      <c r="V95" s="368" t="s">
        <v>207</v>
      </c>
      <c r="W95" s="511"/>
      <c r="X95" s="368" t="s">
        <v>207</v>
      </c>
      <c r="Y95" s="511"/>
      <c r="Z95" s="368" t="s">
        <v>207</v>
      </c>
      <c r="AA95" s="511"/>
      <c r="AB95" s="368" t="s">
        <v>207</v>
      </c>
      <c r="AC95" s="511"/>
      <c r="AD95" s="537" t="s">
        <v>207</v>
      </c>
      <c r="AE95" s="511"/>
      <c r="AF95" s="368" t="s">
        <v>207</v>
      </c>
      <c r="AG95" s="511"/>
      <c r="AH95" s="368" t="s">
        <v>207</v>
      </c>
      <c r="AI95" s="511"/>
      <c r="AJ95" s="368">
        <v>40146</v>
      </c>
      <c r="AK95" s="511"/>
      <c r="AL95" s="368">
        <v>40146</v>
      </c>
      <c r="AM95" s="511"/>
      <c r="AN95" s="368">
        <v>40147</v>
      </c>
      <c r="AO95" s="511"/>
      <c r="AP95" s="537">
        <v>40132</v>
      </c>
      <c r="AQ95" s="511">
        <v>0</v>
      </c>
      <c r="AR95" s="368">
        <v>40132</v>
      </c>
      <c r="AS95" s="511">
        <v>77</v>
      </c>
      <c r="AT95" s="1333">
        <f>AR95+AS95</f>
        <v>40209</v>
      </c>
      <c r="AU95" s="1367">
        <v>100</v>
      </c>
      <c r="AV95" s="1367">
        <v>83</v>
      </c>
      <c r="AW95" s="1347" t="s">
        <v>311</v>
      </c>
    </row>
    <row r="96" spans="1:50" ht="35.25" customHeight="1">
      <c r="A96" s="1173">
        <v>90</v>
      </c>
      <c r="B96" s="458" t="s">
        <v>204</v>
      </c>
      <c r="C96" s="373" t="s">
        <v>599</v>
      </c>
      <c r="D96" s="371" t="s">
        <v>219</v>
      </c>
      <c r="E96" s="232" t="s">
        <v>594</v>
      </c>
      <c r="F96" s="255">
        <v>60600</v>
      </c>
      <c r="G96" s="255"/>
      <c r="H96" s="375" t="s">
        <v>221</v>
      </c>
      <c r="I96" s="376" t="s">
        <v>206</v>
      </c>
      <c r="J96" s="376">
        <v>39913</v>
      </c>
      <c r="K96" s="510">
        <v>14</v>
      </c>
      <c r="L96" s="376">
        <v>39928</v>
      </c>
      <c r="M96" s="510">
        <v>7</v>
      </c>
      <c r="N96" s="376">
        <v>39935</v>
      </c>
      <c r="O96" s="510">
        <v>14</v>
      </c>
      <c r="P96" s="376">
        <v>39950</v>
      </c>
      <c r="Q96" s="510">
        <v>7</v>
      </c>
      <c r="R96" s="376">
        <v>39957</v>
      </c>
      <c r="S96" s="510"/>
      <c r="T96" s="376" t="s">
        <v>207</v>
      </c>
      <c r="U96" s="510"/>
      <c r="V96" s="376" t="s">
        <v>207</v>
      </c>
      <c r="W96" s="510"/>
      <c r="X96" s="376" t="s">
        <v>207</v>
      </c>
      <c r="Y96" s="510"/>
      <c r="Z96" s="376" t="s">
        <v>207</v>
      </c>
      <c r="AA96" s="510"/>
      <c r="AB96" s="376" t="s">
        <v>207</v>
      </c>
      <c r="AC96" s="510"/>
      <c r="AD96" s="376" t="s">
        <v>207</v>
      </c>
      <c r="AE96" s="510"/>
      <c r="AF96" s="376" t="s">
        <v>207</v>
      </c>
      <c r="AG96" s="510"/>
      <c r="AH96" s="376" t="s">
        <v>207</v>
      </c>
      <c r="AI96" s="510">
        <v>7</v>
      </c>
      <c r="AJ96" s="376">
        <v>39965</v>
      </c>
      <c r="AK96" s="510">
        <v>14</v>
      </c>
      <c r="AL96" s="376">
        <v>39974</v>
      </c>
      <c r="AM96" s="510">
        <v>14</v>
      </c>
      <c r="AN96" s="376">
        <v>39984</v>
      </c>
      <c r="AO96" s="510">
        <v>7</v>
      </c>
      <c r="AP96" s="376">
        <v>40015</v>
      </c>
      <c r="AQ96" s="510">
        <v>7</v>
      </c>
      <c r="AR96" s="376">
        <v>40022</v>
      </c>
      <c r="AS96" s="510">
        <v>30</v>
      </c>
      <c r="AT96" s="1214">
        <v>40147</v>
      </c>
      <c r="AU96" s="1366"/>
      <c r="AV96" s="1366"/>
      <c r="AW96" s="1343"/>
      <c r="AX96" s="48"/>
    </row>
    <row r="97" spans="1:50" s="179" customFormat="1" ht="24.75" customHeight="1">
      <c r="A97" s="1831">
        <v>91</v>
      </c>
      <c r="B97" s="653" t="s">
        <v>316</v>
      </c>
      <c r="C97" s="650" t="s">
        <v>344</v>
      </c>
      <c r="D97" s="651"/>
      <c r="E97" s="652"/>
      <c r="F97" s="1042">
        <v>32733</v>
      </c>
      <c r="G97" s="94"/>
      <c r="H97" s="653"/>
      <c r="I97" s="379"/>
      <c r="J97" s="538"/>
      <c r="K97" s="509"/>
      <c r="L97" s="379"/>
      <c r="M97" s="509"/>
      <c r="N97" s="538"/>
      <c r="O97" s="509"/>
      <c r="P97" s="379"/>
      <c r="Q97" s="509"/>
      <c r="R97" s="379"/>
      <c r="S97" s="509"/>
      <c r="T97" s="379">
        <v>39974</v>
      </c>
      <c r="U97" s="509"/>
      <c r="V97" s="379" t="s">
        <v>207</v>
      </c>
      <c r="W97" s="509"/>
      <c r="X97" s="379" t="s">
        <v>207</v>
      </c>
      <c r="Y97" s="509"/>
      <c r="Z97" s="379" t="s">
        <v>207</v>
      </c>
      <c r="AA97" s="509"/>
      <c r="AB97" s="379" t="s">
        <v>207</v>
      </c>
      <c r="AC97" s="509"/>
      <c r="AD97" s="538" t="s">
        <v>207</v>
      </c>
      <c r="AE97" s="509"/>
      <c r="AF97" s="379" t="s">
        <v>207</v>
      </c>
      <c r="AG97" s="509"/>
      <c r="AH97" s="379" t="s">
        <v>207</v>
      </c>
      <c r="AI97" s="509"/>
      <c r="AJ97" s="379">
        <v>40003</v>
      </c>
      <c r="AK97" s="509"/>
      <c r="AL97" s="379">
        <v>40006</v>
      </c>
      <c r="AM97" s="509"/>
      <c r="AN97" s="379">
        <v>40013</v>
      </c>
      <c r="AO97" s="509">
        <v>2</v>
      </c>
      <c r="AP97" s="538">
        <v>40015</v>
      </c>
      <c r="AQ97" s="509"/>
      <c r="AR97" s="379">
        <v>40014</v>
      </c>
      <c r="AS97" s="509">
        <v>133</v>
      </c>
      <c r="AT97" s="1332">
        <f>AR97+AS97</f>
        <v>40147</v>
      </c>
      <c r="AU97" s="1367"/>
      <c r="AV97" s="1367"/>
      <c r="AW97" s="1349" t="s">
        <v>311</v>
      </c>
    </row>
    <row r="98" spans="1:50" s="179" customFormat="1" ht="33.75" customHeight="1">
      <c r="A98" s="1127">
        <v>92</v>
      </c>
      <c r="B98" s="653" t="s">
        <v>316</v>
      </c>
      <c r="C98" s="650" t="s">
        <v>344</v>
      </c>
      <c r="D98" s="651"/>
      <c r="E98" s="92" t="s">
        <v>600</v>
      </c>
      <c r="F98" s="1042"/>
      <c r="G98" s="94"/>
      <c r="H98" s="653"/>
      <c r="I98" s="379"/>
      <c r="J98" s="538"/>
      <c r="K98" s="509"/>
      <c r="L98" s="379"/>
      <c r="M98" s="509"/>
      <c r="N98" s="538"/>
      <c r="O98" s="509"/>
      <c r="P98" s="379"/>
      <c r="Q98" s="509"/>
      <c r="R98" s="379"/>
      <c r="S98" s="509"/>
      <c r="T98" s="379"/>
      <c r="U98" s="509"/>
      <c r="V98" s="379"/>
      <c r="W98" s="509"/>
      <c r="X98" s="379"/>
      <c r="Y98" s="509"/>
      <c r="Z98" s="379"/>
      <c r="AA98" s="509"/>
      <c r="AB98" s="379"/>
      <c r="AC98" s="509"/>
      <c r="AD98" s="538"/>
      <c r="AE98" s="509"/>
      <c r="AF98" s="379"/>
      <c r="AG98" s="509"/>
      <c r="AH98" s="379"/>
      <c r="AI98" s="509"/>
      <c r="AJ98" s="99">
        <v>40140</v>
      </c>
      <c r="AK98" s="509"/>
      <c r="AL98" s="379">
        <v>40141</v>
      </c>
      <c r="AM98" s="509"/>
      <c r="AN98" s="379">
        <v>40142</v>
      </c>
      <c r="AO98" s="509">
        <v>1</v>
      </c>
      <c r="AP98" s="538">
        <v>40143</v>
      </c>
      <c r="AQ98" s="509">
        <v>4</v>
      </c>
      <c r="AR98" s="379">
        <v>40147</v>
      </c>
      <c r="AS98" s="509">
        <v>182</v>
      </c>
      <c r="AT98" s="1332">
        <f>AR98+AS98</f>
        <v>40329</v>
      </c>
      <c r="AU98" s="1367"/>
      <c r="AV98" s="1367"/>
      <c r="AW98" s="1344" t="s">
        <v>311</v>
      </c>
    </row>
    <row r="99" spans="1:50" s="179" customFormat="1" ht="33.75" customHeight="1">
      <c r="A99" s="1173">
        <v>93</v>
      </c>
      <c r="B99" s="234" t="s">
        <v>316</v>
      </c>
      <c r="C99" s="236" t="s">
        <v>344</v>
      </c>
      <c r="D99" s="366"/>
      <c r="E99" s="233" t="s">
        <v>123</v>
      </c>
      <c r="F99" s="606"/>
      <c r="G99" s="243"/>
      <c r="H99" s="234"/>
      <c r="I99" s="368"/>
      <c r="J99" s="537"/>
      <c r="K99" s="511"/>
      <c r="L99" s="368"/>
      <c r="M99" s="511"/>
      <c r="N99" s="537"/>
      <c r="O99" s="511"/>
      <c r="P99" s="368"/>
      <c r="Q99" s="511"/>
      <c r="R99" s="368"/>
      <c r="S99" s="511"/>
      <c r="T99" s="368"/>
      <c r="U99" s="511"/>
      <c r="V99" s="368"/>
      <c r="W99" s="511"/>
      <c r="X99" s="368"/>
      <c r="Y99" s="511"/>
      <c r="Z99" s="368"/>
      <c r="AA99" s="511"/>
      <c r="AB99" s="368"/>
      <c r="AC99" s="511"/>
      <c r="AD99" s="537"/>
      <c r="AE99" s="511"/>
      <c r="AF99" s="368"/>
      <c r="AG99" s="511"/>
      <c r="AH99" s="368"/>
      <c r="AI99" s="511"/>
      <c r="AJ99" s="368">
        <v>40323</v>
      </c>
      <c r="AK99" s="511"/>
      <c r="AL99" s="368">
        <v>40323</v>
      </c>
      <c r="AM99" s="511"/>
      <c r="AN99" s="368">
        <v>40324</v>
      </c>
      <c r="AO99" s="511">
        <v>0</v>
      </c>
      <c r="AP99" s="537">
        <v>40324</v>
      </c>
      <c r="AQ99" s="511">
        <v>0</v>
      </c>
      <c r="AR99" s="368">
        <v>40324</v>
      </c>
      <c r="AS99" s="511">
        <v>50</v>
      </c>
      <c r="AT99" s="1333">
        <f>AR99+AS99</f>
        <v>40374</v>
      </c>
      <c r="AU99" s="1367">
        <v>100</v>
      </c>
      <c r="AV99" s="1367"/>
      <c r="AW99" s="1345" t="s">
        <v>311</v>
      </c>
    </row>
    <row r="100" spans="1:50" ht="31.5" customHeight="1">
      <c r="A100" s="1831">
        <v>94</v>
      </c>
      <c r="B100" s="252" t="s">
        <v>204</v>
      </c>
      <c r="C100" s="373" t="s">
        <v>154</v>
      </c>
      <c r="D100" s="371" t="s">
        <v>219</v>
      </c>
      <c r="E100" s="232" t="s">
        <v>594</v>
      </c>
      <c r="F100" s="255">
        <v>112900</v>
      </c>
      <c r="G100" s="255">
        <v>82100</v>
      </c>
      <c r="H100" s="375" t="s">
        <v>221</v>
      </c>
      <c r="I100" s="376" t="s">
        <v>206</v>
      </c>
      <c r="J100" s="829">
        <v>40466</v>
      </c>
      <c r="K100" s="510">
        <v>14</v>
      </c>
      <c r="L100" s="376">
        <f>J100+K100</f>
        <v>40480</v>
      </c>
      <c r="M100" s="510">
        <v>7</v>
      </c>
      <c r="N100" s="376">
        <f>L100+M100</f>
        <v>40487</v>
      </c>
      <c r="O100" s="510">
        <v>14</v>
      </c>
      <c r="P100" s="376">
        <f>N100+O100</f>
        <v>40501</v>
      </c>
      <c r="Q100" s="510">
        <v>14</v>
      </c>
      <c r="R100" s="376">
        <f>P100+Q100</f>
        <v>40515</v>
      </c>
      <c r="S100" s="510">
        <v>7</v>
      </c>
      <c r="T100" s="376">
        <f>R100+S100</f>
        <v>40522</v>
      </c>
      <c r="U100" s="510"/>
      <c r="V100" s="376" t="s">
        <v>207</v>
      </c>
      <c r="W100" s="510"/>
      <c r="X100" s="376" t="s">
        <v>207</v>
      </c>
      <c r="Y100" s="510"/>
      <c r="Z100" s="376" t="s">
        <v>207</v>
      </c>
      <c r="AA100" s="510"/>
      <c r="AB100" s="376" t="s">
        <v>207</v>
      </c>
      <c r="AC100" s="510"/>
      <c r="AD100" s="376" t="s">
        <v>207</v>
      </c>
      <c r="AE100" s="510"/>
      <c r="AF100" s="376" t="s">
        <v>207</v>
      </c>
      <c r="AG100" s="510"/>
      <c r="AH100" s="376" t="s">
        <v>207</v>
      </c>
      <c r="AI100" s="510">
        <v>120</v>
      </c>
      <c r="AJ100" s="376">
        <f>T100+AI100</f>
        <v>40642</v>
      </c>
      <c r="AK100" s="510">
        <v>20</v>
      </c>
      <c r="AL100" s="376">
        <f>AJ100+AK100</f>
        <v>40662</v>
      </c>
      <c r="AM100" s="510">
        <v>14</v>
      </c>
      <c r="AN100" s="376">
        <f>AL100+AM100</f>
        <v>40676</v>
      </c>
      <c r="AO100" s="510">
        <v>14</v>
      </c>
      <c r="AP100" s="376">
        <f>AN100+AO100</f>
        <v>40690</v>
      </c>
      <c r="AQ100" s="510">
        <v>7</v>
      </c>
      <c r="AR100" s="376">
        <v>40709</v>
      </c>
      <c r="AS100" s="510">
        <v>290</v>
      </c>
      <c r="AT100" s="1214">
        <v>41364</v>
      </c>
      <c r="AU100" s="1366"/>
      <c r="AV100" s="1366"/>
      <c r="AW100" s="1343" t="s">
        <v>117</v>
      </c>
      <c r="AX100" s="48"/>
    </row>
    <row r="101" spans="1:50" s="179" customFormat="1" ht="27.75" customHeight="1">
      <c r="A101" s="1127">
        <v>95</v>
      </c>
      <c r="B101" s="230" t="s">
        <v>316</v>
      </c>
      <c r="C101" s="459" t="s">
        <v>1095</v>
      </c>
      <c r="D101" s="460" t="s">
        <v>219</v>
      </c>
      <c r="E101" s="233"/>
      <c r="F101" s="606"/>
      <c r="G101" s="1089">
        <v>48400</v>
      </c>
      <c r="H101" s="234"/>
      <c r="I101" s="368"/>
      <c r="J101" s="924">
        <v>40408</v>
      </c>
      <c r="K101" s="511"/>
      <c r="L101" s="368">
        <v>40415</v>
      </c>
      <c r="M101" s="511"/>
      <c r="N101" s="368">
        <v>40416</v>
      </c>
      <c r="O101" s="511"/>
      <c r="P101" s="368">
        <v>40431</v>
      </c>
      <c r="Q101" s="511"/>
      <c r="R101" s="368">
        <v>40471</v>
      </c>
      <c r="S101" s="511"/>
      <c r="T101" s="368">
        <v>40476</v>
      </c>
      <c r="U101" s="511"/>
      <c r="V101" s="368" t="s">
        <v>207</v>
      </c>
      <c r="W101" s="511"/>
      <c r="X101" s="368" t="s">
        <v>207</v>
      </c>
      <c r="Y101" s="511"/>
      <c r="Z101" s="368" t="s">
        <v>207</v>
      </c>
      <c r="AA101" s="511"/>
      <c r="AB101" s="368" t="s">
        <v>207</v>
      </c>
      <c r="AC101" s="511"/>
      <c r="AD101" s="537" t="s">
        <v>207</v>
      </c>
      <c r="AE101" s="511"/>
      <c r="AF101" s="368" t="s">
        <v>207</v>
      </c>
      <c r="AG101" s="511"/>
      <c r="AH101" s="368" t="s">
        <v>207</v>
      </c>
      <c r="AI101" s="511"/>
      <c r="AJ101" s="368">
        <v>40653</v>
      </c>
      <c r="AK101" s="511"/>
      <c r="AL101" s="368">
        <v>40676</v>
      </c>
      <c r="AM101" s="511"/>
      <c r="AN101" s="368">
        <v>40686</v>
      </c>
      <c r="AO101" s="511"/>
      <c r="AP101" s="537">
        <v>40687</v>
      </c>
      <c r="AQ101" s="511"/>
      <c r="AR101" s="368">
        <v>40709</v>
      </c>
      <c r="AS101" s="511"/>
      <c r="AT101" s="1333">
        <v>40998</v>
      </c>
      <c r="AU101" s="1598">
        <v>85</v>
      </c>
      <c r="AV101" s="1598">
        <v>85</v>
      </c>
      <c r="AW101" s="1347" t="s">
        <v>311</v>
      </c>
    </row>
    <row r="102" spans="1:50" ht="18.75" hidden="1" customHeight="1">
      <c r="A102" s="1173">
        <v>96</v>
      </c>
      <c r="B102" s="252" t="s">
        <v>204</v>
      </c>
      <c r="C102" s="373" t="s">
        <v>607</v>
      </c>
      <c r="D102" s="371" t="s">
        <v>219</v>
      </c>
      <c r="E102" s="232" t="s">
        <v>601</v>
      </c>
      <c r="F102" s="255"/>
      <c r="G102" s="255">
        <v>0</v>
      </c>
      <c r="H102" s="375" t="s">
        <v>249</v>
      </c>
      <c r="I102" s="376" t="s">
        <v>206</v>
      </c>
      <c r="J102" s="376">
        <v>40280</v>
      </c>
      <c r="K102" s="510">
        <v>14</v>
      </c>
      <c r="L102" s="376">
        <f>J102+K102</f>
        <v>40294</v>
      </c>
      <c r="M102" s="510">
        <v>7</v>
      </c>
      <c r="N102" s="376">
        <f>L102+M102</f>
        <v>40301</v>
      </c>
      <c r="O102" s="510">
        <v>14</v>
      </c>
      <c r="P102" s="376">
        <f>N102+O102</f>
        <v>40315</v>
      </c>
      <c r="Q102" s="510">
        <v>14</v>
      </c>
      <c r="R102" s="376">
        <f>P102+Q102</f>
        <v>40329</v>
      </c>
      <c r="S102" s="510"/>
      <c r="T102" s="376" t="s">
        <v>207</v>
      </c>
      <c r="U102" s="510"/>
      <c r="V102" s="376" t="s">
        <v>207</v>
      </c>
      <c r="W102" s="510"/>
      <c r="X102" s="376" t="s">
        <v>207</v>
      </c>
      <c r="Y102" s="510">
        <v>7</v>
      </c>
      <c r="Z102" s="376">
        <f>R102+Y102</f>
        <v>40336</v>
      </c>
      <c r="AA102" s="510">
        <v>14</v>
      </c>
      <c r="AB102" s="376">
        <f>Z102+AA102</f>
        <v>40350</v>
      </c>
      <c r="AC102" s="510"/>
      <c r="AD102" s="376" t="s">
        <v>207</v>
      </c>
      <c r="AE102" s="510"/>
      <c r="AF102" s="376" t="s">
        <v>207</v>
      </c>
      <c r="AG102" s="510"/>
      <c r="AH102" s="376" t="s">
        <v>207</v>
      </c>
      <c r="AI102" s="510">
        <v>7</v>
      </c>
      <c r="AJ102" s="376">
        <f>AB102+AI102</f>
        <v>40357</v>
      </c>
      <c r="AK102" s="510">
        <v>21</v>
      </c>
      <c r="AL102" s="376">
        <f>AJ102+AK102</f>
        <v>40378</v>
      </c>
      <c r="AM102" s="510">
        <v>14</v>
      </c>
      <c r="AN102" s="376">
        <f>AL102+AM102</f>
        <v>40392</v>
      </c>
      <c r="AO102" s="510">
        <v>14</v>
      </c>
      <c r="AP102" s="376">
        <f>AN102+AO102</f>
        <v>40406</v>
      </c>
      <c r="AQ102" s="510">
        <v>7</v>
      </c>
      <c r="AR102" s="376">
        <f>AP102+AQ102</f>
        <v>40413</v>
      </c>
      <c r="AS102" s="510">
        <v>90</v>
      </c>
      <c r="AT102" s="1214">
        <f>AR102+AS102</f>
        <v>40503</v>
      </c>
      <c r="AU102" s="1597"/>
      <c r="AV102" s="1597"/>
      <c r="AW102" s="1343"/>
      <c r="AX102" s="48"/>
    </row>
    <row r="103" spans="1:50" s="179" customFormat="1" ht="15.75" hidden="1" customHeight="1">
      <c r="A103" s="1831">
        <v>97</v>
      </c>
      <c r="B103" s="1672" t="s">
        <v>316</v>
      </c>
      <c r="C103" s="800"/>
      <c r="D103" s="801"/>
      <c r="E103" s="802"/>
      <c r="F103" s="837"/>
      <c r="G103" s="836"/>
      <c r="H103" s="803"/>
      <c r="I103" s="804"/>
      <c r="J103" s="805"/>
      <c r="K103" s="523"/>
      <c r="L103" s="804"/>
      <c r="M103" s="523"/>
      <c r="N103" s="805"/>
      <c r="O103" s="523"/>
      <c r="P103" s="804"/>
      <c r="Q103" s="523"/>
      <c r="R103" s="804"/>
      <c r="S103" s="523"/>
      <c r="T103" s="804"/>
      <c r="U103" s="523"/>
      <c r="V103" s="804"/>
      <c r="W103" s="523"/>
      <c r="X103" s="804"/>
      <c r="Y103" s="523"/>
      <c r="Z103" s="804"/>
      <c r="AA103" s="523"/>
      <c r="AB103" s="804"/>
      <c r="AC103" s="523"/>
      <c r="AD103" s="805"/>
      <c r="AE103" s="523"/>
      <c r="AF103" s="804"/>
      <c r="AG103" s="523"/>
      <c r="AH103" s="804"/>
      <c r="AI103" s="523"/>
      <c r="AJ103" s="804"/>
      <c r="AK103" s="523"/>
      <c r="AL103" s="804"/>
      <c r="AM103" s="523"/>
      <c r="AN103" s="804"/>
      <c r="AO103" s="523"/>
      <c r="AP103" s="805"/>
      <c r="AQ103" s="523"/>
      <c r="AR103" s="804"/>
      <c r="AS103" s="523"/>
      <c r="AT103" s="1338"/>
      <c r="AU103" s="1673"/>
      <c r="AV103" s="1673"/>
      <c r="AW103" s="1355"/>
    </row>
    <row r="104" spans="1:50" s="179" customFormat="1" ht="33.75" customHeight="1">
      <c r="A104" s="1127">
        <v>98</v>
      </c>
      <c r="B104" s="244" t="s">
        <v>316</v>
      </c>
      <c r="C104" s="459" t="s">
        <v>1095</v>
      </c>
      <c r="D104" s="460" t="s">
        <v>219</v>
      </c>
      <c r="E104" s="233"/>
      <c r="F104" s="606"/>
      <c r="G104" s="243">
        <v>43950</v>
      </c>
      <c r="H104" s="234"/>
      <c r="I104" s="368"/>
      <c r="J104" s="537">
        <v>40981</v>
      </c>
      <c r="K104" s="511"/>
      <c r="L104" s="368">
        <v>40997</v>
      </c>
      <c r="M104" s="511"/>
      <c r="N104" s="246" t="s">
        <v>207</v>
      </c>
      <c r="O104" s="511"/>
      <c r="P104" s="248" t="s">
        <v>207</v>
      </c>
      <c r="Q104" s="511"/>
      <c r="R104" s="248" t="s">
        <v>207</v>
      </c>
      <c r="S104" s="511"/>
      <c r="T104" s="248" t="s">
        <v>207</v>
      </c>
      <c r="U104" s="511"/>
      <c r="V104" s="248" t="s">
        <v>207</v>
      </c>
      <c r="W104" s="511"/>
      <c r="X104" s="248" t="s">
        <v>207</v>
      </c>
      <c r="Y104" s="511"/>
      <c r="Z104" s="248" t="s">
        <v>207</v>
      </c>
      <c r="AA104" s="511"/>
      <c r="AB104" s="248" t="s">
        <v>207</v>
      </c>
      <c r="AC104" s="511"/>
      <c r="AD104" s="246" t="s">
        <v>207</v>
      </c>
      <c r="AE104" s="511"/>
      <c r="AF104" s="248" t="s">
        <v>207</v>
      </c>
      <c r="AG104" s="511"/>
      <c r="AH104" s="248" t="s">
        <v>207</v>
      </c>
      <c r="AI104" s="511"/>
      <c r="AJ104" s="248">
        <v>40980</v>
      </c>
      <c r="AK104" s="511"/>
      <c r="AL104" s="248">
        <v>40980</v>
      </c>
      <c r="AM104" s="511"/>
      <c r="AN104" s="368">
        <v>40997</v>
      </c>
      <c r="AO104" s="511"/>
      <c r="AP104" s="537">
        <v>40998</v>
      </c>
      <c r="AQ104" s="511"/>
      <c r="AR104" s="368">
        <v>40998</v>
      </c>
      <c r="AS104" s="511"/>
      <c r="AT104" s="368"/>
      <c r="AU104" s="1642"/>
      <c r="AV104" s="1642"/>
      <c r="AW104" s="1592" t="s">
        <v>1108</v>
      </c>
    </row>
    <row r="105" spans="1:50" ht="43.5" customHeight="1">
      <c r="A105" s="1173">
        <v>99</v>
      </c>
      <c r="B105" s="1171" t="s">
        <v>204</v>
      </c>
      <c r="C105" s="984" t="s">
        <v>1101</v>
      </c>
      <c r="D105" s="937" t="s">
        <v>219</v>
      </c>
      <c r="E105" s="68" t="s">
        <v>1087</v>
      </c>
      <c r="F105" s="380">
        <v>0</v>
      </c>
      <c r="G105" s="380">
        <v>6400</v>
      </c>
      <c r="H105" s="980" t="s">
        <v>221</v>
      </c>
      <c r="I105" s="453" t="s">
        <v>206</v>
      </c>
      <c r="J105" s="1674">
        <v>40693</v>
      </c>
      <c r="K105" s="522">
        <v>14</v>
      </c>
      <c r="L105" s="453">
        <f>J105+K105</f>
        <v>40707</v>
      </c>
      <c r="M105" s="522">
        <v>7</v>
      </c>
      <c r="N105" s="453">
        <f>L105+M105</f>
        <v>40714</v>
      </c>
      <c r="O105" s="522">
        <v>14</v>
      </c>
      <c r="P105" s="453">
        <f>N105+O105</f>
        <v>40728</v>
      </c>
      <c r="Q105" s="522">
        <v>14</v>
      </c>
      <c r="R105" s="453">
        <f>P105+Q105</f>
        <v>40742</v>
      </c>
      <c r="S105" s="522">
        <v>7</v>
      </c>
      <c r="T105" s="453">
        <f>R105+S105</f>
        <v>40749</v>
      </c>
      <c r="U105" s="522"/>
      <c r="V105" s="453" t="s">
        <v>207</v>
      </c>
      <c r="W105" s="522"/>
      <c r="X105" s="453" t="s">
        <v>207</v>
      </c>
      <c r="Y105" s="522"/>
      <c r="Z105" s="453" t="s">
        <v>207</v>
      </c>
      <c r="AA105" s="522"/>
      <c r="AB105" s="453" t="s">
        <v>207</v>
      </c>
      <c r="AC105" s="522"/>
      <c r="AD105" s="453" t="s">
        <v>207</v>
      </c>
      <c r="AE105" s="522"/>
      <c r="AF105" s="453" t="s">
        <v>207</v>
      </c>
      <c r="AG105" s="522"/>
      <c r="AH105" s="453" t="s">
        <v>207</v>
      </c>
      <c r="AI105" s="522">
        <v>7</v>
      </c>
      <c r="AJ105" s="453">
        <f>T105+AI105</f>
        <v>40756</v>
      </c>
      <c r="AK105" s="522">
        <v>21</v>
      </c>
      <c r="AL105" s="453">
        <f>AJ105+AK105</f>
        <v>40777</v>
      </c>
      <c r="AM105" s="522">
        <v>14</v>
      </c>
      <c r="AN105" s="453">
        <f>AL105+AM105</f>
        <v>40791</v>
      </c>
      <c r="AO105" s="522">
        <v>14</v>
      </c>
      <c r="AP105" s="453">
        <f>AN105+AO105</f>
        <v>40805</v>
      </c>
      <c r="AQ105" s="522">
        <v>7</v>
      </c>
      <c r="AR105" s="453">
        <v>40801</v>
      </c>
      <c r="AS105" s="522"/>
      <c r="AT105" s="1215">
        <v>41121</v>
      </c>
      <c r="AU105" s="1661"/>
      <c r="AV105" s="1661"/>
      <c r="AW105" s="1346" t="s">
        <v>117</v>
      </c>
      <c r="AX105" s="48"/>
    </row>
    <row r="106" spans="1:50" s="179" customFormat="1" ht="29.25" customHeight="1">
      <c r="A106" s="1831">
        <v>100</v>
      </c>
      <c r="B106" s="1098" t="s">
        <v>316</v>
      </c>
      <c r="C106" s="1200" t="s">
        <v>1117</v>
      </c>
      <c r="D106" s="801"/>
      <c r="E106" s="802"/>
      <c r="F106" s="837"/>
      <c r="G106" s="1203">
        <v>6000</v>
      </c>
      <c r="H106" s="803"/>
      <c r="I106" s="804"/>
      <c r="J106" s="1129">
        <v>40704</v>
      </c>
      <c r="K106" s="523"/>
      <c r="L106" s="804">
        <v>40709</v>
      </c>
      <c r="M106" s="523"/>
      <c r="N106" s="804">
        <v>40714</v>
      </c>
      <c r="O106" s="523"/>
      <c r="P106" s="804">
        <v>40716</v>
      </c>
      <c r="Q106" s="523"/>
      <c r="R106" s="804">
        <v>40766</v>
      </c>
      <c r="S106" s="523"/>
      <c r="T106" s="804">
        <v>40780</v>
      </c>
      <c r="U106" s="523"/>
      <c r="V106" s="841" t="s">
        <v>207</v>
      </c>
      <c r="W106" s="523"/>
      <c r="X106" s="841" t="s">
        <v>207</v>
      </c>
      <c r="Y106" s="523"/>
      <c r="Z106" s="841" t="s">
        <v>207</v>
      </c>
      <c r="AA106" s="523"/>
      <c r="AB106" s="841" t="s">
        <v>207</v>
      </c>
      <c r="AC106" s="523"/>
      <c r="AD106" s="840" t="s">
        <v>207</v>
      </c>
      <c r="AE106" s="523"/>
      <c r="AF106" s="841" t="s">
        <v>207</v>
      </c>
      <c r="AG106" s="523"/>
      <c r="AH106" s="841" t="s">
        <v>207</v>
      </c>
      <c r="AI106" s="523"/>
      <c r="AJ106" s="804">
        <v>40781</v>
      </c>
      <c r="AK106" s="523"/>
      <c r="AL106" s="804">
        <v>40793</v>
      </c>
      <c r="AM106" s="523"/>
      <c r="AN106" s="804">
        <v>40797</v>
      </c>
      <c r="AO106" s="523"/>
      <c r="AP106" s="805">
        <v>40801</v>
      </c>
      <c r="AQ106" s="523"/>
      <c r="AR106" s="804">
        <v>40801</v>
      </c>
      <c r="AS106" s="523"/>
      <c r="AT106" s="1338">
        <v>41029</v>
      </c>
      <c r="AU106" s="1924">
        <v>64</v>
      </c>
      <c r="AV106" s="1924">
        <v>64</v>
      </c>
      <c r="AW106" s="1352" t="s">
        <v>311</v>
      </c>
    </row>
    <row r="107" spans="1:50" s="179" customFormat="1" ht="29.25" customHeight="1">
      <c r="A107" s="1127">
        <v>101</v>
      </c>
      <c r="B107" s="838" t="s">
        <v>316</v>
      </c>
      <c r="C107" s="1200" t="s">
        <v>1117</v>
      </c>
      <c r="D107" s="801"/>
      <c r="E107" s="835" t="s">
        <v>600</v>
      </c>
      <c r="F107" s="837"/>
      <c r="G107" s="1203"/>
      <c r="H107" s="803"/>
      <c r="I107" s="804"/>
      <c r="J107" s="1129">
        <v>41019</v>
      </c>
      <c r="K107" s="523"/>
      <c r="L107" s="804">
        <v>41025</v>
      </c>
      <c r="M107" s="523"/>
      <c r="N107" s="841" t="s">
        <v>207</v>
      </c>
      <c r="O107" s="523"/>
      <c r="P107" s="841" t="s">
        <v>207</v>
      </c>
      <c r="Q107" s="523"/>
      <c r="R107" s="841" t="s">
        <v>207</v>
      </c>
      <c r="S107" s="523"/>
      <c r="T107" s="841" t="s">
        <v>207</v>
      </c>
      <c r="U107" s="523"/>
      <c r="V107" s="841" t="s">
        <v>207</v>
      </c>
      <c r="W107" s="523"/>
      <c r="X107" s="841" t="s">
        <v>207</v>
      </c>
      <c r="Y107" s="523"/>
      <c r="Z107" s="841" t="s">
        <v>207</v>
      </c>
      <c r="AA107" s="523"/>
      <c r="AB107" s="841" t="s">
        <v>207</v>
      </c>
      <c r="AC107" s="523"/>
      <c r="AD107" s="840" t="s">
        <v>207</v>
      </c>
      <c r="AE107" s="523"/>
      <c r="AF107" s="841" t="s">
        <v>207</v>
      </c>
      <c r="AG107" s="523"/>
      <c r="AH107" s="841" t="s">
        <v>207</v>
      </c>
      <c r="AI107" s="523"/>
      <c r="AJ107" s="804">
        <v>41018</v>
      </c>
      <c r="AK107" s="523"/>
      <c r="AL107" s="804">
        <v>41019</v>
      </c>
      <c r="AM107" s="523"/>
      <c r="AN107" s="804">
        <v>41025</v>
      </c>
      <c r="AO107" s="523"/>
      <c r="AP107" s="805">
        <v>41026</v>
      </c>
      <c r="AQ107" s="523"/>
      <c r="AR107" s="804">
        <v>41026</v>
      </c>
      <c r="AS107" s="523"/>
      <c r="AT107" s="1338"/>
      <c r="AU107" s="1925"/>
      <c r="AV107" s="1925"/>
      <c r="AW107" s="1352" t="s">
        <v>311</v>
      </c>
    </row>
    <row r="108" spans="1:50" s="179" customFormat="1" ht="29.25" customHeight="1">
      <c r="A108" s="1173">
        <v>102</v>
      </c>
      <c r="B108" s="244" t="s">
        <v>316</v>
      </c>
      <c r="C108" s="459" t="s">
        <v>1117</v>
      </c>
      <c r="D108" s="366"/>
      <c r="E108" s="241" t="s">
        <v>148</v>
      </c>
      <c r="F108" s="606"/>
      <c r="G108" s="1089">
        <v>1875</v>
      </c>
      <c r="H108" s="234"/>
      <c r="I108" s="368"/>
      <c r="J108" s="952">
        <v>41115</v>
      </c>
      <c r="K108" s="511"/>
      <c r="L108" s="368"/>
      <c r="M108" s="511"/>
      <c r="N108" s="248" t="s">
        <v>207</v>
      </c>
      <c r="O108" s="511"/>
      <c r="P108" s="248" t="s">
        <v>207</v>
      </c>
      <c r="Q108" s="511"/>
      <c r="R108" s="248" t="s">
        <v>207</v>
      </c>
      <c r="S108" s="511"/>
      <c r="T108" s="248" t="s">
        <v>207</v>
      </c>
      <c r="U108" s="511"/>
      <c r="V108" s="248" t="s">
        <v>207</v>
      </c>
      <c r="W108" s="511"/>
      <c r="X108" s="248" t="s">
        <v>207</v>
      </c>
      <c r="Y108" s="511"/>
      <c r="Z108" s="248" t="s">
        <v>207</v>
      </c>
      <c r="AA108" s="511"/>
      <c r="AB108" s="248" t="s">
        <v>207</v>
      </c>
      <c r="AC108" s="511"/>
      <c r="AD108" s="246" t="s">
        <v>207</v>
      </c>
      <c r="AE108" s="511"/>
      <c r="AF108" s="248" t="s">
        <v>207</v>
      </c>
      <c r="AG108" s="511"/>
      <c r="AH108" s="248" t="s">
        <v>207</v>
      </c>
      <c r="AI108" s="511"/>
      <c r="AJ108" s="368">
        <v>41113</v>
      </c>
      <c r="AK108" s="511"/>
      <c r="AL108" s="368">
        <v>41114</v>
      </c>
      <c r="AM108" s="511"/>
      <c r="AN108" s="368"/>
      <c r="AO108" s="511"/>
      <c r="AP108" s="537"/>
      <c r="AQ108" s="511"/>
      <c r="AR108" s="368"/>
      <c r="AS108" s="511"/>
      <c r="AT108" s="368"/>
      <c r="AU108" s="1642"/>
      <c r="AV108" s="1642"/>
      <c r="AW108" s="1592" t="s">
        <v>1108</v>
      </c>
    </row>
    <row r="109" spans="1:50" s="179" customFormat="1" ht="45" customHeight="1">
      <c r="A109" s="1831">
        <v>103</v>
      </c>
      <c r="B109" s="1171" t="s">
        <v>204</v>
      </c>
      <c r="C109" s="984" t="s">
        <v>1102</v>
      </c>
      <c r="D109" s="372" t="s">
        <v>219</v>
      </c>
      <c r="E109" s="32" t="s">
        <v>1087</v>
      </c>
      <c r="F109" s="1640"/>
      <c r="G109" s="380">
        <v>6400</v>
      </c>
      <c r="H109" s="235" t="s">
        <v>221</v>
      </c>
      <c r="I109" s="453" t="s">
        <v>206</v>
      </c>
      <c r="J109" s="1641">
        <v>40693</v>
      </c>
      <c r="K109" s="1118">
        <v>14</v>
      </c>
      <c r="L109" s="453">
        <f>J109+K109</f>
        <v>40707</v>
      </c>
      <c r="M109" s="1118">
        <v>7</v>
      </c>
      <c r="N109" s="453">
        <f>L109+M109</f>
        <v>40714</v>
      </c>
      <c r="O109" s="1118">
        <v>14</v>
      </c>
      <c r="P109" s="453">
        <f>N109+O109</f>
        <v>40728</v>
      </c>
      <c r="Q109" s="1118">
        <v>14</v>
      </c>
      <c r="R109" s="453">
        <f>P109+Q109</f>
        <v>40742</v>
      </c>
      <c r="S109" s="1118">
        <v>7</v>
      </c>
      <c r="T109" s="453">
        <f>R109+S109</f>
        <v>40749</v>
      </c>
      <c r="U109" s="1118"/>
      <c r="V109" s="453" t="s">
        <v>207</v>
      </c>
      <c r="W109" s="1118"/>
      <c r="X109" s="453" t="s">
        <v>207</v>
      </c>
      <c r="Y109" s="1118"/>
      <c r="Z109" s="453" t="s">
        <v>207</v>
      </c>
      <c r="AA109" s="1118"/>
      <c r="AB109" s="453" t="s">
        <v>207</v>
      </c>
      <c r="AC109" s="1118"/>
      <c r="AD109" s="452" t="s">
        <v>207</v>
      </c>
      <c r="AE109" s="1118"/>
      <c r="AF109" s="453" t="s">
        <v>207</v>
      </c>
      <c r="AG109" s="1118"/>
      <c r="AH109" s="453" t="s">
        <v>207</v>
      </c>
      <c r="AI109" s="1118">
        <v>7</v>
      </c>
      <c r="AJ109" s="453">
        <f>T109+AI109</f>
        <v>40756</v>
      </c>
      <c r="AK109" s="1118">
        <v>21</v>
      </c>
      <c r="AL109" s="453">
        <f>AJ109+AK109</f>
        <v>40777</v>
      </c>
      <c r="AM109" s="1118">
        <v>14</v>
      </c>
      <c r="AN109" s="453">
        <f>AL109+AM109</f>
        <v>40791</v>
      </c>
      <c r="AO109" s="1118">
        <v>14</v>
      </c>
      <c r="AP109" s="452">
        <f>AN109+AO109</f>
        <v>40805</v>
      </c>
      <c r="AQ109" s="1118"/>
      <c r="AR109" s="453">
        <v>40802</v>
      </c>
      <c r="AS109" s="1118"/>
      <c r="AT109" s="1215">
        <v>41121</v>
      </c>
      <c r="AU109" s="1638"/>
      <c r="AV109" s="1638"/>
      <c r="AW109" s="1346"/>
    </row>
    <row r="110" spans="1:50" s="179" customFormat="1" ht="29.25" customHeight="1">
      <c r="A110" s="1127">
        <v>104</v>
      </c>
      <c r="B110" s="1594" t="s">
        <v>316</v>
      </c>
      <c r="C110" s="1200" t="s">
        <v>1118</v>
      </c>
      <c r="D110" s="801"/>
      <c r="E110" s="802"/>
      <c r="F110" s="837"/>
      <c r="G110" s="1203">
        <v>6000</v>
      </c>
      <c r="H110" s="803"/>
      <c r="I110" s="804"/>
      <c r="J110" s="1129">
        <v>40704</v>
      </c>
      <c r="K110" s="523"/>
      <c r="L110" s="804">
        <v>40709</v>
      </c>
      <c r="M110" s="523"/>
      <c r="N110" s="804">
        <v>40714</v>
      </c>
      <c r="O110" s="523"/>
      <c r="P110" s="804">
        <v>40716</v>
      </c>
      <c r="Q110" s="523"/>
      <c r="R110" s="804">
        <v>40766</v>
      </c>
      <c r="S110" s="523"/>
      <c r="T110" s="804">
        <v>40780</v>
      </c>
      <c r="U110" s="523"/>
      <c r="V110" s="841" t="s">
        <v>207</v>
      </c>
      <c r="W110" s="523"/>
      <c r="X110" s="841" t="s">
        <v>207</v>
      </c>
      <c r="Y110" s="523"/>
      <c r="Z110" s="841" t="s">
        <v>207</v>
      </c>
      <c r="AA110" s="523"/>
      <c r="AB110" s="841" t="s">
        <v>207</v>
      </c>
      <c r="AC110" s="523"/>
      <c r="AD110" s="840" t="s">
        <v>207</v>
      </c>
      <c r="AE110" s="523"/>
      <c r="AF110" s="841" t="s">
        <v>207</v>
      </c>
      <c r="AG110" s="523"/>
      <c r="AH110" s="841" t="s">
        <v>207</v>
      </c>
      <c r="AI110" s="523"/>
      <c r="AJ110" s="804">
        <v>40781</v>
      </c>
      <c r="AK110" s="523"/>
      <c r="AL110" s="804">
        <v>40794</v>
      </c>
      <c r="AM110" s="523"/>
      <c r="AN110" s="804">
        <v>40801</v>
      </c>
      <c r="AO110" s="523"/>
      <c r="AP110" s="805">
        <v>40802</v>
      </c>
      <c r="AQ110" s="523"/>
      <c r="AR110" s="804">
        <v>40802</v>
      </c>
      <c r="AS110" s="523"/>
      <c r="AT110" s="1338">
        <v>41029</v>
      </c>
      <c r="AU110" s="1924">
        <v>58</v>
      </c>
      <c r="AV110" s="1924">
        <v>58</v>
      </c>
      <c r="AW110" s="1352" t="s">
        <v>311</v>
      </c>
    </row>
    <row r="111" spans="1:50" s="179" customFormat="1" ht="29.25" customHeight="1">
      <c r="A111" s="1173">
        <v>105</v>
      </c>
      <c r="B111" s="838" t="s">
        <v>316</v>
      </c>
      <c r="C111" s="1200" t="s">
        <v>1118</v>
      </c>
      <c r="D111" s="801"/>
      <c r="E111" s="835" t="s">
        <v>600</v>
      </c>
      <c r="F111" s="837"/>
      <c r="G111" s="1203"/>
      <c r="H111" s="803"/>
      <c r="I111" s="804"/>
      <c r="J111" s="1129">
        <v>41019</v>
      </c>
      <c r="K111" s="523"/>
      <c r="L111" s="804">
        <v>41025</v>
      </c>
      <c r="M111" s="523"/>
      <c r="N111" s="841" t="s">
        <v>207</v>
      </c>
      <c r="O111" s="523"/>
      <c r="P111" s="841" t="s">
        <v>207</v>
      </c>
      <c r="Q111" s="523"/>
      <c r="R111" s="841" t="s">
        <v>207</v>
      </c>
      <c r="S111" s="523"/>
      <c r="T111" s="841" t="s">
        <v>207</v>
      </c>
      <c r="U111" s="523"/>
      <c r="V111" s="841" t="s">
        <v>207</v>
      </c>
      <c r="W111" s="523"/>
      <c r="X111" s="841" t="s">
        <v>207</v>
      </c>
      <c r="Y111" s="523"/>
      <c r="Z111" s="841" t="s">
        <v>207</v>
      </c>
      <c r="AA111" s="523"/>
      <c r="AB111" s="841" t="s">
        <v>207</v>
      </c>
      <c r="AC111" s="523"/>
      <c r="AD111" s="840" t="s">
        <v>207</v>
      </c>
      <c r="AE111" s="523"/>
      <c r="AF111" s="841" t="s">
        <v>207</v>
      </c>
      <c r="AG111" s="523"/>
      <c r="AH111" s="841" t="s">
        <v>207</v>
      </c>
      <c r="AI111" s="523"/>
      <c r="AJ111" s="804">
        <v>41018</v>
      </c>
      <c r="AK111" s="523"/>
      <c r="AL111" s="804">
        <v>41019</v>
      </c>
      <c r="AM111" s="523"/>
      <c r="AN111" s="804">
        <v>41025</v>
      </c>
      <c r="AO111" s="523"/>
      <c r="AP111" s="805">
        <v>41026</v>
      </c>
      <c r="AQ111" s="523"/>
      <c r="AR111" s="804">
        <v>41026</v>
      </c>
      <c r="AS111" s="523"/>
      <c r="AT111" s="1338"/>
      <c r="AU111" s="1925"/>
      <c r="AV111" s="1925"/>
      <c r="AW111" s="1352" t="s">
        <v>311</v>
      </c>
    </row>
    <row r="112" spans="1:50" s="179" customFormat="1" ht="29.25" customHeight="1">
      <c r="A112" s="1831">
        <v>106</v>
      </c>
      <c r="B112" s="244" t="s">
        <v>316</v>
      </c>
      <c r="C112" s="459" t="s">
        <v>1118</v>
      </c>
      <c r="D112" s="366"/>
      <c r="E112" s="241" t="s">
        <v>148</v>
      </c>
      <c r="F112" s="606"/>
      <c r="G112" s="1089">
        <v>1875</v>
      </c>
      <c r="H112" s="234"/>
      <c r="I112" s="368"/>
      <c r="J112" s="952">
        <v>41115</v>
      </c>
      <c r="K112" s="511"/>
      <c r="L112" s="368"/>
      <c r="M112" s="511"/>
      <c r="N112" s="248" t="s">
        <v>207</v>
      </c>
      <c r="O112" s="511"/>
      <c r="P112" s="248" t="s">
        <v>207</v>
      </c>
      <c r="Q112" s="511"/>
      <c r="R112" s="248" t="s">
        <v>207</v>
      </c>
      <c r="S112" s="511"/>
      <c r="T112" s="248" t="s">
        <v>207</v>
      </c>
      <c r="U112" s="511"/>
      <c r="V112" s="248" t="s">
        <v>207</v>
      </c>
      <c r="W112" s="511"/>
      <c r="X112" s="248" t="s">
        <v>207</v>
      </c>
      <c r="Y112" s="511"/>
      <c r="Z112" s="248" t="s">
        <v>207</v>
      </c>
      <c r="AA112" s="511"/>
      <c r="AB112" s="248" t="s">
        <v>207</v>
      </c>
      <c r="AC112" s="511"/>
      <c r="AD112" s="246" t="s">
        <v>207</v>
      </c>
      <c r="AE112" s="511"/>
      <c r="AF112" s="248" t="s">
        <v>207</v>
      </c>
      <c r="AG112" s="511"/>
      <c r="AH112" s="248" t="s">
        <v>207</v>
      </c>
      <c r="AI112" s="511"/>
      <c r="AJ112" s="368">
        <v>41113</v>
      </c>
      <c r="AK112" s="511"/>
      <c r="AL112" s="368">
        <v>41114</v>
      </c>
      <c r="AM112" s="511"/>
      <c r="AN112" s="368"/>
      <c r="AO112" s="511"/>
      <c r="AP112" s="537"/>
      <c r="AQ112" s="511"/>
      <c r="AR112" s="368"/>
      <c r="AS112" s="511"/>
      <c r="AT112" s="368"/>
      <c r="AU112" s="1642"/>
      <c r="AV112" s="1642"/>
      <c r="AW112" s="1592" t="s">
        <v>1108</v>
      </c>
    </row>
    <row r="113" spans="1:49" s="179" customFormat="1" ht="47.25" customHeight="1">
      <c r="A113" s="1127">
        <v>107</v>
      </c>
      <c r="B113" s="235" t="s">
        <v>204</v>
      </c>
      <c r="C113" s="984" t="s">
        <v>1103</v>
      </c>
      <c r="D113" s="372" t="s">
        <v>219</v>
      </c>
      <c r="E113" s="68" t="s">
        <v>1087</v>
      </c>
      <c r="F113" s="1640"/>
      <c r="G113" s="380">
        <v>6400</v>
      </c>
      <c r="H113" s="235" t="s">
        <v>221</v>
      </c>
      <c r="I113" s="453" t="s">
        <v>206</v>
      </c>
      <c r="J113" s="1641">
        <v>40693</v>
      </c>
      <c r="K113" s="1118">
        <v>14</v>
      </c>
      <c r="L113" s="453">
        <f>J113+K113</f>
        <v>40707</v>
      </c>
      <c r="M113" s="1118">
        <v>7</v>
      </c>
      <c r="N113" s="453">
        <f>L113+M113</f>
        <v>40714</v>
      </c>
      <c r="O113" s="1118">
        <v>14</v>
      </c>
      <c r="P113" s="453">
        <f>N113+O113</f>
        <v>40728</v>
      </c>
      <c r="Q113" s="1118">
        <v>14</v>
      </c>
      <c r="R113" s="453">
        <f>P113+Q113</f>
        <v>40742</v>
      </c>
      <c r="S113" s="1118">
        <v>7</v>
      </c>
      <c r="T113" s="453">
        <f>R113+S113</f>
        <v>40749</v>
      </c>
      <c r="U113" s="1118"/>
      <c r="V113" s="453" t="s">
        <v>207</v>
      </c>
      <c r="W113" s="1118"/>
      <c r="X113" s="453" t="s">
        <v>207</v>
      </c>
      <c r="Y113" s="1118"/>
      <c r="Z113" s="453" t="s">
        <v>207</v>
      </c>
      <c r="AA113" s="1118"/>
      <c r="AB113" s="453" t="s">
        <v>207</v>
      </c>
      <c r="AC113" s="1118"/>
      <c r="AD113" s="452" t="s">
        <v>207</v>
      </c>
      <c r="AE113" s="1118"/>
      <c r="AF113" s="453" t="s">
        <v>207</v>
      </c>
      <c r="AG113" s="1118"/>
      <c r="AH113" s="453" t="s">
        <v>207</v>
      </c>
      <c r="AI113" s="1118">
        <v>7</v>
      </c>
      <c r="AJ113" s="453">
        <f>T113+AI113</f>
        <v>40756</v>
      </c>
      <c r="AK113" s="1118">
        <v>21</v>
      </c>
      <c r="AL113" s="453">
        <f>AJ113+AK113</f>
        <v>40777</v>
      </c>
      <c r="AM113" s="1118">
        <v>14</v>
      </c>
      <c r="AN113" s="453">
        <f>AL113+AM113</f>
        <v>40791</v>
      </c>
      <c r="AO113" s="1118">
        <v>14</v>
      </c>
      <c r="AP113" s="452">
        <f>AN113+AO113</f>
        <v>40805</v>
      </c>
      <c r="AQ113" s="1118">
        <v>7</v>
      </c>
      <c r="AR113" s="453">
        <v>40802</v>
      </c>
      <c r="AS113" s="1118"/>
      <c r="AT113" s="1215">
        <v>41121</v>
      </c>
      <c r="AU113" s="1638"/>
      <c r="AV113" s="1638"/>
      <c r="AW113" s="1346"/>
    </row>
    <row r="114" spans="1:49" s="179" customFormat="1" ht="29.25" customHeight="1">
      <c r="A114" s="1173">
        <v>108</v>
      </c>
      <c r="B114" s="838" t="s">
        <v>316</v>
      </c>
      <c r="C114" s="1200" t="s">
        <v>1119</v>
      </c>
      <c r="D114" s="801"/>
      <c r="E114" s="342"/>
      <c r="F114" s="837"/>
      <c r="G114" s="1203">
        <v>6000</v>
      </c>
      <c r="H114" s="803"/>
      <c r="I114" s="804"/>
      <c r="J114" s="1129">
        <v>40704</v>
      </c>
      <c r="K114" s="523"/>
      <c r="L114" s="804">
        <v>40709</v>
      </c>
      <c r="M114" s="523"/>
      <c r="N114" s="804">
        <v>40714</v>
      </c>
      <c r="O114" s="523"/>
      <c r="P114" s="804">
        <v>40716</v>
      </c>
      <c r="Q114" s="523"/>
      <c r="R114" s="804">
        <v>40766</v>
      </c>
      <c r="S114" s="523"/>
      <c r="T114" s="804">
        <v>40780</v>
      </c>
      <c r="U114" s="523"/>
      <c r="V114" s="841" t="s">
        <v>207</v>
      </c>
      <c r="W114" s="523"/>
      <c r="X114" s="841" t="s">
        <v>207</v>
      </c>
      <c r="Y114" s="523"/>
      <c r="Z114" s="841" t="s">
        <v>207</v>
      </c>
      <c r="AA114" s="523"/>
      <c r="AB114" s="841" t="s">
        <v>207</v>
      </c>
      <c r="AC114" s="523"/>
      <c r="AD114" s="840" t="s">
        <v>207</v>
      </c>
      <c r="AE114" s="523"/>
      <c r="AF114" s="841" t="s">
        <v>207</v>
      </c>
      <c r="AG114" s="523"/>
      <c r="AH114" s="841" t="s">
        <v>207</v>
      </c>
      <c r="AI114" s="523"/>
      <c r="AJ114" s="804">
        <v>40781</v>
      </c>
      <c r="AK114" s="523"/>
      <c r="AL114" s="804">
        <v>40794</v>
      </c>
      <c r="AM114" s="523"/>
      <c r="AN114" s="804">
        <v>40801</v>
      </c>
      <c r="AO114" s="523"/>
      <c r="AP114" s="805">
        <v>40802</v>
      </c>
      <c r="AQ114" s="523"/>
      <c r="AR114" s="804">
        <v>40802</v>
      </c>
      <c r="AS114" s="523"/>
      <c r="AT114" s="1338">
        <v>41029</v>
      </c>
      <c r="AU114" s="1924">
        <v>52</v>
      </c>
      <c r="AV114" s="1924">
        <v>52</v>
      </c>
      <c r="AW114" s="1352" t="s">
        <v>311</v>
      </c>
    </row>
    <row r="115" spans="1:49" s="179" customFormat="1" ht="29.25" customHeight="1">
      <c r="A115" s="1831">
        <v>109</v>
      </c>
      <c r="B115" s="838" t="s">
        <v>316</v>
      </c>
      <c r="C115" s="1200" t="s">
        <v>1119</v>
      </c>
      <c r="D115" s="801"/>
      <c r="E115" s="1693" t="s">
        <v>600</v>
      </c>
      <c r="F115" s="837"/>
      <c r="G115" s="1203"/>
      <c r="H115" s="803"/>
      <c r="I115" s="804"/>
      <c r="J115" s="1129">
        <v>41019</v>
      </c>
      <c r="K115" s="523"/>
      <c r="L115" s="804">
        <v>41025</v>
      </c>
      <c r="M115" s="523"/>
      <c r="N115" s="841" t="s">
        <v>207</v>
      </c>
      <c r="O115" s="523"/>
      <c r="P115" s="841" t="s">
        <v>207</v>
      </c>
      <c r="Q115" s="523"/>
      <c r="R115" s="841" t="s">
        <v>207</v>
      </c>
      <c r="S115" s="523"/>
      <c r="T115" s="841" t="s">
        <v>207</v>
      </c>
      <c r="U115" s="523"/>
      <c r="V115" s="841" t="s">
        <v>207</v>
      </c>
      <c r="W115" s="523"/>
      <c r="X115" s="841" t="s">
        <v>207</v>
      </c>
      <c r="Y115" s="523"/>
      <c r="Z115" s="841" t="s">
        <v>207</v>
      </c>
      <c r="AA115" s="523"/>
      <c r="AB115" s="841" t="s">
        <v>207</v>
      </c>
      <c r="AC115" s="523"/>
      <c r="AD115" s="840" t="s">
        <v>207</v>
      </c>
      <c r="AE115" s="523"/>
      <c r="AF115" s="841" t="s">
        <v>207</v>
      </c>
      <c r="AG115" s="523"/>
      <c r="AH115" s="841" t="s">
        <v>207</v>
      </c>
      <c r="AI115" s="523"/>
      <c r="AJ115" s="804">
        <v>41018</v>
      </c>
      <c r="AK115" s="523"/>
      <c r="AL115" s="804">
        <v>41019</v>
      </c>
      <c r="AM115" s="523"/>
      <c r="AN115" s="804">
        <v>41025</v>
      </c>
      <c r="AO115" s="523"/>
      <c r="AP115" s="805">
        <v>41026</v>
      </c>
      <c r="AQ115" s="523"/>
      <c r="AR115" s="804">
        <v>41026</v>
      </c>
      <c r="AS115" s="523"/>
      <c r="AT115" s="1338"/>
      <c r="AU115" s="1925"/>
      <c r="AV115" s="1925"/>
      <c r="AW115" s="1352" t="s">
        <v>311</v>
      </c>
    </row>
    <row r="116" spans="1:49" s="179" customFormat="1" ht="29.25" customHeight="1">
      <c r="A116" s="1127">
        <v>110</v>
      </c>
      <c r="B116" s="244" t="s">
        <v>316</v>
      </c>
      <c r="C116" s="459" t="s">
        <v>1119</v>
      </c>
      <c r="D116" s="366"/>
      <c r="E116" s="1643" t="s">
        <v>148</v>
      </c>
      <c r="F116" s="606"/>
      <c r="G116" s="1089">
        <v>1875</v>
      </c>
      <c r="H116" s="234"/>
      <c r="I116" s="368"/>
      <c r="J116" s="952">
        <v>41115</v>
      </c>
      <c r="K116" s="511"/>
      <c r="L116" s="368"/>
      <c r="M116" s="511"/>
      <c r="N116" s="248" t="s">
        <v>207</v>
      </c>
      <c r="O116" s="511"/>
      <c r="P116" s="248" t="s">
        <v>207</v>
      </c>
      <c r="Q116" s="511"/>
      <c r="R116" s="248" t="s">
        <v>207</v>
      </c>
      <c r="S116" s="511"/>
      <c r="T116" s="248" t="s">
        <v>207</v>
      </c>
      <c r="U116" s="511"/>
      <c r="V116" s="248" t="s">
        <v>207</v>
      </c>
      <c r="W116" s="511"/>
      <c r="X116" s="248" t="s">
        <v>207</v>
      </c>
      <c r="Y116" s="511"/>
      <c r="Z116" s="248" t="s">
        <v>207</v>
      </c>
      <c r="AA116" s="511"/>
      <c r="AB116" s="248" t="s">
        <v>207</v>
      </c>
      <c r="AC116" s="511"/>
      <c r="AD116" s="246" t="s">
        <v>207</v>
      </c>
      <c r="AE116" s="511"/>
      <c r="AF116" s="248" t="s">
        <v>207</v>
      </c>
      <c r="AG116" s="511"/>
      <c r="AH116" s="248" t="s">
        <v>207</v>
      </c>
      <c r="AI116" s="511"/>
      <c r="AJ116" s="368">
        <v>41113</v>
      </c>
      <c r="AK116" s="511"/>
      <c r="AL116" s="368">
        <v>41115</v>
      </c>
      <c r="AM116" s="511"/>
      <c r="AN116" s="368"/>
      <c r="AO116" s="511"/>
      <c r="AP116" s="537"/>
      <c r="AQ116" s="511"/>
      <c r="AR116" s="368"/>
      <c r="AS116" s="511"/>
      <c r="AT116" s="368"/>
      <c r="AU116" s="1642"/>
      <c r="AV116" s="1642"/>
      <c r="AW116" s="1592" t="s">
        <v>1108</v>
      </c>
    </row>
    <row r="117" spans="1:49" s="179" customFormat="1" ht="47.25" customHeight="1">
      <c r="A117" s="1173">
        <v>111</v>
      </c>
      <c r="B117" s="1171" t="s">
        <v>204</v>
      </c>
      <c r="C117" s="984" t="s">
        <v>1104</v>
      </c>
      <c r="D117" s="372" t="s">
        <v>219</v>
      </c>
      <c r="E117" s="68" t="s">
        <v>1087</v>
      </c>
      <c r="F117" s="1640"/>
      <c r="G117" s="380">
        <v>6400</v>
      </c>
      <c r="H117" s="235" t="s">
        <v>221</v>
      </c>
      <c r="I117" s="453" t="s">
        <v>206</v>
      </c>
      <c r="J117" s="1641">
        <v>40693</v>
      </c>
      <c r="K117" s="1118">
        <v>14</v>
      </c>
      <c r="L117" s="453">
        <f>J117+K117</f>
        <v>40707</v>
      </c>
      <c r="M117" s="1118">
        <v>7</v>
      </c>
      <c r="N117" s="453">
        <f>L117+M117</f>
        <v>40714</v>
      </c>
      <c r="O117" s="1118">
        <v>14</v>
      </c>
      <c r="P117" s="453">
        <f>N117+O117</f>
        <v>40728</v>
      </c>
      <c r="Q117" s="1118">
        <v>14</v>
      </c>
      <c r="R117" s="453">
        <f>P117+Q117</f>
        <v>40742</v>
      </c>
      <c r="S117" s="1118">
        <v>7</v>
      </c>
      <c r="T117" s="453">
        <f>R117+S117</f>
        <v>40749</v>
      </c>
      <c r="U117" s="1118"/>
      <c r="V117" s="453" t="s">
        <v>207</v>
      </c>
      <c r="W117" s="1118"/>
      <c r="X117" s="453" t="s">
        <v>207</v>
      </c>
      <c r="Y117" s="1118"/>
      <c r="Z117" s="453" t="s">
        <v>207</v>
      </c>
      <c r="AA117" s="1118"/>
      <c r="AB117" s="453" t="s">
        <v>207</v>
      </c>
      <c r="AC117" s="1118"/>
      <c r="AD117" s="452" t="s">
        <v>207</v>
      </c>
      <c r="AE117" s="1118"/>
      <c r="AF117" s="453" t="s">
        <v>207</v>
      </c>
      <c r="AG117" s="1118"/>
      <c r="AH117" s="453" t="s">
        <v>207</v>
      </c>
      <c r="AI117" s="1118">
        <v>7</v>
      </c>
      <c r="AJ117" s="453">
        <f>T117+AI117</f>
        <v>40756</v>
      </c>
      <c r="AK117" s="1118">
        <v>21</v>
      </c>
      <c r="AL117" s="453">
        <f>AJ117+AK117</f>
        <v>40777</v>
      </c>
      <c r="AM117" s="1118">
        <v>14</v>
      </c>
      <c r="AN117" s="453">
        <f>AL117+AM117</f>
        <v>40791</v>
      </c>
      <c r="AO117" s="1118">
        <v>14</v>
      </c>
      <c r="AP117" s="452">
        <f>AN117+AO117</f>
        <v>40805</v>
      </c>
      <c r="AQ117" s="1118">
        <v>7</v>
      </c>
      <c r="AR117" s="453">
        <v>40802</v>
      </c>
      <c r="AS117" s="1118"/>
      <c r="AT117" s="1215">
        <v>41121</v>
      </c>
      <c r="AU117" s="1638"/>
      <c r="AV117" s="1638"/>
      <c r="AW117" s="1346"/>
    </row>
    <row r="118" spans="1:49" s="179" customFormat="1" ht="29.25" customHeight="1">
      <c r="A118" s="1831">
        <v>112</v>
      </c>
      <c r="B118" s="1594" t="s">
        <v>316</v>
      </c>
      <c r="C118" s="1200" t="s">
        <v>1120</v>
      </c>
      <c r="D118" s="801"/>
      <c r="E118" s="802"/>
      <c r="F118" s="837"/>
      <c r="G118" s="1203">
        <v>6000</v>
      </c>
      <c r="H118" s="803"/>
      <c r="I118" s="804"/>
      <c r="J118" s="1129">
        <v>40704</v>
      </c>
      <c r="K118" s="523"/>
      <c r="L118" s="804">
        <v>40709</v>
      </c>
      <c r="M118" s="523"/>
      <c r="N118" s="804">
        <v>40714</v>
      </c>
      <c r="O118" s="523"/>
      <c r="P118" s="804">
        <v>40716</v>
      </c>
      <c r="Q118" s="523"/>
      <c r="R118" s="804">
        <v>40766</v>
      </c>
      <c r="S118" s="523"/>
      <c r="T118" s="804">
        <v>40780</v>
      </c>
      <c r="U118" s="523"/>
      <c r="V118" s="841" t="s">
        <v>207</v>
      </c>
      <c r="W118" s="523"/>
      <c r="X118" s="841" t="s">
        <v>207</v>
      </c>
      <c r="Y118" s="523"/>
      <c r="Z118" s="841" t="s">
        <v>207</v>
      </c>
      <c r="AA118" s="523"/>
      <c r="AB118" s="841" t="s">
        <v>207</v>
      </c>
      <c r="AC118" s="523"/>
      <c r="AD118" s="840" t="s">
        <v>207</v>
      </c>
      <c r="AE118" s="523"/>
      <c r="AF118" s="841" t="s">
        <v>207</v>
      </c>
      <c r="AG118" s="523"/>
      <c r="AH118" s="841" t="s">
        <v>207</v>
      </c>
      <c r="AI118" s="523"/>
      <c r="AJ118" s="804">
        <v>40781</v>
      </c>
      <c r="AK118" s="523"/>
      <c r="AL118" s="804">
        <v>40794</v>
      </c>
      <c r="AM118" s="523"/>
      <c r="AN118" s="804">
        <v>40801</v>
      </c>
      <c r="AO118" s="523"/>
      <c r="AP118" s="805">
        <v>40802</v>
      </c>
      <c r="AQ118" s="523"/>
      <c r="AR118" s="804">
        <v>40802</v>
      </c>
      <c r="AS118" s="523"/>
      <c r="AT118" s="1338">
        <v>41029</v>
      </c>
      <c r="AU118" s="1631">
        <v>80</v>
      </c>
      <c r="AV118" s="1631">
        <v>80</v>
      </c>
      <c r="AW118" s="1352" t="s">
        <v>311</v>
      </c>
    </row>
    <row r="119" spans="1:49" s="179" customFormat="1" ht="29.25" customHeight="1">
      <c r="A119" s="1127">
        <v>113</v>
      </c>
      <c r="B119" s="838" t="s">
        <v>316</v>
      </c>
      <c r="C119" s="1200" t="s">
        <v>1120</v>
      </c>
      <c r="D119" s="801"/>
      <c r="E119" s="835" t="s">
        <v>600</v>
      </c>
      <c r="F119" s="837"/>
      <c r="G119" s="1203"/>
      <c r="H119" s="803"/>
      <c r="I119" s="804"/>
      <c r="J119" s="1129">
        <v>41019</v>
      </c>
      <c r="K119" s="523"/>
      <c r="L119" s="804">
        <v>41025</v>
      </c>
      <c r="M119" s="523"/>
      <c r="N119" s="841" t="s">
        <v>207</v>
      </c>
      <c r="O119" s="523"/>
      <c r="P119" s="841" t="s">
        <v>207</v>
      </c>
      <c r="Q119" s="523"/>
      <c r="R119" s="841" t="s">
        <v>207</v>
      </c>
      <c r="S119" s="523"/>
      <c r="T119" s="841" t="s">
        <v>207</v>
      </c>
      <c r="U119" s="523"/>
      <c r="V119" s="841" t="s">
        <v>207</v>
      </c>
      <c r="W119" s="523"/>
      <c r="X119" s="841" t="s">
        <v>207</v>
      </c>
      <c r="Y119" s="523"/>
      <c r="Z119" s="841" t="s">
        <v>207</v>
      </c>
      <c r="AA119" s="523"/>
      <c r="AB119" s="841" t="s">
        <v>207</v>
      </c>
      <c r="AC119" s="523"/>
      <c r="AD119" s="840" t="s">
        <v>207</v>
      </c>
      <c r="AE119" s="523"/>
      <c r="AF119" s="841" t="s">
        <v>207</v>
      </c>
      <c r="AG119" s="523"/>
      <c r="AH119" s="841" t="s">
        <v>207</v>
      </c>
      <c r="AI119" s="523"/>
      <c r="AJ119" s="804">
        <v>41018</v>
      </c>
      <c r="AK119" s="523"/>
      <c r="AL119" s="804">
        <v>41019</v>
      </c>
      <c r="AM119" s="523"/>
      <c r="AN119" s="804">
        <v>41025</v>
      </c>
      <c r="AO119" s="523"/>
      <c r="AP119" s="805">
        <v>41026</v>
      </c>
      <c r="AQ119" s="523"/>
      <c r="AR119" s="804">
        <v>41026</v>
      </c>
      <c r="AS119" s="523"/>
      <c r="AT119" s="804"/>
      <c r="AU119" s="1832"/>
      <c r="AV119" s="1832"/>
      <c r="AW119" s="1833" t="s">
        <v>311</v>
      </c>
    </row>
    <row r="120" spans="1:49" s="179" customFormat="1" ht="29.25" customHeight="1">
      <c r="A120" s="1173">
        <v>114</v>
      </c>
      <c r="B120" s="244" t="s">
        <v>316</v>
      </c>
      <c r="C120" s="459" t="s">
        <v>1120</v>
      </c>
      <c r="D120" s="366"/>
      <c r="E120" s="241" t="s">
        <v>148</v>
      </c>
      <c r="F120" s="606"/>
      <c r="G120" s="1089">
        <v>1500</v>
      </c>
      <c r="H120" s="234"/>
      <c r="I120" s="368"/>
      <c r="J120" s="952">
        <v>41115</v>
      </c>
      <c r="K120" s="511"/>
      <c r="L120" s="368"/>
      <c r="M120" s="511"/>
      <c r="N120" s="248" t="s">
        <v>207</v>
      </c>
      <c r="O120" s="511"/>
      <c r="P120" s="248" t="s">
        <v>207</v>
      </c>
      <c r="Q120" s="511"/>
      <c r="R120" s="248" t="s">
        <v>207</v>
      </c>
      <c r="S120" s="511"/>
      <c r="T120" s="248" t="s">
        <v>207</v>
      </c>
      <c r="U120" s="511"/>
      <c r="V120" s="248" t="s">
        <v>207</v>
      </c>
      <c r="W120" s="511"/>
      <c r="X120" s="248" t="s">
        <v>207</v>
      </c>
      <c r="Y120" s="511"/>
      <c r="Z120" s="248" t="s">
        <v>207</v>
      </c>
      <c r="AA120" s="511"/>
      <c r="AB120" s="248" t="s">
        <v>207</v>
      </c>
      <c r="AC120" s="511"/>
      <c r="AD120" s="246" t="s">
        <v>207</v>
      </c>
      <c r="AE120" s="511"/>
      <c r="AF120" s="248" t="s">
        <v>207</v>
      </c>
      <c r="AG120" s="511"/>
      <c r="AH120" s="248" t="s">
        <v>207</v>
      </c>
      <c r="AI120" s="511"/>
      <c r="AJ120" s="368">
        <v>41113</v>
      </c>
      <c r="AK120" s="511"/>
      <c r="AL120" s="368">
        <v>41114</v>
      </c>
      <c r="AM120" s="511"/>
      <c r="AN120" s="368"/>
      <c r="AO120" s="511"/>
      <c r="AP120" s="537"/>
      <c r="AQ120" s="511"/>
      <c r="AR120" s="368"/>
      <c r="AS120" s="511"/>
      <c r="AT120" s="368"/>
      <c r="AU120" s="1642"/>
      <c r="AV120" s="1642"/>
      <c r="AW120" s="1592" t="s">
        <v>1108</v>
      </c>
    </row>
    <row r="121" spans="1:49" s="179" customFormat="1" ht="45.75" customHeight="1">
      <c r="A121" s="1831">
        <v>115</v>
      </c>
      <c r="B121" s="235" t="s">
        <v>204</v>
      </c>
      <c r="C121" s="984" t="s">
        <v>1105</v>
      </c>
      <c r="D121" s="372" t="s">
        <v>219</v>
      </c>
      <c r="E121" s="68" t="s">
        <v>1087</v>
      </c>
      <c r="F121" s="1640"/>
      <c r="G121" s="380">
        <v>6400</v>
      </c>
      <c r="H121" s="235" t="s">
        <v>221</v>
      </c>
      <c r="I121" s="453" t="s">
        <v>206</v>
      </c>
      <c r="J121" s="1641">
        <v>40693</v>
      </c>
      <c r="K121" s="1118">
        <v>14</v>
      </c>
      <c r="L121" s="453">
        <f>J121+K121</f>
        <v>40707</v>
      </c>
      <c r="M121" s="1118">
        <v>7</v>
      </c>
      <c r="N121" s="453">
        <f>L121+M121</f>
        <v>40714</v>
      </c>
      <c r="O121" s="1118">
        <v>14</v>
      </c>
      <c r="P121" s="453">
        <f>N121+O121</f>
        <v>40728</v>
      </c>
      <c r="Q121" s="1118">
        <v>14</v>
      </c>
      <c r="R121" s="453">
        <f>P121+Q121</f>
        <v>40742</v>
      </c>
      <c r="S121" s="1118">
        <v>7</v>
      </c>
      <c r="T121" s="453">
        <f>R121+S121</f>
        <v>40749</v>
      </c>
      <c r="U121" s="1118"/>
      <c r="V121" s="453" t="s">
        <v>207</v>
      </c>
      <c r="W121" s="1118"/>
      <c r="X121" s="453" t="s">
        <v>207</v>
      </c>
      <c r="Y121" s="1118"/>
      <c r="Z121" s="453" t="s">
        <v>207</v>
      </c>
      <c r="AA121" s="1118"/>
      <c r="AB121" s="453" t="s">
        <v>207</v>
      </c>
      <c r="AC121" s="1118"/>
      <c r="AD121" s="452" t="s">
        <v>207</v>
      </c>
      <c r="AE121" s="1118"/>
      <c r="AF121" s="453" t="s">
        <v>207</v>
      </c>
      <c r="AG121" s="1118"/>
      <c r="AH121" s="453" t="s">
        <v>207</v>
      </c>
      <c r="AI121" s="1118">
        <v>7</v>
      </c>
      <c r="AJ121" s="453">
        <f>T121+AI121</f>
        <v>40756</v>
      </c>
      <c r="AK121" s="1118">
        <v>21</v>
      </c>
      <c r="AL121" s="453">
        <f>AJ121+AK121</f>
        <v>40777</v>
      </c>
      <c r="AM121" s="1118">
        <v>14</v>
      </c>
      <c r="AN121" s="453">
        <f>AL121+AM121</f>
        <v>40791</v>
      </c>
      <c r="AO121" s="1118">
        <v>14</v>
      </c>
      <c r="AP121" s="452">
        <f>AN121+AO121</f>
        <v>40805</v>
      </c>
      <c r="AQ121" s="1118">
        <v>7</v>
      </c>
      <c r="AR121" s="453">
        <v>40802</v>
      </c>
      <c r="AS121" s="1118"/>
      <c r="AT121" s="1215">
        <v>41121</v>
      </c>
      <c r="AU121" s="1638"/>
      <c r="AV121" s="1638"/>
      <c r="AW121" s="1346"/>
    </row>
    <row r="122" spans="1:49" s="179" customFormat="1" ht="29.25" customHeight="1">
      <c r="A122" s="1127">
        <v>116</v>
      </c>
      <c r="B122" s="838" t="s">
        <v>316</v>
      </c>
      <c r="C122" s="1200" t="s">
        <v>1121</v>
      </c>
      <c r="D122" s="801"/>
      <c r="E122" s="802"/>
      <c r="F122" s="837"/>
      <c r="G122" s="1203">
        <v>6000</v>
      </c>
      <c r="H122" s="803"/>
      <c r="I122" s="804"/>
      <c r="J122" s="1129">
        <v>40704</v>
      </c>
      <c r="K122" s="523"/>
      <c r="L122" s="804">
        <v>40709</v>
      </c>
      <c r="M122" s="523"/>
      <c r="N122" s="804">
        <v>40714</v>
      </c>
      <c r="O122" s="523"/>
      <c r="P122" s="804">
        <v>40716</v>
      </c>
      <c r="Q122" s="523"/>
      <c r="R122" s="804">
        <v>40766</v>
      </c>
      <c r="S122" s="523"/>
      <c r="T122" s="804">
        <v>40780</v>
      </c>
      <c r="U122" s="523"/>
      <c r="V122" s="841" t="s">
        <v>207</v>
      </c>
      <c r="W122" s="523"/>
      <c r="X122" s="841" t="s">
        <v>207</v>
      </c>
      <c r="Y122" s="523"/>
      <c r="Z122" s="841" t="s">
        <v>207</v>
      </c>
      <c r="AA122" s="523"/>
      <c r="AB122" s="841" t="s">
        <v>207</v>
      </c>
      <c r="AC122" s="523"/>
      <c r="AD122" s="840" t="s">
        <v>207</v>
      </c>
      <c r="AE122" s="523"/>
      <c r="AF122" s="841" t="s">
        <v>207</v>
      </c>
      <c r="AG122" s="523"/>
      <c r="AH122" s="841" t="s">
        <v>207</v>
      </c>
      <c r="AI122" s="523"/>
      <c r="AJ122" s="804">
        <v>40781</v>
      </c>
      <c r="AK122" s="523"/>
      <c r="AL122" s="804">
        <v>40793</v>
      </c>
      <c r="AM122" s="523"/>
      <c r="AN122" s="804">
        <v>40801</v>
      </c>
      <c r="AO122" s="523"/>
      <c r="AP122" s="805">
        <v>40802</v>
      </c>
      <c r="AQ122" s="523"/>
      <c r="AR122" s="804">
        <v>40802</v>
      </c>
      <c r="AS122" s="523"/>
      <c r="AT122" s="1338">
        <v>41029</v>
      </c>
      <c r="AU122" s="1924">
        <v>80</v>
      </c>
      <c r="AV122" s="1924">
        <v>80</v>
      </c>
      <c r="AW122" s="1352" t="s">
        <v>311</v>
      </c>
    </row>
    <row r="123" spans="1:49" s="179" customFormat="1" ht="29.25" customHeight="1">
      <c r="A123" s="1173">
        <v>117</v>
      </c>
      <c r="B123" s="838" t="s">
        <v>316</v>
      </c>
      <c r="C123" s="1200" t="s">
        <v>1121</v>
      </c>
      <c r="D123" s="801"/>
      <c r="E123" s="835" t="s">
        <v>600</v>
      </c>
      <c r="F123" s="837"/>
      <c r="G123" s="1203"/>
      <c r="H123" s="803"/>
      <c r="I123" s="804"/>
      <c r="J123" s="1129">
        <v>41019</v>
      </c>
      <c r="K123" s="523"/>
      <c r="L123" s="804">
        <v>41025</v>
      </c>
      <c r="M123" s="523"/>
      <c r="N123" s="841" t="s">
        <v>207</v>
      </c>
      <c r="O123" s="523"/>
      <c r="P123" s="841" t="s">
        <v>207</v>
      </c>
      <c r="Q123" s="523"/>
      <c r="R123" s="841" t="s">
        <v>207</v>
      </c>
      <c r="S123" s="523"/>
      <c r="T123" s="841" t="s">
        <v>207</v>
      </c>
      <c r="U123" s="523"/>
      <c r="V123" s="841" t="s">
        <v>207</v>
      </c>
      <c r="W123" s="523"/>
      <c r="X123" s="841" t="s">
        <v>207</v>
      </c>
      <c r="Y123" s="523"/>
      <c r="Z123" s="841" t="s">
        <v>207</v>
      </c>
      <c r="AA123" s="523"/>
      <c r="AB123" s="841" t="s">
        <v>207</v>
      </c>
      <c r="AC123" s="523"/>
      <c r="AD123" s="840" t="s">
        <v>207</v>
      </c>
      <c r="AE123" s="523"/>
      <c r="AF123" s="841" t="s">
        <v>207</v>
      </c>
      <c r="AG123" s="523"/>
      <c r="AH123" s="841" t="s">
        <v>207</v>
      </c>
      <c r="AI123" s="523"/>
      <c r="AJ123" s="804">
        <v>41018</v>
      </c>
      <c r="AK123" s="523"/>
      <c r="AL123" s="804">
        <v>41019</v>
      </c>
      <c r="AM123" s="523"/>
      <c r="AN123" s="804">
        <v>41025</v>
      </c>
      <c r="AO123" s="523"/>
      <c r="AP123" s="805">
        <v>41026</v>
      </c>
      <c r="AQ123" s="523"/>
      <c r="AR123" s="804">
        <v>41026</v>
      </c>
      <c r="AS123" s="523"/>
      <c r="AT123" s="1338"/>
      <c r="AU123" s="1925"/>
      <c r="AV123" s="1925"/>
      <c r="AW123" s="1352" t="s">
        <v>311</v>
      </c>
    </row>
    <row r="124" spans="1:49" s="179" customFormat="1" ht="29.25" customHeight="1">
      <c r="A124" s="1831">
        <v>118</v>
      </c>
      <c r="B124" s="244" t="s">
        <v>316</v>
      </c>
      <c r="C124" s="459" t="s">
        <v>1121</v>
      </c>
      <c r="D124" s="366"/>
      <c r="E124" s="241" t="s">
        <v>148</v>
      </c>
      <c r="F124" s="606"/>
      <c r="G124" s="1089">
        <v>1500</v>
      </c>
      <c r="H124" s="234"/>
      <c r="I124" s="368"/>
      <c r="J124" s="952">
        <v>41115</v>
      </c>
      <c r="K124" s="511"/>
      <c r="L124" s="368"/>
      <c r="M124" s="511"/>
      <c r="N124" s="248" t="s">
        <v>207</v>
      </c>
      <c r="O124" s="511"/>
      <c r="P124" s="248" t="s">
        <v>207</v>
      </c>
      <c r="Q124" s="511"/>
      <c r="R124" s="248" t="s">
        <v>207</v>
      </c>
      <c r="S124" s="511"/>
      <c r="T124" s="248" t="s">
        <v>207</v>
      </c>
      <c r="U124" s="511"/>
      <c r="V124" s="248" t="s">
        <v>207</v>
      </c>
      <c r="W124" s="511"/>
      <c r="X124" s="248" t="s">
        <v>207</v>
      </c>
      <c r="Y124" s="511"/>
      <c r="Z124" s="248" t="s">
        <v>207</v>
      </c>
      <c r="AA124" s="511"/>
      <c r="AB124" s="248" t="s">
        <v>207</v>
      </c>
      <c r="AC124" s="511"/>
      <c r="AD124" s="246" t="s">
        <v>207</v>
      </c>
      <c r="AE124" s="511"/>
      <c r="AF124" s="248" t="s">
        <v>207</v>
      </c>
      <c r="AG124" s="511"/>
      <c r="AH124" s="248" t="s">
        <v>207</v>
      </c>
      <c r="AI124" s="511"/>
      <c r="AJ124" s="368">
        <v>41113</v>
      </c>
      <c r="AK124" s="511"/>
      <c r="AL124" s="368">
        <v>41114</v>
      </c>
      <c r="AM124" s="511"/>
      <c r="AN124" s="368"/>
      <c r="AO124" s="511"/>
      <c r="AP124" s="537"/>
      <c r="AQ124" s="511"/>
      <c r="AR124" s="368"/>
      <c r="AS124" s="511"/>
      <c r="AT124" s="368"/>
      <c r="AU124" s="1642"/>
      <c r="AV124" s="1642"/>
      <c r="AW124" s="1592" t="s">
        <v>1108</v>
      </c>
    </row>
    <row r="125" spans="1:49" s="179" customFormat="1" ht="42.75" customHeight="1">
      <c r="A125" s="1127">
        <v>119</v>
      </c>
      <c r="B125" s="235" t="s">
        <v>204</v>
      </c>
      <c r="C125" s="984" t="s">
        <v>1106</v>
      </c>
      <c r="D125" s="372" t="s">
        <v>219</v>
      </c>
      <c r="E125" s="68" t="s">
        <v>1087</v>
      </c>
      <c r="F125" s="1640"/>
      <c r="G125" s="380">
        <v>6400</v>
      </c>
      <c r="H125" s="235" t="s">
        <v>221</v>
      </c>
      <c r="I125" s="453" t="s">
        <v>206</v>
      </c>
      <c r="J125" s="1641">
        <v>40704</v>
      </c>
      <c r="K125" s="1118">
        <v>14</v>
      </c>
      <c r="L125" s="453">
        <f>J125+K125</f>
        <v>40718</v>
      </c>
      <c r="M125" s="1118">
        <v>7</v>
      </c>
      <c r="N125" s="453">
        <f>L125+M125</f>
        <v>40725</v>
      </c>
      <c r="O125" s="1118">
        <v>14</v>
      </c>
      <c r="P125" s="453">
        <f>N125+O125</f>
        <v>40739</v>
      </c>
      <c r="Q125" s="1118">
        <v>14</v>
      </c>
      <c r="R125" s="453">
        <f>P125+Q125</f>
        <v>40753</v>
      </c>
      <c r="S125" s="1118">
        <v>7</v>
      </c>
      <c r="T125" s="453">
        <f>R125+S125</f>
        <v>40760</v>
      </c>
      <c r="U125" s="1118"/>
      <c r="V125" s="453" t="s">
        <v>207</v>
      </c>
      <c r="W125" s="1118"/>
      <c r="X125" s="453" t="s">
        <v>207</v>
      </c>
      <c r="Y125" s="1118"/>
      <c r="Z125" s="453" t="s">
        <v>207</v>
      </c>
      <c r="AA125" s="1118"/>
      <c r="AB125" s="453" t="s">
        <v>207</v>
      </c>
      <c r="AC125" s="1118"/>
      <c r="AD125" s="452" t="s">
        <v>207</v>
      </c>
      <c r="AE125" s="1118"/>
      <c r="AF125" s="453" t="s">
        <v>207</v>
      </c>
      <c r="AG125" s="1118"/>
      <c r="AH125" s="453" t="s">
        <v>207</v>
      </c>
      <c r="AI125" s="1118">
        <v>7</v>
      </c>
      <c r="AJ125" s="453">
        <f>T125+AI125</f>
        <v>40767</v>
      </c>
      <c r="AK125" s="1118">
        <v>21</v>
      </c>
      <c r="AL125" s="453">
        <f>AJ125+AK125</f>
        <v>40788</v>
      </c>
      <c r="AM125" s="1118">
        <v>14</v>
      </c>
      <c r="AN125" s="453">
        <f>AL125+AM125</f>
        <v>40802</v>
      </c>
      <c r="AO125" s="1118">
        <v>14</v>
      </c>
      <c r="AP125" s="452">
        <f>AN125+AO125</f>
        <v>40816</v>
      </c>
      <c r="AQ125" s="1118">
        <v>7</v>
      </c>
      <c r="AR125" s="453">
        <v>40802</v>
      </c>
      <c r="AS125" s="1118"/>
      <c r="AT125" s="1215">
        <v>41121</v>
      </c>
      <c r="AU125" s="1638"/>
      <c r="AV125" s="1638"/>
      <c r="AW125" s="1346"/>
    </row>
    <row r="126" spans="1:49" s="179" customFormat="1" ht="29.25" customHeight="1">
      <c r="A126" s="1173">
        <v>120</v>
      </c>
      <c r="B126" s="838" t="s">
        <v>316</v>
      </c>
      <c r="C126" s="1200" t="s">
        <v>1122</v>
      </c>
      <c r="D126" s="801"/>
      <c r="E126" s="802"/>
      <c r="F126" s="837"/>
      <c r="G126" s="1203">
        <v>6000</v>
      </c>
      <c r="H126" s="803"/>
      <c r="I126" s="804"/>
      <c r="J126" s="1129">
        <v>40704</v>
      </c>
      <c r="K126" s="523"/>
      <c r="L126" s="804">
        <v>40709</v>
      </c>
      <c r="M126" s="523"/>
      <c r="N126" s="804">
        <v>40714</v>
      </c>
      <c r="O126" s="523"/>
      <c r="P126" s="804">
        <v>40716</v>
      </c>
      <c r="Q126" s="523"/>
      <c r="R126" s="804">
        <v>40766</v>
      </c>
      <c r="S126" s="523"/>
      <c r="T126" s="804">
        <v>40780</v>
      </c>
      <c r="U126" s="523"/>
      <c r="V126" s="841" t="s">
        <v>207</v>
      </c>
      <c r="W126" s="523"/>
      <c r="X126" s="841" t="s">
        <v>207</v>
      </c>
      <c r="Y126" s="523"/>
      <c r="Z126" s="841" t="s">
        <v>207</v>
      </c>
      <c r="AA126" s="523"/>
      <c r="AB126" s="841" t="s">
        <v>207</v>
      </c>
      <c r="AC126" s="523"/>
      <c r="AD126" s="840" t="s">
        <v>207</v>
      </c>
      <c r="AE126" s="523"/>
      <c r="AF126" s="841" t="s">
        <v>207</v>
      </c>
      <c r="AG126" s="523"/>
      <c r="AH126" s="841" t="s">
        <v>207</v>
      </c>
      <c r="AI126" s="523"/>
      <c r="AJ126" s="804">
        <v>40781</v>
      </c>
      <c r="AK126" s="523"/>
      <c r="AL126" s="804">
        <v>40794</v>
      </c>
      <c r="AM126" s="523"/>
      <c r="AN126" s="804">
        <v>40801</v>
      </c>
      <c r="AO126" s="523"/>
      <c r="AP126" s="805">
        <v>40802</v>
      </c>
      <c r="AQ126" s="523"/>
      <c r="AR126" s="804">
        <v>40802</v>
      </c>
      <c r="AS126" s="523"/>
      <c r="AT126" s="1338">
        <v>41029</v>
      </c>
      <c r="AU126" s="1924">
        <v>80</v>
      </c>
      <c r="AV126" s="1924">
        <v>80</v>
      </c>
      <c r="AW126" s="1352" t="s">
        <v>311</v>
      </c>
    </row>
    <row r="127" spans="1:49" s="179" customFormat="1" ht="29.25" customHeight="1">
      <c r="A127" s="1831">
        <v>121</v>
      </c>
      <c r="B127" s="838" t="s">
        <v>316</v>
      </c>
      <c r="C127" s="1200" t="s">
        <v>1122</v>
      </c>
      <c r="D127" s="801"/>
      <c r="E127" s="835" t="s">
        <v>600</v>
      </c>
      <c r="F127" s="837"/>
      <c r="G127" s="1203"/>
      <c r="H127" s="803"/>
      <c r="I127" s="804"/>
      <c r="J127" s="1129">
        <v>41019</v>
      </c>
      <c r="K127" s="523"/>
      <c r="L127" s="804">
        <v>41025</v>
      </c>
      <c r="M127" s="523"/>
      <c r="N127" s="841" t="s">
        <v>207</v>
      </c>
      <c r="O127" s="523"/>
      <c r="P127" s="841" t="s">
        <v>207</v>
      </c>
      <c r="Q127" s="523"/>
      <c r="R127" s="841" t="s">
        <v>207</v>
      </c>
      <c r="S127" s="523"/>
      <c r="T127" s="841" t="s">
        <v>207</v>
      </c>
      <c r="U127" s="523"/>
      <c r="V127" s="841" t="s">
        <v>207</v>
      </c>
      <c r="W127" s="523"/>
      <c r="X127" s="841" t="s">
        <v>207</v>
      </c>
      <c r="Y127" s="523"/>
      <c r="Z127" s="841" t="s">
        <v>207</v>
      </c>
      <c r="AA127" s="523"/>
      <c r="AB127" s="841" t="s">
        <v>207</v>
      </c>
      <c r="AC127" s="523"/>
      <c r="AD127" s="840" t="s">
        <v>207</v>
      </c>
      <c r="AE127" s="523"/>
      <c r="AF127" s="841" t="s">
        <v>207</v>
      </c>
      <c r="AG127" s="523"/>
      <c r="AH127" s="841" t="s">
        <v>207</v>
      </c>
      <c r="AI127" s="523"/>
      <c r="AJ127" s="804">
        <v>41018</v>
      </c>
      <c r="AK127" s="523"/>
      <c r="AL127" s="804">
        <v>41019</v>
      </c>
      <c r="AM127" s="523"/>
      <c r="AN127" s="804">
        <v>41025</v>
      </c>
      <c r="AO127" s="523"/>
      <c r="AP127" s="805">
        <v>41026</v>
      </c>
      <c r="AQ127" s="523"/>
      <c r="AR127" s="804">
        <v>41026</v>
      </c>
      <c r="AS127" s="523"/>
      <c r="AT127" s="1338"/>
      <c r="AU127" s="1925"/>
      <c r="AV127" s="1925"/>
      <c r="AW127" s="1352" t="s">
        <v>311</v>
      </c>
    </row>
    <row r="128" spans="1:49" s="179" customFormat="1" ht="29.25" customHeight="1">
      <c r="A128" s="1127">
        <v>122</v>
      </c>
      <c r="B128" s="244" t="s">
        <v>316</v>
      </c>
      <c r="C128" s="459" t="s">
        <v>1122</v>
      </c>
      <c r="D128" s="366"/>
      <c r="E128" s="241" t="s">
        <v>148</v>
      </c>
      <c r="F128" s="606"/>
      <c r="G128" s="1089">
        <v>1500</v>
      </c>
      <c r="H128" s="234"/>
      <c r="I128" s="368"/>
      <c r="J128" s="952">
        <v>41115</v>
      </c>
      <c r="K128" s="511"/>
      <c r="L128" s="368"/>
      <c r="M128" s="511"/>
      <c r="N128" s="248" t="s">
        <v>207</v>
      </c>
      <c r="O128" s="511"/>
      <c r="P128" s="248" t="s">
        <v>207</v>
      </c>
      <c r="Q128" s="511"/>
      <c r="R128" s="248" t="s">
        <v>207</v>
      </c>
      <c r="S128" s="511"/>
      <c r="T128" s="248" t="s">
        <v>207</v>
      </c>
      <c r="U128" s="511"/>
      <c r="V128" s="248" t="s">
        <v>207</v>
      </c>
      <c r="W128" s="511"/>
      <c r="X128" s="248" t="s">
        <v>207</v>
      </c>
      <c r="Y128" s="511"/>
      <c r="Z128" s="248" t="s">
        <v>207</v>
      </c>
      <c r="AA128" s="511"/>
      <c r="AB128" s="248" t="s">
        <v>207</v>
      </c>
      <c r="AC128" s="511"/>
      <c r="AD128" s="246" t="s">
        <v>207</v>
      </c>
      <c r="AE128" s="511"/>
      <c r="AF128" s="248" t="s">
        <v>207</v>
      </c>
      <c r="AG128" s="511"/>
      <c r="AH128" s="248" t="s">
        <v>207</v>
      </c>
      <c r="AI128" s="511"/>
      <c r="AJ128" s="368">
        <v>41113</v>
      </c>
      <c r="AK128" s="511"/>
      <c r="AL128" s="368">
        <v>41114</v>
      </c>
      <c r="AM128" s="511"/>
      <c r="AN128" s="368"/>
      <c r="AO128" s="511"/>
      <c r="AP128" s="537"/>
      <c r="AQ128" s="511"/>
      <c r="AR128" s="368"/>
      <c r="AS128" s="511"/>
      <c r="AT128" s="368"/>
      <c r="AU128" s="1642"/>
      <c r="AV128" s="1642"/>
      <c r="AW128" s="1592" t="s">
        <v>1108</v>
      </c>
    </row>
    <row r="129" spans="1:50" s="179" customFormat="1" ht="45" customHeight="1">
      <c r="A129" s="1173">
        <v>123</v>
      </c>
      <c r="B129" s="1171" t="s">
        <v>204</v>
      </c>
      <c r="C129" s="984" t="s">
        <v>1107</v>
      </c>
      <c r="D129" s="372" t="s">
        <v>219</v>
      </c>
      <c r="E129" s="68" t="s">
        <v>1087</v>
      </c>
      <c r="F129" s="1640"/>
      <c r="G129" s="380">
        <v>6400</v>
      </c>
      <c r="H129" s="235" t="s">
        <v>221</v>
      </c>
      <c r="I129" s="453" t="s">
        <v>206</v>
      </c>
      <c r="J129" s="1641">
        <v>40693</v>
      </c>
      <c r="K129" s="1118">
        <v>14</v>
      </c>
      <c r="L129" s="453">
        <f>J129+K129</f>
        <v>40707</v>
      </c>
      <c r="M129" s="1118">
        <v>7</v>
      </c>
      <c r="N129" s="453">
        <f>L129+M129</f>
        <v>40714</v>
      </c>
      <c r="O129" s="1118">
        <v>14</v>
      </c>
      <c r="P129" s="453">
        <f>N129+O129</f>
        <v>40728</v>
      </c>
      <c r="Q129" s="1118">
        <v>14</v>
      </c>
      <c r="R129" s="453">
        <f>P129+Q129</f>
        <v>40742</v>
      </c>
      <c r="S129" s="1118">
        <v>7</v>
      </c>
      <c r="T129" s="453">
        <f>R129+S129</f>
        <v>40749</v>
      </c>
      <c r="U129" s="1118"/>
      <c r="V129" s="453" t="s">
        <v>207</v>
      </c>
      <c r="W129" s="1118"/>
      <c r="X129" s="453" t="s">
        <v>207</v>
      </c>
      <c r="Y129" s="1118"/>
      <c r="Z129" s="453" t="s">
        <v>207</v>
      </c>
      <c r="AA129" s="1118"/>
      <c r="AB129" s="453" t="s">
        <v>207</v>
      </c>
      <c r="AC129" s="1118"/>
      <c r="AD129" s="452" t="s">
        <v>207</v>
      </c>
      <c r="AE129" s="1118"/>
      <c r="AF129" s="453" t="s">
        <v>207</v>
      </c>
      <c r="AG129" s="1118"/>
      <c r="AH129" s="453" t="s">
        <v>207</v>
      </c>
      <c r="AI129" s="1118">
        <v>7</v>
      </c>
      <c r="AJ129" s="453">
        <f>T129+AI129</f>
        <v>40756</v>
      </c>
      <c r="AK129" s="1118">
        <v>21</v>
      </c>
      <c r="AL129" s="453">
        <f>AJ129+AK129</f>
        <v>40777</v>
      </c>
      <c r="AM129" s="1118">
        <v>14</v>
      </c>
      <c r="AN129" s="453">
        <f>AL129+AM129</f>
        <v>40791</v>
      </c>
      <c r="AO129" s="1118">
        <v>14</v>
      </c>
      <c r="AP129" s="452">
        <f>AN129+AO129</f>
        <v>40805</v>
      </c>
      <c r="AQ129" s="1118">
        <v>7</v>
      </c>
      <c r="AR129" s="453">
        <v>40802</v>
      </c>
      <c r="AS129" s="1118"/>
      <c r="AT129" s="1215">
        <v>41121</v>
      </c>
      <c r="AU129" s="1638"/>
      <c r="AV129" s="1638"/>
      <c r="AW129" s="1346"/>
    </row>
    <row r="130" spans="1:50" s="179" customFormat="1" ht="29.25" customHeight="1">
      <c r="A130" s="1831">
        <v>124</v>
      </c>
      <c r="B130" s="1594" t="s">
        <v>316</v>
      </c>
      <c r="C130" s="1200" t="s">
        <v>1123</v>
      </c>
      <c r="D130" s="801"/>
      <c r="E130" s="802"/>
      <c r="F130" s="837"/>
      <c r="G130" s="1203">
        <v>6000</v>
      </c>
      <c r="H130" s="803"/>
      <c r="I130" s="804"/>
      <c r="J130" s="1129">
        <v>40704</v>
      </c>
      <c r="K130" s="523"/>
      <c r="L130" s="804">
        <v>40709</v>
      </c>
      <c r="M130" s="523"/>
      <c r="N130" s="804">
        <v>40714</v>
      </c>
      <c r="O130" s="523"/>
      <c r="P130" s="804">
        <v>40716</v>
      </c>
      <c r="Q130" s="523"/>
      <c r="R130" s="804">
        <v>40766</v>
      </c>
      <c r="S130" s="523"/>
      <c r="T130" s="804">
        <v>40780</v>
      </c>
      <c r="U130" s="523"/>
      <c r="V130" s="841" t="s">
        <v>207</v>
      </c>
      <c r="W130" s="523"/>
      <c r="X130" s="841" t="s">
        <v>207</v>
      </c>
      <c r="Y130" s="523"/>
      <c r="Z130" s="841" t="s">
        <v>207</v>
      </c>
      <c r="AA130" s="523"/>
      <c r="AB130" s="841" t="s">
        <v>207</v>
      </c>
      <c r="AC130" s="523"/>
      <c r="AD130" s="840" t="s">
        <v>207</v>
      </c>
      <c r="AE130" s="523"/>
      <c r="AF130" s="841" t="s">
        <v>207</v>
      </c>
      <c r="AG130" s="523"/>
      <c r="AH130" s="841" t="s">
        <v>207</v>
      </c>
      <c r="AI130" s="523"/>
      <c r="AJ130" s="804">
        <v>40781</v>
      </c>
      <c r="AK130" s="523"/>
      <c r="AL130" s="804">
        <v>40793</v>
      </c>
      <c r="AM130" s="523"/>
      <c r="AN130" s="804">
        <v>40801</v>
      </c>
      <c r="AO130" s="523"/>
      <c r="AP130" s="805">
        <v>40802</v>
      </c>
      <c r="AQ130" s="523"/>
      <c r="AR130" s="804">
        <v>40802</v>
      </c>
      <c r="AS130" s="523"/>
      <c r="AT130" s="1338">
        <v>41029</v>
      </c>
      <c r="AU130" s="1924">
        <v>77</v>
      </c>
      <c r="AV130" s="1924">
        <v>77</v>
      </c>
      <c r="AW130" s="1352" t="s">
        <v>311</v>
      </c>
    </row>
    <row r="131" spans="1:50" s="179" customFormat="1" ht="29.25" customHeight="1">
      <c r="A131" s="1127">
        <v>125</v>
      </c>
      <c r="B131" s="838" t="s">
        <v>316</v>
      </c>
      <c r="C131" s="1200" t="s">
        <v>1123</v>
      </c>
      <c r="D131" s="801"/>
      <c r="E131" s="835" t="s">
        <v>600</v>
      </c>
      <c r="F131" s="837"/>
      <c r="G131" s="1203"/>
      <c r="H131" s="803"/>
      <c r="I131" s="804"/>
      <c r="J131" s="1129">
        <v>41019</v>
      </c>
      <c r="K131" s="523"/>
      <c r="L131" s="804">
        <v>41025</v>
      </c>
      <c r="M131" s="523"/>
      <c r="N131" s="841" t="s">
        <v>207</v>
      </c>
      <c r="O131" s="523"/>
      <c r="P131" s="841" t="s">
        <v>207</v>
      </c>
      <c r="Q131" s="523"/>
      <c r="R131" s="841" t="s">
        <v>207</v>
      </c>
      <c r="S131" s="523"/>
      <c r="T131" s="841" t="s">
        <v>207</v>
      </c>
      <c r="U131" s="523"/>
      <c r="V131" s="841" t="s">
        <v>207</v>
      </c>
      <c r="W131" s="523"/>
      <c r="X131" s="841" t="s">
        <v>207</v>
      </c>
      <c r="Y131" s="523"/>
      <c r="Z131" s="841" t="s">
        <v>207</v>
      </c>
      <c r="AA131" s="523"/>
      <c r="AB131" s="841" t="s">
        <v>207</v>
      </c>
      <c r="AC131" s="523"/>
      <c r="AD131" s="840" t="s">
        <v>207</v>
      </c>
      <c r="AE131" s="523"/>
      <c r="AF131" s="841" t="s">
        <v>207</v>
      </c>
      <c r="AG131" s="523"/>
      <c r="AH131" s="841" t="s">
        <v>207</v>
      </c>
      <c r="AI131" s="523"/>
      <c r="AJ131" s="804">
        <v>41018</v>
      </c>
      <c r="AK131" s="523"/>
      <c r="AL131" s="804">
        <v>41019</v>
      </c>
      <c r="AM131" s="523"/>
      <c r="AN131" s="804">
        <v>41025</v>
      </c>
      <c r="AO131" s="523"/>
      <c r="AP131" s="805">
        <v>41026</v>
      </c>
      <c r="AQ131" s="523"/>
      <c r="AR131" s="804">
        <v>41026</v>
      </c>
      <c r="AS131" s="523"/>
      <c r="AT131" s="1338"/>
      <c r="AU131" s="1925"/>
      <c r="AV131" s="1925"/>
      <c r="AW131" s="1352" t="s">
        <v>311</v>
      </c>
    </row>
    <row r="132" spans="1:50" s="179" customFormat="1" ht="29.25" customHeight="1">
      <c r="A132" s="1173">
        <v>126</v>
      </c>
      <c r="B132" s="244" t="s">
        <v>316</v>
      </c>
      <c r="C132" s="459" t="s">
        <v>1123</v>
      </c>
      <c r="D132" s="366"/>
      <c r="E132" s="241" t="s">
        <v>148</v>
      </c>
      <c r="F132" s="606"/>
      <c r="G132" s="1089">
        <v>1875</v>
      </c>
      <c r="H132" s="234"/>
      <c r="I132" s="368"/>
      <c r="J132" s="952">
        <v>41115</v>
      </c>
      <c r="K132" s="511"/>
      <c r="L132" s="368"/>
      <c r="M132" s="511"/>
      <c r="N132" s="248" t="s">
        <v>207</v>
      </c>
      <c r="O132" s="511"/>
      <c r="P132" s="248" t="s">
        <v>207</v>
      </c>
      <c r="Q132" s="511"/>
      <c r="R132" s="248" t="s">
        <v>207</v>
      </c>
      <c r="S132" s="511"/>
      <c r="T132" s="248" t="s">
        <v>207</v>
      </c>
      <c r="U132" s="511"/>
      <c r="V132" s="248" t="s">
        <v>207</v>
      </c>
      <c r="W132" s="511"/>
      <c r="X132" s="248" t="s">
        <v>207</v>
      </c>
      <c r="Y132" s="511"/>
      <c r="Z132" s="248" t="s">
        <v>207</v>
      </c>
      <c r="AA132" s="511"/>
      <c r="AB132" s="248" t="s">
        <v>207</v>
      </c>
      <c r="AC132" s="511"/>
      <c r="AD132" s="246" t="s">
        <v>207</v>
      </c>
      <c r="AE132" s="511"/>
      <c r="AF132" s="248" t="s">
        <v>207</v>
      </c>
      <c r="AG132" s="511"/>
      <c r="AH132" s="248" t="s">
        <v>207</v>
      </c>
      <c r="AI132" s="511"/>
      <c r="AJ132" s="368">
        <v>41113</v>
      </c>
      <c r="AK132" s="511"/>
      <c r="AL132" s="368">
        <v>41113</v>
      </c>
      <c r="AM132" s="511"/>
      <c r="AN132" s="368"/>
      <c r="AO132" s="511"/>
      <c r="AP132" s="537"/>
      <c r="AQ132" s="511"/>
      <c r="AR132" s="368"/>
      <c r="AS132" s="511"/>
      <c r="AT132" s="368"/>
      <c r="AU132" s="1642"/>
      <c r="AV132" s="1642"/>
      <c r="AW132" s="1592" t="s">
        <v>1108</v>
      </c>
    </row>
    <row r="133" spans="1:50" ht="42.75" customHeight="1">
      <c r="A133" s="1831">
        <v>127</v>
      </c>
      <c r="B133" s="1177" t="s">
        <v>204</v>
      </c>
      <c r="C133" s="1169" t="s">
        <v>1079</v>
      </c>
      <c r="D133" s="818" t="s">
        <v>219</v>
      </c>
      <c r="E133" s="68" t="s">
        <v>1080</v>
      </c>
      <c r="F133" s="570">
        <v>0</v>
      </c>
      <c r="G133" s="570">
        <v>50000</v>
      </c>
      <c r="H133" s="1170" t="s">
        <v>221</v>
      </c>
      <c r="I133" s="562" t="s">
        <v>206</v>
      </c>
      <c r="J133" s="1644">
        <v>40693</v>
      </c>
      <c r="K133" s="558">
        <v>5</v>
      </c>
      <c r="L133" s="562">
        <f>J133+K133</f>
        <v>40698</v>
      </c>
      <c r="M133" s="558">
        <v>5</v>
      </c>
      <c r="N133" s="562">
        <f>L133+M133</f>
        <v>40703</v>
      </c>
      <c r="O133" s="558">
        <v>7</v>
      </c>
      <c r="P133" s="562">
        <f>N133+O133</f>
        <v>40710</v>
      </c>
      <c r="Q133" s="558">
        <v>14</v>
      </c>
      <c r="R133" s="562">
        <f>P133+Q133</f>
        <v>40724</v>
      </c>
      <c r="S133" s="558">
        <v>3</v>
      </c>
      <c r="T133" s="562">
        <f>R133+S133</f>
        <v>40727</v>
      </c>
      <c r="U133" s="558"/>
      <c r="V133" s="562" t="s">
        <v>207</v>
      </c>
      <c r="W133" s="558"/>
      <c r="X133" s="562" t="s">
        <v>207</v>
      </c>
      <c r="Y133" s="558"/>
      <c r="Z133" s="562" t="s">
        <v>207</v>
      </c>
      <c r="AA133" s="558"/>
      <c r="AB133" s="562" t="s">
        <v>207</v>
      </c>
      <c r="AC133" s="558"/>
      <c r="AD133" s="562" t="s">
        <v>207</v>
      </c>
      <c r="AE133" s="558"/>
      <c r="AF133" s="562" t="s">
        <v>207</v>
      </c>
      <c r="AG133" s="558"/>
      <c r="AH133" s="562" t="s">
        <v>207</v>
      </c>
      <c r="AI133" s="558">
        <v>2</v>
      </c>
      <c r="AJ133" s="562">
        <f>T133+AI133</f>
        <v>40729</v>
      </c>
      <c r="AK133" s="558">
        <v>5</v>
      </c>
      <c r="AL133" s="562">
        <f>AJ133+AK133</f>
        <v>40734</v>
      </c>
      <c r="AM133" s="558">
        <v>3</v>
      </c>
      <c r="AN133" s="562">
        <f>AL133+AM133</f>
        <v>40737</v>
      </c>
      <c r="AO133" s="558">
        <v>5</v>
      </c>
      <c r="AP133" s="562">
        <f>AN133+AO133</f>
        <v>40742</v>
      </c>
      <c r="AQ133" s="558">
        <v>10</v>
      </c>
      <c r="AR133" s="562">
        <v>40816</v>
      </c>
      <c r="AS133" s="558">
        <v>212</v>
      </c>
      <c r="AT133" s="1220">
        <v>41060</v>
      </c>
      <c r="AU133" s="1648"/>
      <c r="AV133" s="1648"/>
      <c r="AW133" s="1357" t="s">
        <v>117</v>
      </c>
      <c r="AX133" s="48"/>
    </row>
    <row r="134" spans="1:50" s="179" customFormat="1" ht="25.5" customHeight="1">
      <c r="A134" s="1127">
        <v>128</v>
      </c>
      <c r="B134" s="23" t="s">
        <v>204</v>
      </c>
      <c r="C134" s="25" t="s">
        <v>1113</v>
      </c>
      <c r="D134" s="370"/>
      <c r="E134" s="22"/>
      <c r="F134" s="1646"/>
      <c r="G134" s="1800">
        <v>47830</v>
      </c>
      <c r="H134" s="23"/>
      <c r="I134" s="378"/>
      <c r="J134" s="962">
        <v>40704</v>
      </c>
      <c r="K134" s="1647"/>
      <c r="L134" s="378">
        <v>40711</v>
      </c>
      <c r="M134" s="1647"/>
      <c r="N134" s="378">
        <v>40714</v>
      </c>
      <c r="O134" s="1647"/>
      <c r="P134" s="378">
        <v>40765</v>
      </c>
      <c r="Q134" s="1647"/>
      <c r="R134" s="378">
        <v>40773</v>
      </c>
      <c r="S134" s="1647"/>
      <c r="T134" s="378">
        <v>40777</v>
      </c>
      <c r="U134" s="1647"/>
      <c r="V134" s="378" t="s">
        <v>207</v>
      </c>
      <c r="W134" s="1647"/>
      <c r="X134" s="378" t="s">
        <v>207</v>
      </c>
      <c r="Y134" s="1647"/>
      <c r="Z134" s="378" t="s">
        <v>207</v>
      </c>
      <c r="AA134" s="1647"/>
      <c r="AB134" s="378" t="s">
        <v>207</v>
      </c>
      <c r="AC134" s="1647"/>
      <c r="AD134" s="449" t="s">
        <v>207</v>
      </c>
      <c r="AE134" s="1647"/>
      <c r="AF134" s="378" t="s">
        <v>207</v>
      </c>
      <c r="AG134" s="1647"/>
      <c r="AH134" s="378" t="s">
        <v>207</v>
      </c>
      <c r="AI134" s="1647"/>
      <c r="AJ134" s="378">
        <v>40777</v>
      </c>
      <c r="AK134" s="1647"/>
      <c r="AL134" s="378">
        <v>40809</v>
      </c>
      <c r="AM134" s="1647"/>
      <c r="AN134" s="378">
        <v>40812</v>
      </c>
      <c r="AO134" s="1647"/>
      <c r="AP134" s="449">
        <v>40812</v>
      </c>
      <c r="AQ134" s="1647"/>
      <c r="AR134" s="378">
        <v>40816</v>
      </c>
      <c r="AS134" s="1647"/>
      <c r="AT134" s="1218">
        <v>40968</v>
      </c>
      <c r="AU134" s="1928">
        <v>83</v>
      </c>
      <c r="AV134" s="1928">
        <v>83</v>
      </c>
      <c r="AW134" s="1671" t="s">
        <v>311</v>
      </c>
    </row>
    <row r="135" spans="1:50" s="179" customFormat="1" ht="25.5" customHeight="1">
      <c r="A135" s="1173">
        <v>129</v>
      </c>
      <c r="B135" s="1130" t="s">
        <v>316</v>
      </c>
      <c r="C135" s="991" t="s">
        <v>1113</v>
      </c>
      <c r="D135" s="807"/>
      <c r="E135" s="794"/>
      <c r="F135" s="795"/>
      <c r="G135" s="1639"/>
      <c r="H135" s="797"/>
      <c r="I135" s="798"/>
      <c r="J135" s="924">
        <v>40984</v>
      </c>
      <c r="K135" s="558"/>
      <c r="L135" s="798">
        <v>40984</v>
      </c>
      <c r="M135" s="558"/>
      <c r="N135" s="812" t="s">
        <v>207</v>
      </c>
      <c r="O135" s="558"/>
      <c r="P135" s="812" t="s">
        <v>207</v>
      </c>
      <c r="Q135" s="558"/>
      <c r="R135" s="812" t="s">
        <v>207</v>
      </c>
      <c r="S135" s="558"/>
      <c r="T135" s="812" t="s">
        <v>207</v>
      </c>
      <c r="U135" s="558"/>
      <c r="V135" s="812" t="s">
        <v>207</v>
      </c>
      <c r="W135" s="558"/>
      <c r="X135" s="812" t="s">
        <v>207</v>
      </c>
      <c r="Y135" s="558"/>
      <c r="Z135" s="812" t="s">
        <v>207</v>
      </c>
      <c r="AA135" s="558"/>
      <c r="AB135" s="812" t="s">
        <v>207</v>
      </c>
      <c r="AC135" s="558"/>
      <c r="AD135" s="811" t="s">
        <v>207</v>
      </c>
      <c r="AE135" s="558"/>
      <c r="AF135" s="812" t="s">
        <v>207</v>
      </c>
      <c r="AG135" s="558"/>
      <c r="AH135" s="812" t="s">
        <v>207</v>
      </c>
      <c r="AI135" s="558"/>
      <c r="AJ135" s="812">
        <v>40984</v>
      </c>
      <c r="AK135" s="558"/>
      <c r="AL135" s="798">
        <v>40984</v>
      </c>
      <c r="AM135" s="558"/>
      <c r="AN135" s="798">
        <v>40984</v>
      </c>
      <c r="AO135" s="558"/>
      <c r="AP135" s="799">
        <v>40987</v>
      </c>
      <c r="AQ135" s="558"/>
      <c r="AR135" s="798">
        <v>40969</v>
      </c>
      <c r="AS135" s="558"/>
      <c r="AT135" s="1336"/>
      <c r="AU135" s="1929"/>
      <c r="AV135" s="1929"/>
      <c r="AW135" s="1748" t="s">
        <v>1391</v>
      </c>
    </row>
    <row r="136" spans="1:50" s="179" customFormat="1" ht="28.5" customHeight="1">
      <c r="A136" s="1831">
        <v>130</v>
      </c>
      <c r="B136" s="458" t="s">
        <v>139</v>
      </c>
      <c r="C136" s="253" t="s">
        <v>1098</v>
      </c>
      <c r="D136" s="820" t="s">
        <v>219</v>
      </c>
      <c r="E136" s="232" t="s">
        <v>1099</v>
      </c>
      <c r="F136" s="1126"/>
      <c r="G136" s="255">
        <v>8000</v>
      </c>
      <c r="H136" s="458" t="s">
        <v>221</v>
      </c>
      <c r="I136" s="376" t="s">
        <v>206</v>
      </c>
      <c r="J136" s="940">
        <v>40704</v>
      </c>
      <c r="K136" s="822">
        <v>14</v>
      </c>
      <c r="L136" s="376">
        <f>J136+K136</f>
        <v>40718</v>
      </c>
      <c r="M136" s="822">
        <v>7</v>
      </c>
      <c r="N136" s="376">
        <f>L136+M136</f>
        <v>40725</v>
      </c>
      <c r="O136" s="822">
        <v>7</v>
      </c>
      <c r="P136" s="376">
        <f>N136+O136</f>
        <v>40732</v>
      </c>
      <c r="Q136" s="822">
        <v>14</v>
      </c>
      <c r="R136" s="376">
        <f>P136+Q136</f>
        <v>40746</v>
      </c>
      <c r="S136" s="822">
        <v>7</v>
      </c>
      <c r="T136" s="376">
        <f>R136+S136</f>
        <v>40753</v>
      </c>
      <c r="U136" s="822"/>
      <c r="V136" s="376" t="s">
        <v>207</v>
      </c>
      <c r="W136" s="822"/>
      <c r="X136" s="376" t="s">
        <v>207</v>
      </c>
      <c r="Y136" s="822"/>
      <c r="Z136" s="376" t="s">
        <v>207</v>
      </c>
      <c r="AA136" s="822"/>
      <c r="AB136" s="376" t="s">
        <v>207</v>
      </c>
      <c r="AC136" s="822"/>
      <c r="AD136" s="821" t="s">
        <v>207</v>
      </c>
      <c r="AE136" s="822"/>
      <c r="AF136" s="376" t="s">
        <v>207</v>
      </c>
      <c r="AG136" s="822"/>
      <c r="AH136" s="376" t="s">
        <v>207</v>
      </c>
      <c r="AI136" s="822">
        <v>7</v>
      </c>
      <c r="AJ136" s="376">
        <f>T136+AI136</f>
        <v>40760</v>
      </c>
      <c r="AK136" s="822">
        <v>21</v>
      </c>
      <c r="AL136" s="376">
        <f>AJ136+AK136</f>
        <v>40781</v>
      </c>
      <c r="AM136" s="822">
        <v>14</v>
      </c>
      <c r="AN136" s="376">
        <f>AL136+AM136</f>
        <v>40795</v>
      </c>
      <c r="AO136" s="822">
        <v>14</v>
      </c>
      <c r="AP136" s="821">
        <f>AN136+AO136</f>
        <v>40809</v>
      </c>
      <c r="AQ136" s="822">
        <v>7</v>
      </c>
      <c r="AR136" s="376">
        <v>40802</v>
      </c>
      <c r="AS136" s="822"/>
      <c r="AT136" s="1214">
        <v>41121</v>
      </c>
      <c r="AU136" s="1633"/>
      <c r="AV136" s="1633"/>
      <c r="AW136" s="1343"/>
    </row>
    <row r="137" spans="1:50" s="179" customFormat="1" ht="25.5" customHeight="1">
      <c r="A137" s="1127">
        <v>131</v>
      </c>
      <c r="B137" s="838" t="s">
        <v>316</v>
      </c>
      <c r="C137" s="1200" t="s">
        <v>1124</v>
      </c>
      <c r="D137" s="801"/>
      <c r="E137" s="802"/>
      <c r="F137" s="837"/>
      <c r="G137" s="1203">
        <v>8000</v>
      </c>
      <c r="H137" s="803"/>
      <c r="I137" s="804"/>
      <c r="J137" s="1129">
        <v>40704</v>
      </c>
      <c r="K137" s="523"/>
      <c r="L137" s="804">
        <v>40717</v>
      </c>
      <c r="M137" s="523"/>
      <c r="N137" s="804">
        <v>40725</v>
      </c>
      <c r="O137" s="523"/>
      <c r="P137" s="804">
        <v>40735</v>
      </c>
      <c r="Q137" s="523"/>
      <c r="R137" s="804">
        <v>40765</v>
      </c>
      <c r="S137" s="523"/>
      <c r="T137" s="804">
        <v>40780</v>
      </c>
      <c r="U137" s="523"/>
      <c r="V137" s="841" t="s">
        <v>207</v>
      </c>
      <c r="W137" s="523"/>
      <c r="X137" s="841" t="s">
        <v>207</v>
      </c>
      <c r="Y137" s="523"/>
      <c r="Z137" s="841" t="s">
        <v>207</v>
      </c>
      <c r="AA137" s="523"/>
      <c r="AB137" s="841" t="s">
        <v>207</v>
      </c>
      <c r="AC137" s="523"/>
      <c r="AD137" s="840" t="s">
        <v>207</v>
      </c>
      <c r="AE137" s="523"/>
      <c r="AF137" s="841" t="s">
        <v>207</v>
      </c>
      <c r="AG137" s="523"/>
      <c r="AH137" s="841" t="s">
        <v>207</v>
      </c>
      <c r="AI137" s="523"/>
      <c r="AJ137" s="804">
        <v>40781</v>
      </c>
      <c r="AK137" s="523"/>
      <c r="AL137" s="804">
        <v>40796</v>
      </c>
      <c r="AM137" s="523"/>
      <c r="AN137" s="804">
        <v>40801</v>
      </c>
      <c r="AO137" s="523"/>
      <c r="AP137" s="805">
        <v>40802</v>
      </c>
      <c r="AQ137" s="523"/>
      <c r="AR137" s="804">
        <v>40802</v>
      </c>
      <c r="AS137" s="523"/>
      <c r="AT137" s="1338">
        <v>41029</v>
      </c>
      <c r="AU137" s="1926">
        <v>88</v>
      </c>
      <c r="AV137" s="1926">
        <v>88</v>
      </c>
      <c r="AW137" s="1352" t="s">
        <v>311</v>
      </c>
    </row>
    <row r="138" spans="1:50" s="179" customFormat="1" ht="30.75" customHeight="1">
      <c r="A138" s="1173">
        <v>132</v>
      </c>
      <c r="B138" s="244" t="s">
        <v>316</v>
      </c>
      <c r="C138" s="459" t="s">
        <v>1124</v>
      </c>
      <c r="D138" s="366"/>
      <c r="E138" s="241" t="s">
        <v>600</v>
      </c>
      <c r="F138" s="606"/>
      <c r="G138" s="1089"/>
      <c r="H138" s="234"/>
      <c r="I138" s="368"/>
      <c r="J138" s="952">
        <v>41019</v>
      </c>
      <c r="K138" s="511"/>
      <c r="L138" s="368">
        <v>41025</v>
      </c>
      <c r="M138" s="511"/>
      <c r="N138" s="248" t="s">
        <v>207</v>
      </c>
      <c r="O138" s="511"/>
      <c r="P138" s="248" t="s">
        <v>207</v>
      </c>
      <c r="Q138" s="511"/>
      <c r="R138" s="248" t="s">
        <v>207</v>
      </c>
      <c r="S138" s="511"/>
      <c r="T138" s="248" t="s">
        <v>207</v>
      </c>
      <c r="U138" s="511"/>
      <c r="V138" s="248" t="s">
        <v>207</v>
      </c>
      <c r="W138" s="511"/>
      <c r="X138" s="248" t="s">
        <v>207</v>
      </c>
      <c r="Y138" s="511"/>
      <c r="Z138" s="248" t="s">
        <v>207</v>
      </c>
      <c r="AA138" s="511"/>
      <c r="AB138" s="248" t="s">
        <v>207</v>
      </c>
      <c r="AC138" s="511"/>
      <c r="AD138" s="246" t="s">
        <v>207</v>
      </c>
      <c r="AE138" s="511"/>
      <c r="AF138" s="248" t="s">
        <v>207</v>
      </c>
      <c r="AG138" s="511"/>
      <c r="AH138" s="248" t="s">
        <v>207</v>
      </c>
      <c r="AI138" s="511"/>
      <c r="AJ138" s="368">
        <v>41018</v>
      </c>
      <c r="AK138" s="511"/>
      <c r="AL138" s="368">
        <v>41019</v>
      </c>
      <c r="AM138" s="511"/>
      <c r="AN138" s="368">
        <v>41025</v>
      </c>
      <c r="AO138" s="511"/>
      <c r="AP138" s="537">
        <v>41026</v>
      </c>
      <c r="AQ138" s="511"/>
      <c r="AR138" s="368">
        <v>41026</v>
      </c>
      <c r="AS138" s="511"/>
      <c r="AT138" s="1333"/>
      <c r="AU138" s="1927"/>
      <c r="AV138" s="1927"/>
      <c r="AW138" s="1347" t="s">
        <v>311</v>
      </c>
    </row>
    <row r="139" spans="1:50" ht="30" customHeight="1">
      <c r="A139" s="1831">
        <v>133</v>
      </c>
      <c r="B139" s="1171" t="s">
        <v>204</v>
      </c>
      <c r="C139" s="984" t="s">
        <v>124</v>
      </c>
      <c r="D139" s="937" t="s">
        <v>220</v>
      </c>
      <c r="E139" s="32" t="s">
        <v>602</v>
      </c>
      <c r="F139" s="380">
        <v>0</v>
      </c>
      <c r="G139" s="380"/>
      <c r="H139" s="980" t="s">
        <v>232</v>
      </c>
      <c r="I139" s="453" t="s">
        <v>206</v>
      </c>
      <c r="J139" s="453">
        <v>40351</v>
      </c>
      <c r="K139" s="522">
        <v>1</v>
      </c>
      <c r="L139" s="453">
        <v>40352</v>
      </c>
      <c r="M139" s="522"/>
      <c r="N139" s="453" t="s">
        <v>207</v>
      </c>
      <c r="O139" s="522"/>
      <c r="P139" s="453" t="s">
        <v>207</v>
      </c>
      <c r="Q139" s="522"/>
      <c r="R139" s="453" t="s">
        <v>207</v>
      </c>
      <c r="S139" s="522"/>
      <c r="T139" s="453" t="s">
        <v>207</v>
      </c>
      <c r="U139" s="522"/>
      <c r="V139" s="453" t="s">
        <v>207</v>
      </c>
      <c r="W139" s="522"/>
      <c r="X139" s="453" t="s">
        <v>207</v>
      </c>
      <c r="Y139" s="522"/>
      <c r="Z139" s="453" t="s">
        <v>207</v>
      </c>
      <c r="AA139" s="522"/>
      <c r="AB139" s="453" t="s">
        <v>207</v>
      </c>
      <c r="AC139" s="522"/>
      <c r="AD139" s="453" t="s">
        <v>207</v>
      </c>
      <c r="AE139" s="522"/>
      <c r="AF139" s="453" t="s">
        <v>207</v>
      </c>
      <c r="AG139" s="522"/>
      <c r="AH139" s="453" t="s">
        <v>207</v>
      </c>
      <c r="AI139" s="522"/>
      <c r="AJ139" s="453">
        <v>40353</v>
      </c>
      <c r="AK139" s="522">
        <v>1</v>
      </c>
      <c r="AL139" s="453">
        <v>40353</v>
      </c>
      <c r="AM139" s="522">
        <v>8</v>
      </c>
      <c r="AN139" s="453">
        <v>40361</v>
      </c>
      <c r="AO139" s="522">
        <v>3</v>
      </c>
      <c r="AP139" s="453">
        <v>40364</v>
      </c>
      <c r="AQ139" s="522">
        <v>5</v>
      </c>
      <c r="AR139" s="453">
        <v>40369</v>
      </c>
      <c r="AS139" s="522">
        <v>255</v>
      </c>
      <c r="AT139" s="1215">
        <v>40633</v>
      </c>
      <c r="AU139" s="1645"/>
      <c r="AV139" s="1645"/>
      <c r="AW139" s="1346" t="s">
        <v>311</v>
      </c>
      <c r="AX139" s="48"/>
    </row>
    <row r="140" spans="1:50" s="179" customFormat="1" ht="23.25" customHeight="1">
      <c r="A140" s="1127">
        <v>134</v>
      </c>
      <c r="B140" s="1175" t="s">
        <v>316</v>
      </c>
      <c r="C140" s="236" t="s">
        <v>346</v>
      </c>
      <c r="D140" s="366"/>
      <c r="E140" s="233"/>
      <c r="F140" s="1041">
        <v>45243</v>
      </c>
      <c r="G140" s="1088">
        <v>33480</v>
      </c>
      <c r="H140" s="234"/>
      <c r="I140" s="368"/>
      <c r="J140" s="537">
        <v>40351</v>
      </c>
      <c r="K140" s="511">
        <v>1</v>
      </c>
      <c r="L140" s="368">
        <v>40352</v>
      </c>
      <c r="M140" s="511"/>
      <c r="N140" s="537" t="s">
        <v>207</v>
      </c>
      <c r="O140" s="511"/>
      <c r="P140" s="368" t="s">
        <v>207</v>
      </c>
      <c r="Q140" s="511"/>
      <c r="R140" s="368" t="s">
        <v>207</v>
      </c>
      <c r="S140" s="511"/>
      <c r="T140" s="368" t="s">
        <v>207</v>
      </c>
      <c r="U140" s="511"/>
      <c r="V140" s="368" t="s">
        <v>207</v>
      </c>
      <c r="W140" s="511"/>
      <c r="X140" s="368" t="s">
        <v>207</v>
      </c>
      <c r="Y140" s="511"/>
      <c r="Z140" s="368" t="s">
        <v>207</v>
      </c>
      <c r="AA140" s="511"/>
      <c r="AB140" s="368" t="s">
        <v>207</v>
      </c>
      <c r="AC140" s="511"/>
      <c r="AD140" s="537" t="s">
        <v>207</v>
      </c>
      <c r="AE140" s="511"/>
      <c r="AF140" s="368" t="s">
        <v>207</v>
      </c>
      <c r="AG140" s="511"/>
      <c r="AH140" s="368" t="s">
        <v>207</v>
      </c>
      <c r="AI140" s="511"/>
      <c r="AJ140" s="368">
        <v>40353</v>
      </c>
      <c r="AK140" s="511">
        <v>1</v>
      </c>
      <c r="AL140" s="368">
        <v>40353</v>
      </c>
      <c r="AM140" s="511">
        <v>8</v>
      </c>
      <c r="AN140" s="368">
        <v>40361</v>
      </c>
      <c r="AO140" s="511">
        <v>3</v>
      </c>
      <c r="AP140" s="537">
        <v>40361</v>
      </c>
      <c r="AQ140" s="511">
        <v>5</v>
      </c>
      <c r="AR140" s="368">
        <v>40361</v>
      </c>
      <c r="AS140" s="511">
        <v>255</v>
      </c>
      <c r="AT140" s="1333">
        <v>40633</v>
      </c>
      <c r="AU140" s="1367">
        <v>100</v>
      </c>
      <c r="AV140" s="1367">
        <v>100</v>
      </c>
      <c r="AW140" s="1347" t="s">
        <v>311</v>
      </c>
    </row>
    <row r="141" spans="1:50" ht="27.75" customHeight="1">
      <c r="A141" s="1173">
        <v>135</v>
      </c>
      <c r="B141" s="1172" t="s">
        <v>204</v>
      </c>
      <c r="C141" s="373" t="s">
        <v>608</v>
      </c>
      <c r="D141" s="371" t="s">
        <v>220</v>
      </c>
      <c r="E141" s="232" t="s">
        <v>602</v>
      </c>
      <c r="F141" s="1043"/>
      <c r="G141" s="255"/>
      <c r="H141" s="375" t="s">
        <v>221</v>
      </c>
      <c r="I141" s="376" t="s">
        <v>206</v>
      </c>
      <c r="J141" s="376">
        <v>39852</v>
      </c>
      <c r="K141" s="510">
        <v>14</v>
      </c>
      <c r="L141" s="376">
        <f>J141+K141</f>
        <v>39866</v>
      </c>
      <c r="M141" s="510">
        <v>7</v>
      </c>
      <c r="N141" s="376">
        <f>L141+M141</f>
        <v>39873</v>
      </c>
      <c r="O141" s="510">
        <v>14</v>
      </c>
      <c r="P141" s="376">
        <f>N141+O141</f>
        <v>39887</v>
      </c>
      <c r="Q141" s="510">
        <v>7</v>
      </c>
      <c r="R141" s="376">
        <f>P141+Q141</f>
        <v>39894</v>
      </c>
      <c r="S141" s="510"/>
      <c r="T141" s="376" t="s">
        <v>207</v>
      </c>
      <c r="U141" s="510"/>
      <c r="V141" s="376" t="s">
        <v>207</v>
      </c>
      <c r="W141" s="510"/>
      <c r="X141" s="376" t="s">
        <v>207</v>
      </c>
      <c r="Y141" s="510">
        <v>7</v>
      </c>
      <c r="Z141" s="376">
        <f>R141+Y141</f>
        <v>39901</v>
      </c>
      <c r="AA141" s="510">
        <v>15</v>
      </c>
      <c r="AB141" s="376">
        <f>Z141+AA141</f>
        <v>39916</v>
      </c>
      <c r="AC141" s="510"/>
      <c r="AD141" s="376" t="s">
        <v>207</v>
      </c>
      <c r="AE141" s="510"/>
      <c r="AF141" s="376" t="s">
        <v>207</v>
      </c>
      <c r="AG141" s="510">
        <v>2</v>
      </c>
      <c r="AH141" s="376">
        <f>AB141+AG141</f>
        <v>39918</v>
      </c>
      <c r="AI141" s="510">
        <v>7</v>
      </c>
      <c r="AJ141" s="376">
        <f>AB141+AI141</f>
        <v>39923</v>
      </c>
      <c r="AK141" s="510">
        <v>14</v>
      </c>
      <c r="AL141" s="376">
        <f>AJ141+AK141</f>
        <v>39937</v>
      </c>
      <c r="AM141" s="510">
        <v>14</v>
      </c>
      <c r="AN141" s="376">
        <f>AL141+AM141</f>
        <v>39951</v>
      </c>
      <c r="AO141" s="510">
        <v>7</v>
      </c>
      <c r="AP141" s="376">
        <f>AN141+AO141</f>
        <v>39958</v>
      </c>
      <c r="AQ141" s="510">
        <v>7</v>
      </c>
      <c r="AR141" s="376">
        <f>AP141+AQ141</f>
        <v>39965</v>
      </c>
      <c r="AS141" s="510">
        <v>60</v>
      </c>
      <c r="AT141" s="1214">
        <f>AR141+AS141</f>
        <v>40025</v>
      </c>
      <c r="AU141" s="1366"/>
      <c r="AV141" s="1366"/>
      <c r="AW141" s="1343" t="s">
        <v>83</v>
      </c>
      <c r="AX141" s="48"/>
    </row>
    <row r="142" spans="1:50" s="179" customFormat="1" ht="18" customHeight="1">
      <c r="A142" s="1831">
        <v>136</v>
      </c>
      <c r="B142" s="1175" t="s">
        <v>316</v>
      </c>
      <c r="C142" s="236" t="s">
        <v>346</v>
      </c>
      <c r="D142" s="366"/>
      <c r="E142" s="233"/>
      <c r="F142" s="1041">
        <v>56000</v>
      </c>
      <c r="G142" s="243"/>
      <c r="H142" s="234"/>
      <c r="I142" s="368"/>
      <c r="J142" s="537"/>
      <c r="K142" s="511"/>
      <c r="L142" s="368"/>
      <c r="M142" s="511"/>
      <c r="N142" s="537"/>
      <c r="O142" s="511"/>
      <c r="P142" s="368"/>
      <c r="Q142" s="511"/>
      <c r="R142" s="368">
        <v>39911</v>
      </c>
      <c r="S142" s="511"/>
      <c r="T142" s="368">
        <v>39917</v>
      </c>
      <c r="U142" s="511"/>
      <c r="V142" s="368" t="s">
        <v>207</v>
      </c>
      <c r="W142" s="511"/>
      <c r="X142" s="368" t="s">
        <v>207</v>
      </c>
      <c r="Y142" s="511"/>
      <c r="Z142" s="368" t="s">
        <v>207</v>
      </c>
      <c r="AA142" s="511"/>
      <c r="AB142" s="368" t="s">
        <v>207</v>
      </c>
      <c r="AC142" s="511"/>
      <c r="AD142" s="537" t="s">
        <v>207</v>
      </c>
      <c r="AE142" s="511"/>
      <c r="AF142" s="368" t="s">
        <v>207</v>
      </c>
      <c r="AG142" s="511"/>
      <c r="AH142" s="368" t="s">
        <v>207</v>
      </c>
      <c r="AI142" s="511"/>
      <c r="AJ142" s="368">
        <v>39934</v>
      </c>
      <c r="AK142" s="511"/>
      <c r="AL142" s="368">
        <v>39938</v>
      </c>
      <c r="AM142" s="511"/>
      <c r="AN142" s="368">
        <v>39946</v>
      </c>
      <c r="AO142" s="511">
        <v>16</v>
      </c>
      <c r="AP142" s="537">
        <v>39962</v>
      </c>
      <c r="AQ142" s="511">
        <v>0</v>
      </c>
      <c r="AR142" s="368">
        <v>39962</v>
      </c>
      <c r="AS142" s="511">
        <v>60</v>
      </c>
      <c r="AT142" s="1333">
        <v>40361</v>
      </c>
      <c r="AU142" s="1367">
        <v>100</v>
      </c>
      <c r="AV142" s="1367">
        <v>81</v>
      </c>
      <c r="AW142" s="1634" t="s">
        <v>1182</v>
      </c>
    </row>
    <row r="143" spans="1:50" ht="32.25" customHeight="1">
      <c r="A143" s="1127">
        <v>137</v>
      </c>
      <c r="B143" s="1172" t="s">
        <v>204</v>
      </c>
      <c r="C143" s="373" t="s">
        <v>609</v>
      </c>
      <c r="D143" s="371" t="s">
        <v>227</v>
      </c>
      <c r="E143" s="232" t="s">
        <v>604</v>
      </c>
      <c r="F143" s="1043">
        <v>186100</v>
      </c>
      <c r="G143" s="255">
        <v>140406</v>
      </c>
      <c r="H143" s="375" t="s">
        <v>221</v>
      </c>
      <c r="I143" s="376" t="s">
        <v>206</v>
      </c>
      <c r="J143" s="376">
        <v>39905</v>
      </c>
      <c r="K143" s="510">
        <v>14</v>
      </c>
      <c r="L143" s="376">
        <f>J143+K143</f>
        <v>39919</v>
      </c>
      <c r="M143" s="510">
        <v>7</v>
      </c>
      <c r="N143" s="376">
        <f>L143+M143</f>
        <v>39926</v>
      </c>
      <c r="O143" s="510">
        <v>14</v>
      </c>
      <c r="P143" s="376">
        <f>N143+O143</f>
        <v>39940</v>
      </c>
      <c r="Q143" s="510">
        <v>7</v>
      </c>
      <c r="R143" s="376">
        <f>P143+Q143</f>
        <v>39947</v>
      </c>
      <c r="S143" s="510"/>
      <c r="T143" s="376" t="s">
        <v>207</v>
      </c>
      <c r="U143" s="510"/>
      <c r="V143" s="376" t="s">
        <v>207</v>
      </c>
      <c r="W143" s="510"/>
      <c r="X143" s="376" t="s">
        <v>207</v>
      </c>
      <c r="Y143" s="510"/>
      <c r="Z143" s="376" t="s">
        <v>207</v>
      </c>
      <c r="AA143" s="510"/>
      <c r="AB143" s="376" t="s">
        <v>207</v>
      </c>
      <c r="AC143" s="510"/>
      <c r="AD143" s="376" t="s">
        <v>207</v>
      </c>
      <c r="AE143" s="510"/>
      <c r="AF143" s="376" t="s">
        <v>207</v>
      </c>
      <c r="AG143" s="510"/>
      <c r="AH143" s="376" t="s">
        <v>207</v>
      </c>
      <c r="AI143" s="510">
        <v>7</v>
      </c>
      <c r="AJ143" s="376">
        <f>R143+AI143</f>
        <v>39954</v>
      </c>
      <c r="AK143" s="510">
        <v>14</v>
      </c>
      <c r="AL143" s="376">
        <f>AJ143+AK143</f>
        <v>39968</v>
      </c>
      <c r="AM143" s="510">
        <v>14</v>
      </c>
      <c r="AN143" s="376">
        <f>AL143+AM143</f>
        <v>39982</v>
      </c>
      <c r="AO143" s="510">
        <v>7</v>
      </c>
      <c r="AP143" s="376">
        <f>AN143+AO143</f>
        <v>39989</v>
      </c>
      <c r="AQ143" s="510">
        <v>7</v>
      </c>
      <c r="AR143" s="376">
        <f>AP143+AQ143</f>
        <v>39996</v>
      </c>
      <c r="AS143" s="510">
        <v>90</v>
      </c>
      <c r="AT143" s="1214">
        <v>40177</v>
      </c>
      <c r="AU143" s="1366"/>
      <c r="AV143" s="1366"/>
      <c r="AW143" s="1343"/>
      <c r="AX143" s="48"/>
    </row>
    <row r="144" spans="1:50" s="179" customFormat="1" ht="21.75" customHeight="1">
      <c r="A144" s="1173">
        <v>138</v>
      </c>
      <c r="B144" s="1175" t="s">
        <v>316</v>
      </c>
      <c r="C144" s="236" t="s">
        <v>468</v>
      </c>
      <c r="D144" s="366"/>
      <c r="E144" s="233"/>
      <c r="F144" s="1041">
        <v>75600</v>
      </c>
      <c r="G144" s="243"/>
      <c r="H144" s="234"/>
      <c r="I144" s="368"/>
      <c r="J144" s="537">
        <v>39869</v>
      </c>
      <c r="K144" s="511"/>
      <c r="L144" s="368">
        <v>39875</v>
      </c>
      <c r="M144" s="511"/>
      <c r="N144" s="537">
        <v>39875</v>
      </c>
      <c r="O144" s="511"/>
      <c r="P144" s="368">
        <v>39906</v>
      </c>
      <c r="Q144" s="511"/>
      <c r="R144" s="368">
        <v>39906</v>
      </c>
      <c r="S144" s="511"/>
      <c r="T144" s="368">
        <v>39918</v>
      </c>
      <c r="U144" s="511"/>
      <c r="V144" s="368" t="s">
        <v>207</v>
      </c>
      <c r="W144" s="511"/>
      <c r="X144" s="368" t="s">
        <v>207</v>
      </c>
      <c r="Y144" s="511"/>
      <c r="Z144" s="368" t="s">
        <v>207</v>
      </c>
      <c r="AA144" s="511"/>
      <c r="AB144" s="368" t="s">
        <v>207</v>
      </c>
      <c r="AC144" s="511"/>
      <c r="AD144" s="537" t="s">
        <v>207</v>
      </c>
      <c r="AE144" s="511"/>
      <c r="AF144" s="368" t="s">
        <v>207</v>
      </c>
      <c r="AG144" s="511"/>
      <c r="AH144" s="368" t="s">
        <v>207</v>
      </c>
      <c r="AI144" s="511"/>
      <c r="AJ144" s="368">
        <v>39937</v>
      </c>
      <c r="AK144" s="511"/>
      <c r="AL144" s="368">
        <v>39938</v>
      </c>
      <c r="AM144" s="511"/>
      <c r="AN144" s="368">
        <v>39941</v>
      </c>
      <c r="AO144" s="511"/>
      <c r="AP144" s="537">
        <v>39993</v>
      </c>
      <c r="AQ144" s="511">
        <v>0</v>
      </c>
      <c r="AR144" s="368">
        <v>39993</v>
      </c>
      <c r="AS144" s="511">
        <v>124</v>
      </c>
      <c r="AT144" s="1333">
        <f>AR144+AS144</f>
        <v>40117</v>
      </c>
      <c r="AU144" s="1367">
        <v>100</v>
      </c>
      <c r="AV144" s="1367">
        <v>73</v>
      </c>
      <c r="AW144" s="1634" t="s">
        <v>1183</v>
      </c>
    </row>
    <row r="145" spans="1:50" ht="34.5" customHeight="1">
      <c r="A145" s="1831">
        <v>139</v>
      </c>
      <c r="B145" s="1172" t="s">
        <v>204</v>
      </c>
      <c r="C145" s="373" t="s">
        <v>610</v>
      </c>
      <c r="D145" s="371" t="s">
        <v>227</v>
      </c>
      <c r="E145" s="232" t="s">
        <v>605</v>
      </c>
      <c r="F145" s="255">
        <v>46960</v>
      </c>
      <c r="G145" s="255"/>
      <c r="H145" s="375" t="s">
        <v>221</v>
      </c>
      <c r="I145" s="376" t="s">
        <v>206</v>
      </c>
      <c r="J145" s="376">
        <v>40142</v>
      </c>
      <c r="K145" s="510">
        <v>14</v>
      </c>
      <c r="L145" s="376">
        <f>J145+K145</f>
        <v>40156</v>
      </c>
      <c r="M145" s="510">
        <v>7</v>
      </c>
      <c r="N145" s="376">
        <f>L145+M145</f>
        <v>40163</v>
      </c>
      <c r="O145" s="510">
        <v>14</v>
      </c>
      <c r="P145" s="376">
        <f>N145+O145</f>
        <v>40177</v>
      </c>
      <c r="Q145" s="510">
        <v>7</v>
      </c>
      <c r="R145" s="376">
        <f>P145+Q145</f>
        <v>40184</v>
      </c>
      <c r="S145" s="510"/>
      <c r="T145" s="376" t="s">
        <v>207</v>
      </c>
      <c r="U145" s="510"/>
      <c r="V145" s="376" t="s">
        <v>207</v>
      </c>
      <c r="W145" s="510"/>
      <c r="X145" s="376" t="s">
        <v>207</v>
      </c>
      <c r="Y145" s="510"/>
      <c r="Z145" s="376" t="s">
        <v>207</v>
      </c>
      <c r="AA145" s="510"/>
      <c r="AB145" s="376" t="s">
        <v>207</v>
      </c>
      <c r="AC145" s="510"/>
      <c r="AD145" s="376" t="s">
        <v>207</v>
      </c>
      <c r="AE145" s="510"/>
      <c r="AF145" s="376" t="s">
        <v>207</v>
      </c>
      <c r="AG145" s="510"/>
      <c r="AH145" s="376" t="s">
        <v>207</v>
      </c>
      <c r="AI145" s="510">
        <v>7</v>
      </c>
      <c r="AJ145" s="376">
        <f>R145+AI145</f>
        <v>40191</v>
      </c>
      <c r="AK145" s="510">
        <v>14</v>
      </c>
      <c r="AL145" s="376">
        <f>AJ145+AK145</f>
        <v>40205</v>
      </c>
      <c r="AM145" s="510">
        <v>14</v>
      </c>
      <c r="AN145" s="376">
        <f>AL145+AM145</f>
        <v>40219</v>
      </c>
      <c r="AO145" s="510">
        <v>7</v>
      </c>
      <c r="AP145" s="376">
        <f>AN145+AO145</f>
        <v>40226</v>
      </c>
      <c r="AQ145" s="510">
        <v>7</v>
      </c>
      <c r="AR145" s="376">
        <f>AP145+AQ145</f>
        <v>40233</v>
      </c>
      <c r="AS145" s="510">
        <v>365</v>
      </c>
      <c r="AT145" s="1214">
        <f>AR145+AS145</f>
        <v>40598</v>
      </c>
      <c r="AU145" s="1366"/>
      <c r="AV145" s="1366"/>
      <c r="AW145" s="1343" t="s">
        <v>117</v>
      </c>
      <c r="AX145" s="48"/>
    </row>
    <row r="146" spans="1:50" s="179" customFormat="1" ht="21" customHeight="1">
      <c r="A146" s="1127">
        <v>140</v>
      </c>
      <c r="B146" s="1098" t="s">
        <v>316</v>
      </c>
      <c r="C146" s="800" t="s">
        <v>546</v>
      </c>
      <c r="D146" s="801"/>
      <c r="E146" s="802"/>
      <c r="F146" s="837"/>
      <c r="G146" s="836">
        <v>51800</v>
      </c>
      <c r="H146" s="803"/>
      <c r="I146" s="804"/>
      <c r="J146" s="805">
        <v>40157</v>
      </c>
      <c r="K146" s="523">
        <v>14</v>
      </c>
      <c r="L146" s="804">
        <v>40175</v>
      </c>
      <c r="M146" s="523"/>
      <c r="N146" s="804">
        <v>40182</v>
      </c>
      <c r="O146" s="523"/>
      <c r="P146" s="804">
        <v>40213</v>
      </c>
      <c r="Q146" s="523"/>
      <c r="R146" s="804">
        <v>40253</v>
      </c>
      <c r="S146" s="523"/>
      <c r="T146" s="804">
        <v>40254</v>
      </c>
      <c r="U146" s="523"/>
      <c r="V146" s="804" t="s">
        <v>207</v>
      </c>
      <c r="W146" s="523"/>
      <c r="X146" s="804" t="s">
        <v>207</v>
      </c>
      <c r="Y146" s="523"/>
      <c r="Z146" s="804" t="s">
        <v>207</v>
      </c>
      <c r="AA146" s="523"/>
      <c r="AB146" s="804" t="s">
        <v>207</v>
      </c>
      <c r="AC146" s="523"/>
      <c r="AD146" s="805" t="s">
        <v>207</v>
      </c>
      <c r="AE146" s="523"/>
      <c r="AF146" s="804" t="s">
        <v>207</v>
      </c>
      <c r="AG146" s="523"/>
      <c r="AH146" s="804" t="s">
        <v>207</v>
      </c>
      <c r="AI146" s="523"/>
      <c r="AJ146" s="804">
        <v>40280</v>
      </c>
      <c r="AK146" s="523"/>
      <c r="AL146" s="804">
        <v>40281</v>
      </c>
      <c r="AM146" s="523">
        <v>14</v>
      </c>
      <c r="AN146" s="804">
        <v>40298</v>
      </c>
      <c r="AO146" s="523">
        <v>7</v>
      </c>
      <c r="AP146" s="805">
        <v>40303</v>
      </c>
      <c r="AQ146" s="523">
        <v>0</v>
      </c>
      <c r="AR146" s="804">
        <v>40303</v>
      </c>
      <c r="AS146" s="523">
        <v>240</v>
      </c>
      <c r="AT146" s="1338">
        <f>AR146+AS146</f>
        <v>40543</v>
      </c>
      <c r="AU146" s="1367">
        <v>100</v>
      </c>
      <c r="AV146" s="1367">
        <v>100</v>
      </c>
      <c r="AW146" s="1352" t="s">
        <v>311</v>
      </c>
    </row>
    <row r="147" spans="1:50" s="179" customFormat="1" ht="28.5" customHeight="1">
      <c r="A147" s="1173">
        <v>141</v>
      </c>
      <c r="B147" s="1172" t="s">
        <v>204</v>
      </c>
      <c r="C147" s="253" t="s">
        <v>1081</v>
      </c>
      <c r="D147" s="820" t="s">
        <v>227</v>
      </c>
      <c r="E147" s="232" t="s">
        <v>1097</v>
      </c>
      <c r="F147" s="1126"/>
      <c r="G147" s="255">
        <v>50000</v>
      </c>
      <c r="H147" s="458" t="s">
        <v>221</v>
      </c>
      <c r="I147" s="376" t="s">
        <v>206</v>
      </c>
      <c r="J147" s="376">
        <v>40686</v>
      </c>
      <c r="K147" s="822">
        <v>14</v>
      </c>
      <c r="L147" s="376">
        <f>J147+K147</f>
        <v>40700</v>
      </c>
      <c r="M147" s="822">
        <v>7</v>
      </c>
      <c r="N147" s="376">
        <f>L147+M147</f>
        <v>40707</v>
      </c>
      <c r="O147" s="822">
        <v>14</v>
      </c>
      <c r="P147" s="376">
        <f>N147+O147</f>
        <v>40721</v>
      </c>
      <c r="Q147" s="822">
        <v>7</v>
      </c>
      <c r="R147" s="376">
        <f>P147+Q147</f>
        <v>40728</v>
      </c>
      <c r="S147" s="822">
        <v>7</v>
      </c>
      <c r="T147" s="376">
        <f>R147+S147</f>
        <v>40735</v>
      </c>
      <c r="U147" s="822"/>
      <c r="V147" s="376" t="s">
        <v>207</v>
      </c>
      <c r="W147" s="822"/>
      <c r="X147" s="376" t="s">
        <v>207</v>
      </c>
      <c r="Y147" s="822"/>
      <c r="Z147" s="376" t="s">
        <v>207</v>
      </c>
      <c r="AA147" s="822"/>
      <c r="AB147" s="376" t="s">
        <v>207</v>
      </c>
      <c r="AC147" s="822"/>
      <c r="AD147" s="376" t="s">
        <v>207</v>
      </c>
      <c r="AE147" s="822"/>
      <c r="AF147" s="376" t="s">
        <v>207</v>
      </c>
      <c r="AG147" s="822"/>
      <c r="AH147" s="376" t="s">
        <v>207</v>
      </c>
      <c r="AI147" s="822">
        <v>7</v>
      </c>
      <c r="AJ147" s="376">
        <f>T147+AI147</f>
        <v>40742</v>
      </c>
      <c r="AK147" s="822">
        <v>14</v>
      </c>
      <c r="AL147" s="376">
        <f>AJ147+AK147</f>
        <v>40756</v>
      </c>
      <c r="AM147" s="822">
        <v>14</v>
      </c>
      <c r="AN147" s="376">
        <f>AL147+AM147</f>
        <v>40770</v>
      </c>
      <c r="AO147" s="822">
        <v>7</v>
      </c>
      <c r="AP147" s="376">
        <f>AN147+AO147</f>
        <v>40777</v>
      </c>
      <c r="AQ147" s="822">
        <v>7</v>
      </c>
      <c r="AR147" s="376">
        <v>40787</v>
      </c>
      <c r="AS147" s="822">
        <v>242</v>
      </c>
      <c r="AT147" s="1214">
        <f>AR147+AS147</f>
        <v>41029</v>
      </c>
      <c r="AU147" s="1366"/>
      <c r="AV147" s="1366"/>
      <c r="AW147" s="1343"/>
    </row>
    <row r="148" spans="1:50" s="179" customFormat="1" ht="28.5" customHeight="1">
      <c r="A148" s="1831">
        <v>142</v>
      </c>
      <c r="B148" s="1102" t="s">
        <v>316</v>
      </c>
      <c r="C148" s="459" t="s">
        <v>546</v>
      </c>
      <c r="D148" s="366"/>
      <c r="E148" s="233"/>
      <c r="F148" s="606"/>
      <c r="G148" s="243">
        <v>53150</v>
      </c>
      <c r="H148" s="234"/>
      <c r="I148" s="368"/>
      <c r="J148" s="368">
        <v>40710</v>
      </c>
      <c r="K148" s="511"/>
      <c r="L148" s="368">
        <v>40711</v>
      </c>
      <c r="M148" s="511"/>
      <c r="N148" s="368">
        <v>40714</v>
      </c>
      <c r="O148" s="511"/>
      <c r="P148" s="368">
        <v>40725</v>
      </c>
      <c r="Q148" s="511"/>
      <c r="R148" s="368">
        <v>40765</v>
      </c>
      <c r="S148" s="511"/>
      <c r="T148" s="368">
        <v>40772</v>
      </c>
      <c r="U148" s="511"/>
      <c r="V148" s="248" t="s">
        <v>207</v>
      </c>
      <c r="W148" s="511"/>
      <c r="X148" s="248" t="s">
        <v>207</v>
      </c>
      <c r="Y148" s="511"/>
      <c r="Z148" s="248" t="s">
        <v>207</v>
      </c>
      <c r="AA148" s="511"/>
      <c r="AB148" s="248" t="s">
        <v>207</v>
      </c>
      <c r="AC148" s="511"/>
      <c r="AD148" s="248" t="s">
        <v>207</v>
      </c>
      <c r="AE148" s="511"/>
      <c r="AF148" s="248" t="s">
        <v>207</v>
      </c>
      <c r="AG148" s="511"/>
      <c r="AH148" s="248" t="s">
        <v>207</v>
      </c>
      <c r="AI148" s="511"/>
      <c r="AJ148" s="368">
        <v>40772</v>
      </c>
      <c r="AK148" s="511"/>
      <c r="AL148" s="368">
        <v>40773</v>
      </c>
      <c r="AM148" s="511"/>
      <c r="AN148" s="368">
        <v>40779</v>
      </c>
      <c r="AO148" s="511"/>
      <c r="AP148" s="368">
        <v>40781</v>
      </c>
      <c r="AQ148" s="511"/>
      <c r="AR148" s="368">
        <v>40787</v>
      </c>
      <c r="AS148" s="511"/>
      <c r="AT148" s="1333">
        <v>40977</v>
      </c>
      <c r="AU148" s="1598">
        <v>100</v>
      </c>
      <c r="AV148" s="1598">
        <v>95</v>
      </c>
      <c r="AW148" s="1635" t="s">
        <v>1367</v>
      </c>
    </row>
    <row r="149" spans="1:50" s="179" customFormat="1" ht="28.5" customHeight="1">
      <c r="A149" s="1127">
        <v>143</v>
      </c>
      <c r="B149" s="1820" t="s">
        <v>204</v>
      </c>
      <c r="C149" s="1821" t="s">
        <v>1390</v>
      </c>
      <c r="D149" s="1822" t="s">
        <v>227</v>
      </c>
      <c r="E149" s="1823" t="s">
        <v>1392</v>
      </c>
      <c r="F149" s="1824"/>
      <c r="G149" s="1825">
        <v>29000</v>
      </c>
      <c r="H149" s="1826" t="s">
        <v>232</v>
      </c>
      <c r="I149" s="1827" t="s">
        <v>206</v>
      </c>
      <c r="J149" s="1827">
        <v>41067</v>
      </c>
      <c r="K149" s="1828">
        <v>14</v>
      </c>
      <c r="L149" s="1827">
        <v>41071</v>
      </c>
      <c r="M149" s="1828">
        <v>7</v>
      </c>
      <c r="N149" s="1827">
        <f>L149+M149</f>
        <v>41078</v>
      </c>
      <c r="O149" s="1828">
        <v>14</v>
      </c>
      <c r="P149" s="1827">
        <f>N149+O149</f>
        <v>41092</v>
      </c>
      <c r="Q149" s="1828">
        <v>7</v>
      </c>
      <c r="R149" s="1827">
        <f>P149+Q149</f>
        <v>41099</v>
      </c>
      <c r="S149" s="1828">
        <v>7</v>
      </c>
      <c r="T149" s="1827">
        <f>R149+S149</f>
        <v>41106</v>
      </c>
      <c r="U149" s="1828"/>
      <c r="V149" s="1827">
        <f>T149+U149</f>
        <v>41106</v>
      </c>
      <c r="W149" s="1828"/>
      <c r="X149" s="1827">
        <f>V149+W149</f>
        <v>41106</v>
      </c>
      <c r="Y149" s="1828"/>
      <c r="Z149" s="1827">
        <f>X149+Y149</f>
        <v>41106</v>
      </c>
      <c r="AA149" s="1828"/>
      <c r="AB149" s="1827">
        <f>Z149+AA149</f>
        <v>41106</v>
      </c>
      <c r="AC149" s="1828"/>
      <c r="AD149" s="1827">
        <f>AB149+AC149</f>
        <v>41106</v>
      </c>
      <c r="AE149" s="1828"/>
      <c r="AF149" s="1827">
        <f>AD149+AE149</f>
        <v>41106</v>
      </c>
      <c r="AG149" s="1828"/>
      <c r="AH149" s="1827">
        <f>AF149+AG149</f>
        <v>41106</v>
      </c>
      <c r="AI149" s="1828">
        <v>7</v>
      </c>
      <c r="AJ149" s="1827">
        <f>AH149+AI149</f>
        <v>41113</v>
      </c>
      <c r="AK149" s="1828">
        <v>14</v>
      </c>
      <c r="AL149" s="1827">
        <f>AJ149+AK149</f>
        <v>41127</v>
      </c>
      <c r="AM149" s="1828">
        <v>14</v>
      </c>
      <c r="AN149" s="1827">
        <v>41081</v>
      </c>
      <c r="AO149" s="1828">
        <v>7</v>
      </c>
      <c r="AP149" s="1827">
        <f>AN149+AO149</f>
        <v>41088</v>
      </c>
      <c r="AQ149" s="1828">
        <v>7</v>
      </c>
      <c r="AR149" s="1827">
        <f>AP149+AQ149</f>
        <v>41095</v>
      </c>
      <c r="AS149" s="1828"/>
      <c r="AT149" s="1827">
        <v>41394</v>
      </c>
      <c r="AU149" s="1819"/>
      <c r="AV149" s="1819"/>
      <c r="AW149" s="1829"/>
    </row>
    <row r="150" spans="1:50" s="179" customFormat="1" ht="28.5" customHeight="1">
      <c r="A150" s="1173">
        <v>144</v>
      </c>
      <c r="B150" s="244" t="s">
        <v>316</v>
      </c>
      <c r="C150" s="459" t="s">
        <v>546</v>
      </c>
      <c r="D150" s="366"/>
      <c r="E150" s="233"/>
      <c r="F150" s="606"/>
      <c r="G150" s="243">
        <v>28800</v>
      </c>
      <c r="H150" s="234"/>
      <c r="I150" s="368"/>
      <c r="J150" s="368">
        <v>41067</v>
      </c>
      <c r="K150" s="511"/>
      <c r="L150" s="368">
        <v>41071</v>
      </c>
      <c r="M150" s="511"/>
      <c r="N150" s="248" t="s">
        <v>207</v>
      </c>
      <c r="O150" s="511"/>
      <c r="P150" s="248" t="s">
        <v>207</v>
      </c>
      <c r="Q150" s="511"/>
      <c r="R150" s="248" t="s">
        <v>207</v>
      </c>
      <c r="S150" s="511"/>
      <c r="T150" s="248" t="s">
        <v>207</v>
      </c>
      <c r="U150" s="511"/>
      <c r="V150" s="248" t="s">
        <v>207</v>
      </c>
      <c r="W150" s="511"/>
      <c r="X150" s="248" t="s">
        <v>207</v>
      </c>
      <c r="Y150" s="511"/>
      <c r="Z150" s="248" t="s">
        <v>207</v>
      </c>
      <c r="AA150" s="511"/>
      <c r="AB150" s="248" t="s">
        <v>207</v>
      </c>
      <c r="AC150" s="511"/>
      <c r="AD150" s="248" t="s">
        <v>207</v>
      </c>
      <c r="AE150" s="511"/>
      <c r="AF150" s="248" t="s">
        <v>207</v>
      </c>
      <c r="AG150" s="511"/>
      <c r="AH150" s="248" t="s">
        <v>207</v>
      </c>
      <c r="AI150" s="511"/>
      <c r="AJ150" s="248">
        <v>41073</v>
      </c>
      <c r="AK150" s="511"/>
      <c r="AL150" s="368">
        <v>41078</v>
      </c>
      <c r="AM150" s="511"/>
      <c r="AN150" s="368">
        <v>41081</v>
      </c>
      <c r="AO150" s="511"/>
      <c r="AP150" s="368">
        <v>41099</v>
      </c>
      <c r="AQ150" s="511"/>
      <c r="AR150" s="368">
        <v>41099</v>
      </c>
      <c r="AS150" s="511"/>
      <c r="AT150" s="368"/>
      <c r="AU150" s="1642"/>
      <c r="AV150" s="1642"/>
      <c r="AW150" s="1352" t="s">
        <v>1108</v>
      </c>
    </row>
    <row r="151" spans="1:50" s="179" customFormat="1" ht="31.5" customHeight="1">
      <c r="A151" s="1831">
        <v>145</v>
      </c>
      <c r="B151" s="458" t="s">
        <v>204</v>
      </c>
      <c r="C151" s="253" t="s">
        <v>1082</v>
      </c>
      <c r="D151" s="820" t="s">
        <v>227</v>
      </c>
      <c r="E151" s="232" t="s">
        <v>1115</v>
      </c>
      <c r="F151" s="1126"/>
      <c r="G151" s="255">
        <v>50000</v>
      </c>
      <c r="H151" s="458" t="s">
        <v>221</v>
      </c>
      <c r="I151" s="376" t="s">
        <v>206</v>
      </c>
      <c r="J151" s="376">
        <v>40686</v>
      </c>
      <c r="K151" s="822">
        <v>14</v>
      </c>
      <c r="L151" s="376">
        <f>J151+K151</f>
        <v>40700</v>
      </c>
      <c r="M151" s="822">
        <v>7</v>
      </c>
      <c r="N151" s="376">
        <f>L151+M151</f>
        <v>40707</v>
      </c>
      <c r="O151" s="822">
        <v>14</v>
      </c>
      <c r="P151" s="376">
        <f>N151+O151</f>
        <v>40721</v>
      </c>
      <c r="Q151" s="822">
        <v>7</v>
      </c>
      <c r="R151" s="376">
        <f>P151+Q151</f>
        <v>40728</v>
      </c>
      <c r="S151" s="822">
        <v>7</v>
      </c>
      <c r="T151" s="376">
        <f>R151+S151</f>
        <v>40735</v>
      </c>
      <c r="U151" s="822"/>
      <c r="V151" s="376" t="s">
        <v>207</v>
      </c>
      <c r="W151" s="822"/>
      <c r="X151" s="376" t="s">
        <v>207</v>
      </c>
      <c r="Y151" s="822"/>
      <c r="Z151" s="376" t="s">
        <v>207</v>
      </c>
      <c r="AA151" s="822"/>
      <c r="AB151" s="376" t="s">
        <v>207</v>
      </c>
      <c r="AC151" s="822"/>
      <c r="AD151" s="376" t="s">
        <v>207</v>
      </c>
      <c r="AE151" s="822"/>
      <c r="AF151" s="376" t="s">
        <v>207</v>
      </c>
      <c r="AG151" s="822"/>
      <c r="AH151" s="376" t="s">
        <v>207</v>
      </c>
      <c r="AI151" s="822">
        <v>7</v>
      </c>
      <c r="AJ151" s="376">
        <f>T151+AI151</f>
        <v>40742</v>
      </c>
      <c r="AK151" s="822">
        <v>14</v>
      </c>
      <c r="AL151" s="376">
        <f>AJ151+AK151</f>
        <v>40756</v>
      </c>
      <c r="AM151" s="822">
        <v>14</v>
      </c>
      <c r="AN151" s="376">
        <f>AL151+AM151</f>
        <v>40770</v>
      </c>
      <c r="AO151" s="822">
        <v>7</v>
      </c>
      <c r="AP151" s="376">
        <f>AN151+AO151</f>
        <v>40777</v>
      </c>
      <c r="AQ151" s="822">
        <v>7</v>
      </c>
      <c r="AR151" s="376">
        <f>AP151+AQ151</f>
        <v>40784</v>
      </c>
      <c r="AS151" s="822">
        <v>306</v>
      </c>
      <c r="AT151" s="1214">
        <v>41274</v>
      </c>
      <c r="AU151" s="1366"/>
      <c r="AV151" s="1366"/>
      <c r="AW151" s="1343"/>
    </row>
    <row r="152" spans="1:50" s="179" customFormat="1" ht="27" customHeight="1">
      <c r="A152" s="1127">
        <v>146</v>
      </c>
      <c r="B152" s="838" t="s">
        <v>316</v>
      </c>
      <c r="C152" s="1200" t="s">
        <v>468</v>
      </c>
      <c r="D152" s="801"/>
      <c r="E152" s="802"/>
      <c r="F152" s="837"/>
      <c r="G152" s="836">
        <v>43650</v>
      </c>
      <c r="H152" s="803"/>
      <c r="I152" s="804"/>
      <c r="J152" s="804">
        <v>40778</v>
      </c>
      <c r="K152" s="523"/>
      <c r="L152" s="804">
        <v>40833</v>
      </c>
      <c r="M152" s="523"/>
      <c r="N152" s="804">
        <v>40835</v>
      </c>
      <c r="O152" s="523"/>
      <c r="P152" s="804">
        <v>40842</v>
      </c>
      <c r="Q152" s="523"/>
      <c r="R152" s="804">
        <v>40849</v>
      </c>
      <c r="S152" s="523"/>
      <c r="T152" s="804">
        <v>40861</v>
      </c>
      <c r="U152" s="523"/>
      <c r="V152" s="841" t="s">
        <v>207</v>
      </c>
      <c r="W152" s="523"/>
      <c r="X152" s="841" t="s">
        <v>207</v>
      </c>
      <c r="Y152" s="523"/>
      <c r="Z152" s="841" t="s">
        <v>207</v>
      </c>
      <c r="AA152" s="523"/>
      <c r="AB152" s="841" t="s">
        <v>207</v>
      </c>
      <c r="AC152" s="523"/>
      <c r="AD152" s="841" t="s">
        <v>207</v>
      </c>
      <c r="AE152" s="523"/>
      <c r="AF152" s="841" t="s">
        <v>207</v>
      </c>
      <c r="AG152" s="523"/>
      <c r="AH152" s="841" t="s">
        <v>207</v>
      </c>
      <c r="AI152" s="523"/>
      <c r="AJ152" s="804">
        <v>40861</v>
      </c>
      <c r="AK152" s="523"/>
      <c r="AL152" s="804">
        <v>40941</v>
      </c>
      <c r="AM152" s="523"/>
      <c r="AN152" s="804">
        <v>40942</v>
      </c>
      <c r="AO152" s="523"/>
      <c r="AP152" s="804">
        <v>40945</v>
      </c>
      <c r="AQ152" s="523"/>
      <c r="AR152" s="804">
        <v>40945</v>
      </c>
      <c r="AS152" s="523"/>
      <c r="AT152" s="1338">
        <v>41090</v>
      </c>
      <c r="AU152" s="1689">
        <v>0</v>
      </c>
      <c r="AV152" s="1689">
        <v>0</v>
      </c>
      <c r="AW152" s="1352" t="s">
        <v>311</v>
      </c>
    </row>
    <row r="153" spans="1:50" s="179" customFormat="1" ht="31.5" customHeight="1">
      <c r="A153" s="1173">
        <v>147</v>
      </c>
      <c r="B153" s="244" t="s">
        <v>316</v>
      </c>
      <c r="C153" s="459" t="s">
        <v>468</v>
      </c>
      <c r="D153" s="366"/>
      <c r="E153" s="241" t="s">
        <v>600</v>
      </c>
      <c r="F153" s="606"/>
      <c r="G153" s="243"/>
      <c r="H153" s="234"/>
      <c r="I153" s="368"/>
      <c r="J153" s="248">
        <v>41045</v>
      </c>
      <c r="K153" s="511"/>
      <c r="L153" s="368">
        <v>41047</v>
      </c>
      <c r="M153" s="511"/>
      <c r="N153" s="248" t="s">
        <v>207</v>
      </c>
      <c r="O153" s="511"/>
      <c r="P153" s="248" t="s">
        <v>207</v>
      </c>
      <c r="Q153" s="511"/>
      <c r="R153" s="248" t="s">
        <v>207</v>
      </c>
      <c r="S153" s="511"/>
      <c r="T153" s="248" t="s">
        <v>207</v>
      </c>
      <c r="U153" s="511"/>
      <c r="V153" s="248" t="s">
        <v>207</v>
      </c>
      <c r="W153" s="511"/>
      <c r="X153" s="248" t="s">
        <v>207</v>
      </c>
      <c r="Y153" s="511"/>
      <c r="Z153" s="248" t="s">
        <v>207</v>
      </c>
      <c r="AA153" s="511"/>
      <c r="AB153" s="248" t="s">
        <v>207</v>
      </c>
      <c r="AC153" s="511"/>
      <c r="AD153" s="248" t="s">
        <v>207</v>
      </c>
      <c r="AE153" s="511"/>
      <c r="AF153" s="248" t="s">
        <v>207</v>
      </c>
      <c r="AG153" s="511"/>
      <c r="AH153" s="248" t="s">
        <v>207</v>
      </c>
      <c r="AI153" s="511"/>
      <c r="AJ153" s="368">
        <v>41044</v>
      </c>
      <c r="AK153" s="511"/>
      <c r="AL153" s="368">
        <v>41045</v>
      </c>
      <c r="AM153" s="511"/>
      <c r="AN153" s="368">
        <v>41047</v>
      </c>
      <c r="AO153" s="511"/>
      <c r="AP153" s="368">
        <v>41050</v>
      </c>
      <c r="AQ153" s="511"/>
      <c r="AR153" s="368">
        <v>41050</v>
      </c>
      <c r="AS153" s="511"/>
      <c r="AT153" s="368"/>
      <c r="AU153" s="1591"/>
      <c r="AV153" s="1591"/>
      <c r="AW153" s="1592" t="s">
        <v>1108</v>
      </c>
    </row>
    <row r="154" spans="1:50" s="179" customFormat="1" ht="32.25" customHeight="1">
      <c r="A154" s="1831">
        <v>148</v>
      </c>
      <c r="B154" s="458" t="s">
        <v>204</v>
      </c>
      <c r="C154" s="253" t="s">
        <v>1150</v>
      </c>
      <c r="D154" s="820" t="s">
        <v>227</v>
      </c>
      <c r="E154" s="232" t="s">
        <v>1152</v>
      </c>
      <c r="F154" s="1126"/>
      <c r="G154" s="255">
        <v>21000</v>
      </c>
      <c r="H154" s="458" t="s">
        <v>221</v>
      </c>
      <c r="I154" s="376" t="s">
        <v>206</v>
      </c>
      <c r="J154" s="376">
        <v>40830</v>
      </c>
      <c r="K154" s="822">
        <v>14</v>
      </c>
      <c r="L154" s="376">
        <f>J154+K154</f>
        <v>40844</v>
      </c>
      <c r="M154" s="822">
        <v>7</v>
      </c>
      <c r="N154" s="376">
        <f>L154+M154</f>
        <v>40851</v>
      </c>
      <c r="O154" s="822">
        <v>14</v>
      </c>
      <c r="P154" s="376">
        <f>N154+O154</f>
        <v>40865</v>
      </c>
      <c r="Q154" s="822">
        <v>7</v>
      </c>
      <c r="R154" s="376">
        <f>P154+Q154</f>
        <v>40872</v>
      </c>
      <c r="S154" s="822">
        <v>7</v>
      </c>
      <c r="T154" s="376">
        <f>R154+S154</f>
        <v>40879</v>
      </c>
      <c r="U154" s="822"/>
      <c r="V154" s="376" t="s">
        <v>207</v>
      </c>
      <c r="W154" s="822"/>
      <c r="X154" s="376" t="s">
        <v>207</v>
      </c>
      <c r="Y154" s="822"/>
      <c r="Z154" s="376" t="s">
        <v>207</v>
      </c>
      <c r="AA154" s="822"/>
      <c r="AB154" s="376" t="s">
        <v>207</v>
      </c>
      <c r="AC154" s="822"/>
      <c r="AD154" s="376" t="s">
        <v>207</v>
      </c>
      <c r="AE154" s="822"/>
      <c r="AF154" s="376" t="s">
        <v>207</v>
      </c>
      <c r="AG154" s="822"/>
      <c r="AH154" s="376" t="s">
        <v>207</v>
      </c>
      <c r="AI154" s="822">
        <v>7</v>
      </c>
      <c r="AJ154" s="376">
        <f>T154+AI154</f>
        <v>40886</v>
      </c>
      <c r="AK154" s="822">
        <v>14</v>
      </c>
      <c r="AL154" s="376">
        <f>AJ154+AK154</f>
        <v>40900</v>
      </c>
      <c r="AM154" s="822">
        <v>14</v>
      </c>
      <c r="AN154" s="376">
        <f>AL154+AM154</f>
        <v>40914</v>
      </c>
      <c r="AO154" s="822">
        <v>7</v>
      </c>
      <c r="AP154" s="376">
        <f>AN154+AO154</f>
        <v>40921</v>
      </c>
      <c r="AQ154" s="822">
        <v>7</v>
      </c>
      <c r="AR154" s="376">
        <v>40863</v>
      </c>
      <c r="AS154" s="822">
        <v>136</v>
      </c>
      <c r="AT154" s="1214">
        <f>AR154+AS154</f>
        <v>40999</v>
      </c>
      <c r="AU154" s="1366"/>
      <c r="AV154" s="1366"/>
      <c r="AW154" s="1353"/>
    </row>
    <row r="155" spans="1:50" s="179" customFormat="1" ht="27" customHeight="1">
      <c r="A155" s="1127">
        <v>149</v>
      </c>
      <c r="B155" s="1128" t="s">
        <v>316</v>
      </c>
      <c r="C155" s="991" t="s">
        <v>1167</v>
      </c>
      <c r="D155" s="807"/>
      <c r="E155" s="794"/>
      <c r="F155" s="795"/>
      <c r="G155" s="796">
        <v>10150</v>
      </c>
      <c r="H155" s="797"/>
      <c r="I155" s="798"/>
      <c r="J155" s="798">
        <v>40830</v>
      </c>
      <c r="K155" s="558"/>
      <c r="L155" s="798">
        <v>40833</v>
      </c>
      <c r="M155" s="558"/>
      <c r="N155" s="798">
        <v>40834</v>
      </c>
      <c r="O155" s="558"/>
      <c r="P155" s="798">
        <v>40842</v>
      </c>
      <c r="Q155" s="558"/>
      <c r="R155" s="798">
        <v>40849</v>
      </c>
      <c r="S155" s="558"/>
      <c r="T155" s="798">
        <v>40851</v>
      </c>
      <c r="U155" s="558"/>
      <c r="V155" s="812" t="s">
        <v>207</v>
      </c>
      <c r="W155" s="558"/>
      <c r="X155" s="812" t="s">
        <v>207</v>
      </c>
      <c r="Y155" s="558"/>
      <c r="Z155" s="812" t="s">
        <v>207</v>
      </c>
      <c r="AA155" s="558"/>
      <c r="AB155" s="812" t="s">
        <v>207</v>
      </c>
      <c r="AC155" s="558"/>
      <c r="AD155" s="812" t="s">
        <v>207</v>
      </c>
      <c r="AE155" s="558"/>
      <c r="AF155" s="812" t="s">
        <v>207</v>
      </c>
      <c r="AG155" s="558"/>
      <c r="AH155" s="812" t="s">
        <v>207</v>
      </c>
      <c r="AI155" s="558"/>
      <c r="AJ155" s="812">
        <v>40854</v>
      </c>
      <c r="AK155" s="558"/>
      <c r="AL155" s="798">
        <v>40858</v>
      </c>
      <c r="AM155" s="558"/>
      <c r="AN155" s="798">
        <v>40862</v>
      </c>
      <c r="AO155" s="558"/>
      <c r="AP155" s="798">
        <v>40863</v>
      </c>
      <c r="AQ155" s="558"/>
      <c r="AR155" s="798">
        <v>40863</v>
      </c>
      <c r="AS155" s="558"/>
      <c r="AT155" s="1336">
        <v>40976</v>
      </c>
      <c r="AU155" s="1633">
        <v>76</v>
      </c>
      <c r="AV155" s="1633">
        <v>76</v>
      </c>
      <c r="AW155" s="1748" t="s">
        <v>1367</v>
      </c>
    </row>
    <row r="156" spans="1:50" s="179" customFormat="1" ht="31.5" customHeight="1">
      <c r="A156" s="1173">
        <v>150</v>
      </c>
      <c r="B156" s="458" t="s">
        <v>204</v>
      </c>
      <c r="C156" s="253" t="s">
        <v>1151</v>
      </c>
      <c r="D156" s="820" t="s">
        <v>227</v>
      </c>
      <c r="E156" s="232" t="s">
        <v>1153</v>
      </c>
      <c r="F156" s="1126"/>
      <c r="G156" s="255">
        <v>24000</v>
      </c>
      <c r="H156" s="458" t="s">
        <v>221</v>
      </c>
      <c r="I156" s="376" t="s">
        <v>206</v>
      </c>
      <c r="J156" s="376">
        <v>40830</v>
      </c>
      <c r="K156" s="822">
        <v>14</v>
      </c>
      <c r="L156" s="376">
        <f>J156+K156</f>
        <v>40844</v>
      </c>
      <c r="M156" s="822">
        <v>7</v>
      </c>
      <c r="N156" s="376">
        <f>L156+M156</f>
        <v>40851</v>
      </c>
      <c r="O156" s="822">
        <v>14</v>
      </c>
      <c r="P156" s="376">
        <f>N156+O156</f>
        <v>40865</v>
      </c>
      <c r="Q156" s="822">
        <v>7</v>
      </c>
      <c r="R156" s="376">
        <f>P156+Q156</f>
        <v>40872</v>
      </c>
      <c r="S156" s="822">
        <v>7</v>
      </c>
      <c r="T156" s="376">
        <f>R156+S156</f>
        <v>40879</v>
      </c>
      <c r="U156" s="822"/>
      <c r="V156" s="376" t="s">
        <v>207</v>
      </c>
      <c r="W156" s="822"/>
      <c r="X156" s="376" t="s">
        <v>207</v>
      </c>
      <c r="Y156" s="822"/>
      <c r="Z156" s="376" t="s">
        <v>207</v>
      </c>
      <c r="AA156" s="822"/>
      <c r="AB156" s="376" t="s">
        <v>207</v>
      </c>
      <c r="AC156" s="822"/>
      <c r="AD156" s="376" t="s">
        <v>207</v>
      </c>
      <c r="AE156" s="822"/>
      <c r="AF156" s="376" t="s">
        <v>207</v>
      </c>
      <c r="AG156" s="822"/>
      <c r="AH156" s="376" t="s">
        <v>207</v>
      </c>
      <c r="AI156" s="822">
        <v>7</v>
      </c>
      <c r="AJ156" s="376">
        <f>T156+AI156</f>
        <v>40886</v>
      </c>
      <c r="AK156" s="822">
        <v>14</v>
      </c>
      <c r="AL156" s="376">
        <f>AJ156+AK156</f>
        <v>40900</v>
      </c>
      <c r="AM156" s="822">
        <v>14</v>
      </c>
      <c r="AN156" s="376">
        <f>AL156+AM156</f>
        <v>40914</v>
      </c>
      <c r="AO156" s="822">
        <v>7</v>
      </c>
      <c r="AP156" s="376">
        <f>AN156+AO156</f>
        <v>40921</v>
      </c>
      <c r="AQ156" s="822">
        <v>7</v>
      </c>
      <c r="AR156" s="376">
        <v>40870</v>
      </c>
      <c r="AS156" s="822">
        <v>159</v>
      </c>
      <c r="AT156" s="1214">
        <f>AR156+AS156</f>
        <v>41029</v>
      </c>
      <c r="AU156" s="1366"/>
      <c r="AV156" s="1366"/>
      <c r="AW156" s="1353" t="s">
        <v>309</v>
      </c>
    </row>
    <row r="157" spans="1:50" s="179" customFormat="1" ht="27" customHeight="1">
      <c r="A157" s="1831">
        <v>151</v>
      </c>
      <c r="B157" s="1128" t="s">
        <v>316</v>
      </c>
      <c r="C157" s="991" t="s">
        <v>1168</v>
      </c>
      <c r="D157" s="807"/>
      <c r="E157" s="794"/>
      <c r="F157" s="795"/>
      <c r="G157" s="796">
        <v>12520</v>
      </c>
      <c r="H157" s="797"/>
      <c r="I157" s="798"/>
      <c r="J157" s="798">
        <v>40830</v>
      </c>
      <c r="K157" s="558"/>
      <c r="L157" s="798">
        <v>40833</v>
      </c>
      <c r="M157" s="558"/>
      <c r="N157" s="798">
        <v>40835</v>
      </c>
      <c r="O157" s="558"/>
      <c r="P157" s="798">
        <v>40842</v>
      </c>
      <c r="Q157" s="558"/>
      <c r="R157" s="798">
        <v>40849</v>
      </c>
      <c r="S157" s="558"/>
      <c r="T157" s="798">
        <v>40857</v>
      </c>
      <c r="U157" s="558"/>
      <c r="V157" s="812" t="s">
        <v>207</v>
      </c>
      <c r="W157" s="558"/>
      <c r="X157" s="812" t="s">
        <v>207</v>
      </c>
      <c r="Y157" s="558"/>
      <c r="Z157" s="812" t="s">
        <v>207</v>
      </c>
      <c r="AA157" s="558"/>
      <c r="AB157" s="812" t="s">
        <v>207</v>
      </c>
      <c r="AC157" s="558"/>
      <c r="AD157" s="812" t="s">
        <v>207</v>
      </c>
      <c r="AE157" s="558"/>
      <c r="AF157" s="812" t="s">
        <v>207</v>
      </c>
      <c r="AG157" s="558"/>
      <c r="AH157" s="812" t="s">
        <v>207</v>
      </c>
      <c r="AI157" s="558"/>
      <c r="AJ157" s="812">
        <v>40858</v>
      </c>
      <c r="AK157" s="558"/>
      <c r="AL157" s="798">
        <v>40864</v>
      </c>
      <c r="AM157" s="558"/>
      <c r="AN157" s="798">
        <v>40869</v>
      </c>
      <c r="AO157" s="558"/>
      <c r="AP157" s="798">
        <v>40870</v>
      </c>
      <c r="AQ157" s="558"/>
      <c r="AR157" s="798">
        <v>40870</v>
      </c>
      <c r="AS157" s="558"/>
      <c r="AT157" s="1336">
        <v>40989</v>
      </c>
      <c r="AU157" s="1633">
        <v>46</v>
      </c>
      <c r="AV157" s="1633">
        <v>46</v>
      </c>
      <c r="AW157" s="1748" t="s">
        <v>1367</v>
      </c>
    </row>
    <row r="158" spans="1:50" ht="39" customHeight="1">
      <c r="A158" s="1127">
        <v>152</v>
      </c>
      <c r="B158" s="458" t="s">
        <v>204</v>
      </c>
      <c r="C158" s="373" t="s">
        <v>611</v>
      </c>
      <c r="D158" s="371" t="s">
        <v>228</v>
      </c>
      <c r="E158" s="232" t="s">
        <v>155</v>
      </c>
      <c r="F158" s="255">
        <v>31000</v>
      </c>
      <c r="G158" s="255"/>
      <c r="H158" s="375" t="s">
        <v>221</v>
      </c>
      <c r="I158" s="376" t="s">
        <v>206</v>
      </c>
      <c r="J158" s="376">
        <v>40137</v>
      </c>
      <c r="K158" s="510">
        <v>14</v>
      </c>
      <c r="L158" s="376">
        <f>J158+K158</f>
        <v>40151</v>
      </c>
      <c r="M158" s="510">
        <v>7</v>
      </c>
      <c r="N158" s="376">
        <f>L158+M158</f>
        <v>40158</v>
      </c>
      <c r="O158" s="510">
        <v>14</v>
      </c>
      <c r="P158" s="376">
        <f>N158+O158</f>
        <v>40172</v>
      </c>
      <c r="Q158" s="510">
        <v>7</v>
      </c>
      <c r="R158" s="376">
        <f>P158+Q158</f>
        <v>40179</v>
      </c>
      <c r="S158" s="510"/>
      <c r="T158" s="376" t="s">
        <v>207</v>
      </c>
      <c r="U158" s="510"/>
      <c r="V158" s="376" t="s">
        <v>207</v>
      </c>
      <c r="W158" s="510"/>
      <c r="X158" s="376" t="s">
        <v>207</v>
      </c>
      <c r="Y158" s="510"/>
      <c r="Z158" s="376" t="s">
        <v>207</v>
      </c>
      <c r="AA158" s="510"/>
      <c r="AB158" s="376" t="s">
        <v>207</v>
      </c>
      <c r="AC158" s="510"/>
      <c r="AD158" s="376" t="s">
        <v>207</v>
      </c>
      <c r="AE158" s="510"/>
      <c r="AF158" s="376" t="s">
        <v>207</v>
      </c>
      <c r="AG158" s="510"/>
      <c r="AH158" s="376" t="s">
        <v>207</v>
      </c>
      <c r="AI158" s="510">
        <v>7</v>
      </c>
      <c r="AJ158" s="376">
        <f>R158+AI158</f>
        <v>40186</v>
      </c>
      <c r="AK158" s="510">
        <v>14</v>
      </c>
      <c r="AL158" s="376">
        <f>AJ158+AK158</f>
        <v>40200</v>
      </c>
      <c r="AM158" s="510">
        <v>14</v>
      </c>
      <c r="AN158" s="376">
        <f>AL158+AM158</f>
        <v>40214</v>
      </c>
      <c r="AO158" s="510">
        <v>7</v>
      </c>
      <c r="AP158" s="376">
        <f>AN158+AO158</f>
        <v>40221</v>
      </c>
      <c r="AQ158" s="510">
        <v>7</v>
      </c>
      <c r="AR158" s="376">
        <f>AP158+AQ158</f>
        <v>40228</v>
      </c>
      <c r="AS158" s="510">
        <v>90</v>
      </c>
      <c r="AT158" s="1214">
        <f>AR158+AS158</f>
        <v>40318</v>
      </c>
      <c r="AU158" s="1366"/>
      <c r="AV158" s="1366"/>
      <c r="AW158" s="1343"/>
      <c r="AX158" s="48"/>
    </row>
    <row r="159" spans="1:50" s="179" customFormat="1" ht="21" customHeight="1">
      <c r="A159" s="1173">
        <v>153</v>
      </c>
      <c r="B159" s="653" t="s">
        <v>316</v>
      </c>
      <c r="C159" s="650" t="s">
        <v>348</v>
      </c>
      <c r="D159" s="651"/>
      <c r="E159" s="652"/>
      <c r="F159" s="1067"/>
      <c r="G159" s="94">
        <v>23560</v>
      </c>
      <c r="H159" s="653"/>
      <c r="I159" s="379"/>
      <c r="J159" s="538">
        <v>40091</v>
      </c>
      <c r="K159" s="509"/>
      <c r="L159" s="379">
        <v>40102</v>
      </c>
      <c r="M159" s="509"/>
      <c r="N159" s="538">
        <v>40102</v>
      </c>
      <c r="O159" s="509"/>
      <c r="P159" s="379">
        <v>40147</v>
      </c>
      <c r="Q159" s="509"/>
      <c r="R159" s="379">
        <v>40154</v>
      </c>
      <c r="S159" s="509"/>
      <c r="T159" s="379">
        <v>40155</v>
      </c>
      <c r="U159" s="509"/>
      <c r="V159" s="379" t="s">
        <v>207</v>
      </c>
      <c r="W159" s="509"/>
      <c r="X159" s="379" t="s">
        <v>207</v>
      </c>
      <c r="Y159" s="509"/>
      <c r="Z159" s="379" t="s">
        <v>207</v>
      </c>
      <c r="AA159" s="509"/>
      <c r="AB159" s="379" t="s">
        <v>207</v>
      </c>
      <c r="AC159" s="509"/>
      <c r="AD159" s="538" t="s">
        <v>207</v>
      </c>
      <c r="AE159" s="509"/>
      <c r="AF159" s="379" t="s">
        <v>207</v>
      </c>
      <c r="AG159" s="509"/>
      <c r="AH159" s="379" t="s">
        <v>207</v>
      </c>
      <c r="AI159" s="509"/>
      <c r="AJ159" s="379">
        <v>40155</v>
      </c>
      <c r="AK159" s="509"/>
      <c r="AL159" s="379">
        <v>40155</v>
      </c>
      <c r="AM159" s="509"/>
      <c r="AN159" s="379">
        <v>40158</v>
      </c>
      <c r="AO159" s="509"/>
      <c r="AP159" s="538">
        <v>40161</v>
      </c>
      <c r="AQ159" s="509">
        <v>1</v>
      </c>
      <c r="AR159" s="379">
        <v>40162</v>
      </c>
      <c r="AS159" s="509">
        <v>197</v>
      </c>
      <c r="AT159" s="1332">
        <f>AR159+AS159</f>
        <v>40359</v>
      </c>
      <c r="AU159" s="1367"/>
      <c r="AV159" s="1367"/>
      <c r="AW159" s="1344" t="s">
        <v>311</v>
      </c>
    </row>
    <row r="160" spans="1:50" s="179" customFormat="1" ht="29.25" customHeight="1">
      <c r="A160" s="1831">
        <v>154</v>
      </c>
      <c r="B160" s="234" t="s">
        <v>316</v>
      </c>
      <c r="C160" s="236" t="s">
        <v>348</v>
      </c>
      <c r="D160" s="366" t="s">
        <v>228</v>
      </c>
      <c r="E160" s="241" t="s">
        <v>600</v>
      </c>
      <c r="F160" s="606"/>
      <c r="G160" s="243"/>
      <c r="H160" s="234"/>
      <c r="I160" s="368"/>
      <c r="J160" s="537" t="s">
        <v>207</v>
      </c>
      <c r="K160" s="511"/>
      <c r="L160" s="368" t="s">
        <v>207</v>
      </c>
      <c r="M160" s="511"/>
      <c r="N160" s="537" t="s">
        <v>207</v>
      </c>
      <c r="O160" s="511"/>
      <c r="P160" s="368" t="s">
        <v>207</v>
      </c>
      <c r="Q160" s="511"/>
      <c r="R160" s="368" t="s">
        <v>207</v>
      </c>
      <c r="S160" s="511"/>
      <c r="T160" s="368" t="s">
        <v>207</v>
      </c>
      <c r="U160" s="511"/>
      <c r="V160" s="368" t="s">
        <v>207</v>
      </c>
      <c r="W160" s="511"/>
      <c r="X160" s="368" t="s">
        <v>207</v>
      </c>
      <c r="Y160" s="511"/>
      <c r="Z160" s="368" t="s">
        <v>207</v>
      </c>
      <c r="AA160" s="511"/>
      <c r="AB160" s="368" t="s">
        <v>207</v>
      </c>
      <c r="AC160" s="511"/>
      <c r="AD160" s="537" t="s">
        <v>207</v>
      </c>
      <c r="AE160" s="511"/>
      <c r="AF160" s="368" t="s">
        <v>207</v>
      </c>
      <c r="AG160" s="511"/>
      <c r="AH160" s="368" t="s">
        <v>207</v>
      </c>
      <c r="AI160" s="511"/>
      <c r="AJ160" s="368">
        <v>40343</v>
      </c>
      <c r="AK160" s="511"/>
      <c r="AL160" s="368">
        <v>40344</v>
      </c>
      <c r="AM160" s="511"/>
      <c r="AN160" s="368">
        <v>40346</v>
      </c>
      <c r="AO160" s="511">
        <v>8</v>
      </c>
      <c r="AP160" s="537">
        <v>40354</v>
      </c>
      <c r="AQ160" s="511">
        <v>0</v>
      </c>
      <c r="AR160" s="368">
        <v>40354</v>
      </c>
      <c r="AS160" s="511">
        <v>67</v>
      </c>
      <c r="AT160" s="1333">
        <f>AR160+AS160</f>
        <v>40421</v>
      </c>
      <c r="AU160" s="1367">
        <v>100</v>
      </c>
      <c r="AV160" s="1367">
        <v>100</v>
      </c>
      <c r="AW160" s="1345" t="s">
        <v>311</v>
      </c>
    </row>
    <row r="161" spans="1:51" ht="29.25" customHeight="1">
      <c r="A161" s="1127">
        <v>155</v>
      </c>
      <c r="B161" s="458" t="s">
        <v>204</v>
      </c>
      <c r="C161" s="373" t="s">
        <v>612</v>
      </c>
      <c r="D161" s="371" t="s">
        <v>228</v>
      </c>
      <c r="E161" s="232" t="s">
        <v>312</v>
      </c>
      <c r="F161" s="255">
        <v>35676</v>
      </c>
      <c r="G161" s="255"/>
      <c r="H161" s="375" t="s">
        <v>221</v>
      </c>
      <c r="I161" s="376" t="s">
        <v>206</v>
      </c>
      <c r="J161" s="376">
        <v>40081</v>
      </c>
      <c r="K161" s="510">
        <v>14</v>
      </c>
      <c r="L161" s="376">
        <v>40096</v>
      </c>
      <c r="M161" s="510">
        <v>7</v>
      </c>
      <c r="N161" s="376">
        <v>40098</v>
      </c>
      <c r="O161" s="510">
        <v>14</v>
      </c>
      <c r="P161" s="376">
        <v>40119</v>
      </c>
      <c r="Q161" s="510">
        <v>7</v>
      </c>
      <c r="R161" s="376">
        <v>40143</v>
      </c>
      <c r="S161" s="510"/>
      <c r="T161" s="376">
        <v>40157</v>
      </c>
      <c r="U161" s="510"/>
      <c r="V161" s="376" t="s">
        <v>207</v>
      </c>
      <c r="W161" s="510"/>
      <c r="X161" s="376" t="s">
        <v>207</v>
      </c>
      <c r="Y161" s="510"/>
      <c r="Z161" s="376" t="s">
        <v>207</v>
      </c>
      <c r="AA161" s="510"/>
      <c r="AB161" s="376" t="s">
        <v>207</v>
      </c>
      <c r="AC161" s="510"/>
      <c r="AD161" s="376" t="s">
        <v>207</v>
      </c>
      <c r="AE161" s="510"/>
      <c r="AF161" s="376" t="s">
        <v>207</v>
      </c>
      <c r="AG161" s="510"/>
      <c r="AH161" s="376" t="s">
        <v>207</v>
      </c>
      <c r="AI161" s="510">
        <v>7</v>
      </c>
      <c r="AJ161" s="376">
        <v>40157</v>
      </c>
      <c r="AK161" s="510">
        <v>14</v>
      </c>
      <c r="AL161" s="376">
        <v>40159</v>
      </c>
      <c r="AM161" s="510">
        <v>14</v>
      </c>
      <c r="AN161" s="376">
        <v>40162</v>
      </c>
      <c r="AO161" s="510">
        <v>7</v>
      </c>
      <c r="AP161" s="376">
        <v>40162</v>
      </c>
      <c r="AQ161" s="510">
        <v>7</v>
      </c>
      <c r="AR161" s="376">
        <v>40162</v>
      </c>
      <c r="AS161" s="510"/>
      <c r="AT161" s="1214">
        <v>41455</v>
      </c>
      <c r="AU161" s="1366"/>
      <c r="AV161" s="1366"/>
      <c r="AW161" s="1343" t="s">
        <v>117</v>
      </c>
      <c r="AX161" s="48"/>
    </row>
    <row r="162" spans="1:51" s="179" customFormat="1" ht="20.25" customHeight="1">
      <c r="A162" s="1173">
        <v>156</v>
      </c>
      <c r="B162" s="653" t="s">
        <v>316</v>
      </c>
      <c r="C162" s="650" t="s">
        <v>351</v>
      </c>
      <c r="D162" s="651"/>
      <c r="E162" s="652"/>
      <c r="F162" s="1067"/>
      <c r="G162" s="94">
        <v>6000</v>
      </c>
      <c r="H162" s="653"/>
      <c r="I162" s="379"/>
      <c r="J162" s="538">
        <v>40071</v>
      </c>
      <c r="K162" s="509"/>
      <c r="L162" s="379">
        <v>40075</v>
      </c>
      <c r="M162" s="509"/>
      <c r="N162" s="538">
        <v>40081</v>
      </c>
      <c r="O162" s="509"/>
      <c r="P162" s="379">
        <v>40132</v>
      </c>
      <c r="Q162" s="509"/>
      <c r="R162" s="379">
        <v>40150</v>
      </c>
      <c r="S162" s="509"/>
      <c r="T162" s="379">
        <v>40155</v>
      </c>
      <c r="U162" s="509"/>
      <c r="V162" s="379" t="s">
        <v>207</v>
      </c>
      <c r="W162" s="509"/>
      <c r="X162" s="379" t="s">
        <v>207</v>
      </c>
      <c r="Y162" s="509"/>
      <c r="Z162" s="379" t="s">
        <v>207</v>
      </c>
      <c r="AA162" s="509"/>
      <c r="AB162" s="379" t="s">
        <v>207</v>
      </c>
      <c r="AC162" s="509"/>
      <c r="AD162" s="538" t="s">
        <v>207</v>
      </c>
      <c r="AE162" s="509"/>
      <c r="AF162" s="379" t="s">
        <v>207</v>
      </c>
      <c r="AG162" s="509"/>
      <c r="AH162" s="379" t="s">
        <v>207</v>
      </c>
      <c r="AI162" s="509"/>
      <c r="AJ162" s="379">
        <v>40155</v>
      </c>
      <c r="AK162" s="509"/>
      <c r="AL162" s="379">
        <v>40158</v>
      </c>
      <c r="AM162" s="509"/>
      <c r="AN162" s="379">
        <v>40159</v>
      </c>
      <c r="AO162" s="509">
        <v>3</v>
      </c>
      <c r="AP162" s="538">
        <v>40162</v>
      </c>
      <c r="AQ162" s="509">
        <v>0</v>
      </c>
      <c r="AR162" s="379">
        <v>40162</v>
      </c>
      <c r="AS162" s="509">
        <v>237</v>
      </c>
      <c r="AT162" s="1332">
        <f>AR162+AS162</f>
        <v>40399</v>
      </c>
      <c r="AU162" s="1367">
        <v>100</v>
      </c>
      <c r="AV162" s="1367">
        <v>100</v>
      </c>
      <c r="AW162" s="1349" t="s">
        <v>311</v>
      </c>
    </row>
    <row r="163" spans="1:51" s="179" customFormat="1" ht="33.75" customHeight="1">
      <c r="A163" s="1831">
        <v>157</v>
      </c>
      <c r="B163" s="653" t="s">
        <v>316</v>
      </c>
      <c r="C163" s="650" t="s">
        <v>351</v>
      </c>
      <c r="D163" s="651"/>
      <c r="E163" s="92" t="s">
        <v>136</v>
      </c>
      <c r="F163" s="1067"/>
      <c r="G163" s="94"/>
      <c r="H163" s="653"/>
      <c r="I163" s="379"/>
      <c r="J163" s="538" t="s">
        <v>207</v>
      </c>
      <c r="K163" s="509"/>
      <c r="L163" s="379" t="s">
        <v>207</v>
      </c>
      <c r="M163" s="509"/>
      <c r="N163" s="538" t="s">
        <v>207</v>
      </c>
      <c r="O163" s="509"/>
      <c r="P163" s="379" t="s">
        <v>207</v>
      </c>
      <c r="Q163" s="509"/>
      <c r="R163" s="379" t="s">
        <v>207</v>
      </c>
      <c r="S163" s="509"/>
      <c r="T163" s="379" t="s">
        <v>207</v>
      </c>
      <c r="U163" s="509"/>
      <c r="V163" s="379" t="s">
        <v>207</v>
      </c>
      <c r="W163" s="509"/>
      <c r="X163" s="379" t="s">
        <v>207</v>
      </c>
      <c r="Y163" s="509"/>
      <c r="Z163" s="379" t="s">
        <v>207</v>
      </c>
      <c r="AA163" s="509"/>
      <c r="AB163" s="379" t="s">
        <v>207</v>
      </c>
      <c r="AC163" s="509"/>
      <c r="AD163" s="538" t="s">
        <v>207</v>
      </c>
      <c r="AE163" s="509"/>
      <c r="AF163" s="379" t="s">
        <v>207</v>
      </c>
      <c r="AG163" s="509"/>
      <c r="AH163" s="379" t="s">
        <v>207</v>
      </c>
      <c r="AI163" s="509"/>
      <c r="AJ163" s="379">
        <v>40380</v>
      </c>
      <c r="AK163" s="509"/>
      <c r="AL163" s="379">
        <v>40381</v>
      </c>
      <c r="AM163" s="509"/>
      <c r="AN163" s="379">
        <v>40390</v>
      </c>
      <c r="AO163" s="509"/>
      <c r="AP163" s="538">
        <v>40399</v>
      </c>
      <c r="AQ163" s="509">
        <v>0</v>
      </c>
      <c r="AR163" s="379">
        <v>40399</v>
      </c>
      <c r="AS163" s="509">
        <v>128</v>
      </c>
      <c r="AT163" s="1332">
        <f>AR163+AS163</f>
        <v>40527</v>
      </c>
      <c r="AU163" s="1367">
        <v>100</v>
      </c>
      <c r="AV163" s="1367">
        <v>100</v>
      </c>
      <c r="AW163" s="1349" t="s">
        <v>311</v>
      </c>
    </row>
    <row r="164" spans="1:51" s="179" customFormat="1" ht="34.5" customHeight="1">
      <c r="A164" s="1127">
        <v>158</v>
      </c>
      <c r="B164" s="234" t="s">
        <v>316</v>
      </c>
      <c r="C164" s="236" t="s">
        <v>351</v>
      </c>
      <c r="D164" s="366"/>
      <c r="E164" s="241" t="s">
        <v>123</v>
      </c>
      <c r="F164" s="606"/>
      <c r="G164" s="243">
        <v>13013.4</v>
      </c>
      <c r="H164" s="234"/>
      <c r="I164" s="368"/>
      <c r="J164" s="537">
        <v>40518</v>
      </c>
      <c r="K164" s="511"/>
      <c r="L164" s="248" t="s">
        <v>207</v>
      </c>
      <c r="M164" s="511"/>
      <c r="N164" s="246" t="s">
        <v>207</v>
      </c>
      <c r="O164" s="511"/>
      <c r="P164" s="248" t="s">
        <v>207</v>
      </c>
      <c r="Q164" s="511"/>
      <c r="R164" s="248" t="s">
        <v>207</v>
      </c>
      <c r="S164" s="511"/>
      <c r="T164" s="248" t="s">
        <v>207</v>
      </c>
      <c r="U164" s="511"/>
      <c r="V164" s="248" t="s">
        <v>207</v>
      </c>
      <c r="W164" s="511"/>
      <c r="X164" s="248" t="s">
        <v>207</v>
      </c>
      <c r="Y164" s="511"/>
      <c r="Z164" s="248" t="s">
        <v>207</v>
      </c>
      <c r="AA164" s="511"/>
      <c r="AB164" s="248" t="s">
        <v>207</v>
      </c>
      <c r="AC164" s="511"/>
      <c r="AD164" s="246" t="s">
        <v>207</v>
      </c>
      <c r="AE164" s="511"/>
      <c r="AF164" s="248" t="s">
        <v>207</v>
      </c>
      <c r="AG164" s="511"/>
      <c r="AH164" s="248" t="s">
        <v>207</v>
      </c>
      <c r="AI164" s="511"/>
      <c r="AJ164" s="368">
        <v>40518</v>
      </c>
      <c r="AK164" s="511"/>
      <c r="AL164" s="368">
        <v>40519</v>
      </c>
      <c r="AM164" s="511"/>
      <c r="AN164" s="368">
        <v>40526</v>
      </c>
      <c r="AO164" s="511"/>
      <c r="AP164" s="537">
        <v>40527</v>
      </c>
      <c r="AQ164" s="511"/>
      <c r="AR164" s="368">
        <v>40527</v>
      </c>
      <c r="AS164" s="511"/>
      <c r="AT164" s="1333">
        <v>41086</v>
      </c>
      <c r="AU164" s="1598">
        <v>80</v>
      </c>
      <c r="AV164" s="1598">
        <v>80</v>
      </c>
      <c r="AW164" s="1347" t="s">
        <v>309</v>
      </c>
    </row>
    <row r="165" spans="1:51" s="179" customFormat="1" ht="34.5" customHeight="1">
      <c r="A165" s="1173">
        <v>159</v>
      </c>
      <c r="B165" s="1130" t="s">
        <v>316</v>
      </c>
      <c r="C165" s="991" t="s">
        <v>351</v>
      </c>
      <c r="D165" s="807"/>
      <c r="E165" s="993" t="s">
        <v>1393</v>
      </c>
      <c r="F165" s="795"/>
      <c r="G165" s="796">
        <v>8400</v>
      </c>
      <c r="H165" s="797"/>
      <c r="I165" s="798"/>
      <c r="J165" s="799">
        <v>41078</v>
      </c>
      <c r="K165" s="558"/>
      <c r="L165" s="812">
        <v>41086</v>
      </c>
      <c r="M165" s="558"/>
      <c r="N165" s="811" t="s">
        <v>207</v>
      </c>
      <c r="O165" s="558"/>
      <c r="P165" s="812" t="s">
        <v>207</v>
      </c>
      <c r="Q165" s="558"/>
      <c r="R165" s="812" t="s">
        <v>207</v>
      </c>
      <c r="S165" s="558"/>
      <c r="T165" s="812" t="s">
        <v>207</v>
      </c>
      <c r="U165" s="558"/>
      <c r="V165" s="812" t="s">
        <v>207</v>
      </c>
      <c r="W165" s="558"/>
      <c r="X165" s="812" t="s">
        <v>207</v>
      </c>
      <c r="Y165" s="558"/>
      <c r="Z165" s="812" t="s">
        <v>207</v>
      </c>
      <c r="AA165" s="558"/>
      <c r="AB165" s="812" t="s">
        <v>207</v>
      </c>
      <c r="AC165" s="558"/>
      <c r="AD165" s="811" t="s">
        <v>207</v>
      </c>
      <c r="AE165" s="558"/>
      <c r="AF165" s="812" t="s">
        <v>207</v>
      </c>
      <c r="AG165" s="558"/>
      <c r="AH165" s="812" t="s">
        <v>207</v>
      </c>
      <c r="AI165" s="558"/>
      <c r="AJ165" s="798">
        <v>41075</v>
      </c>
      <c r="AK165" s="558"/>
      <c r="AL165" s="798">
        <v>41078</v>
      </c>
      <c r="AM165" s="558"/>
      <c r="AN165" s="798">
        <v>41086</v>
      </c>
      <c r="AO165" s="558"/>
      <c r="AP165" s="799">
        <v>41086</v>
      </c>
      <c r="AQ165" s="558"/>
      <c r="AR165" s="798">
        <v>41091</v>
      </c>
      <c r="AS165" s="558"/>
      <c r="AT165" s="1336"/>
      <c r="AU165" s="1598"/>
      <c r="AV165" s="1598"/>
      <c r="AW165" s="1348"/>
    </row>
    <row r="166" spans="1:51" s="179" customFormat="1" ht="31.5" customHeight="1">
      <c r="A166" s="1831">
        <v>160</v>
      </c>
      <c r="B166" s="1178" t="s">
        <v>204</v>
      </c>
      <c r="C166" s="895" t="s">
        <v>160</v>
      </c>
      <c r="D166" s="254" t="s">
        <v>228</v>
      </c>
      <c r="E166" s="896" t="s">
        <v>156</v>
      </c>
      <c r="F166" s="844"/>
      <c r="G166" s="845">
        <v>31980</v>
      </c>
      <c r="H166" s="846" t="s">
        <v>232</v>
      </c>
      <c r="I166" s="842" t="s">
        <v>206</v>
      </c>
      <c r="J166" s="849">
        <v>40409</v>
      </c>
      <c r="K166" s="843">
        <v>14</v>
      </c>
      <c r="L166" s="847">
        <f>J166+K166</f>
        <v>40423</v>
      </c>
      <c r="M166" s="843"/>
      <c r="N166" s="849" t="s">
        <v>207</v>
      </c>
      <c r="O166" s="843"/>
      <c r="P166" s="847" t="s">
        <v>207</v>
      </c>
      <c r="Q166" s="848"/>
      <c r="R166" s="847" t="s">
        <v>207</v>
      </c>
      <c r="S166" s="848"/>
      <c r="T166" s="847" t="s">
        <v>207</v>
      </c>
      <c r="U166" s="848"/>
      <c r="V166" s="847" t="s">
        <v>207</v>
      </c>
      <c r="W166" s="848"/>
      <c r="X166" s="847" t="s">
        <v>207</v>
      </c>
      <c r="Y166" s="843"/>
      <c r="Z166" s="847" t="s">
        <v>207</v>
      </c>
      <c r="AA166" s="848"/>
      <c r="AB166" s="847" t="s">
        <v>207</v>
      </c>
      <c r="AC166" s="848"/>
      <c r="AD166" s="849" t="s">
        <v>207</v>
      </c>
      <c r="AE166" s="848"/>
      <c r="AF166" s="847" t="s">
        <v>207</v>
      </c>
      <c r="AG166" s="848"/>
      <c r="AH166" s="847" t="s">
        <v>207</v>
      </c>
      <c r="AI166" s="843">
        <v>7</v>
      </c>
      <c r="AJ166" s="847">
        <f>L166+AI166</f>
        <v>40430</v>
      </c>
      <c r="AK166" s="843">
        <v>14</v>
      </c>
      <c r="AL166" s="847">
        <f>AJ166+AK166</f>
        <v>40444</v>
      </c>
      <c r="AM166" s="843">
        <v>14</v>
      </c>
      <c r="AN166" s="847">
        <f>AL166+AM166</f>
        <v>40458</v>
      </c>
      <c r="AO166" s="843">
        <v>7</v>
      </c>
      <c r="AP166" s="849">
        <f>AN166+AO166</f>
        <v>40465</v>
      </c>
      <c r="AQ166" s="843">
        <v>7</v>
      </c>
      <c r="AR166" s="847">
        <v>40791</v>
      </c>
      <c r="AS166" s="843">
        <v>117</v>
      </c>
      <c r="AT166" s="1219">
        <f>AR166+AS166</f>
        <v>40908</v>
      </c>
      <c r="AU166" s="1366"/>
      <c r="AV166" s="1366"/>
      <c r="AW166" s="1354"/>
    </row>
    <row r="167" spans="1:51" s="179" customFormat="1" ht="26.25" customHeight="1">
      <c r="A167" s="1127">
        <v>161</v>
      </c>
      <c r="B167" s="1098" t="s">
        <v>316</v>
      </c>
      <c r="C167" s="800" t="s">
        <v>348</v>
      </c>
      <c r="D167" s="801"/>
      <c r="E167" s="802"/>
      <c r="F167" s="837"/>
      <c r="G167" s="836">
        <v>31980</v>
      </c>
      <c r="H167" s="803"/>
      <c r="I167" s="804"/>
      <c r="J167" s="805">
        <v>40409</v>
      </c>
      <c r="K167" s="523"/>
      <c r="L167" s="804">
        <v>40417</v>
      </c>
      <c r="M167" s="523"/>
      <c r="N167" s="805" t="s">
        <v>207</v>
      </c>
      <c r="O167" s="523"/>
      <c r="P167" s="804" t="s">
        <v>207</v>
      </c>
      <c r="Q167" s="523"/>
      <c r="R167" s="804" t="s">
        <v>207</v>
      </c>
      <c r="S167" s="523"/>
      <c r="T167" s="804" t="s">
        <v>207</v>
      </c>
      <c r="U167" s="523"/>
      <c r="V167" s="804" t="s">
        <v>207</v>
      </c>
      <c r="W167" s="523"/>
      <c r="X167" s="804" t="s">
        <v>207</v>
      </c>
      <c r="Y167" s="523"/>
      <c r="Z167" s="804" t="s">
        <v>207</v>
      </c>
      <c r="AA167" s="523"/>
      <c r="AB167" s="804" t="s">
        <v>207</v>
      </c>
      <c r="AC167" s="523"/>
      <c r="AD167" s="805" t="s">
        <v>207</v>
      </c>
      <c r="AE167" s="523"/>
      <c r="AF167" s="804" t="s">
        <v>207</v>
      </c>
      <c r="AG167" s="523"/>
      <c r="AH167" s="804" t="s">
        <v>207</v>
      </c>
      <c r="AI167" s="523"/>
      <c r="AJ167" s="804">
        <v>40419</v>
      </c>
      <c r="AK167" s="523"/>
      <c r="AL167" s="804">
        <v>40420</v>
      </c>
      <c r="AM167" s="523"/>
      <c r="AN167" s="804">
        <v>40424</v>
      </c>
      <c r="AO167" s="523"/>
      <c r="AP167" s="805">
        <v>40424</v>
      </c>
      <c r="AQ167" s="523"/>
      <c r="AR167" s="804">
        <v>40426</v>
      </c>
      <c r="AS167" s="523"/>
      <c r="AT167" s="1225" t="s">
        <v>1266</v>
      </c>
      <c r="AU167" s="1367">
        <v>100</v>
      </c>
      <c r="AV167" s="1367">
        <v>100</v>
      </c>
      <c r="AW167" s="1352" t="s">
        <v>311</v>
      </c>
    </row>
    <row r="168" spans="1:51" s="179" customFormat="1" ht="33.75" customHeight="1">
      <c r="A168" s="1173">
        <v>162</v>
      </c>
      <c r="B168" s="1472" t="s">
        <v>316</v>
      </c>
      <c r="C168" s="1469" t="s">
        <v>348</v>
      </c>
      <c r="D168" s="1470"/>
      <c r="E168" s="1471" t="s">
        <v>136</v>
      </c>
      <c r="F168" s="606"/>
      <c r="G168" s="243">
        <v>10000</v>
      </c>
      <c r="H168" s="234"/>
      <c r="I168" s="368"/>
      <c r="J168" s="537">
        <v>40892</v>
      </c>
      <c r="K168" s="511"/>
      <c r="L168" s="368"/>
      <c r="M168" s="511"/>
      <c r="N168" s="537"/>
      <c r="O168" s="511"/>
      <c r="P168" s="368"/>
      <c r="Q168" s="511"/>
      <c r="R168" s="368"/>
      <c r="S168" s="511"/>
      <c r="T168" s="368"/>
      <c r="U168" s="511"/>
      <c r="V168" s="368"/>
      <c r="W168" s="511"/>
      <c r="X168" s="368"/>
      <c r="Y168" s="511"/>
      <c r="Z168" s="368"/>
      <c r="AA168" s="511"/>
      <c r="AB168" s="368"/>
      <c r="AC168" s="511"/>
      <c r="AD168" s="537"/>
      <c r="AE168" s="511"/>
      <c r="AF168" s="368"/>
      <c r="AG168" s="511"/>
      <c r="AH168" s="368"/>
      <c r="AI168" s="511"/>
      <c r="AJ168" s="368"/>
      <c r="AK168" s="511"/>
      <c r="AL168" s="368"/>
      <c r="AM168" s="511"/>
      <c r="AN168" s="368"/>
      <c r="AO168" s="511"/>
      <c r="AP168" s="537"/>
      <c r="AQ168" s="511"/>
      <c r="AR168" s="368"/>
      <c r="AS168" s="511"/>
      <c r="AT168" s="1333"/>
      <c r="AU168" s="1367"/>
      <c r="AV168" s="1367"/>
      <c r="AW168" s="1345"/>
    </row>
    <row r="169" spans="1:51" ht="33.75" customHeight="1">
      <c r="A169" s="1831">
        <v>163</v>
      </c>
      <c r="B169" s="1172" t="s">
        <v>204</v>
      </c>
      <c r="C169" s="373" t="s">
        <v>613</v>
      </c>
      <c r="D169" s="371" t="s">
        <v>229</v>
      </c>
      <c r="E169" s="232" t="s">
        <v>250</v>
      </c>
      <c r="F169" s="255">
        <v>20300</v>
      </c>
      <c r="G169" s="255"/>
      <c r="H169" s="375" t="s">
        <v>232</v>
      </c>
      <c r="I169" s="376" t="s">
        <v>206</v>
      </c>
      <c r="J169" s="376">
        <v>39588</v>
      </c>
      <c r="K169" s="510">
        <v>14</v>
      </c>
      <c r="L169" s="376">
        <f>J169+K169</f>
        <v>39602</v>
      </c>
      <c r="M169" s="510">
        <v>7</v>
      </c>
      <c r="N169" s="376">
        <f>L169+M169</f>
        <v>39609</v>
      </c>
      <c r="O169" s="510">
        <v>14</v>
      </c>
      <c r="P169" s="376">
        <f>N169+O169</f>
        <v>39623</v>
      </c>
      <c r="Q169" s="510">
        <v>7</v>
      </c>
      <c r="R169" s="376">
        <f>P169+Q169</f>
        <v>39630</v>
      </c>
      <c r="S169" s="510">
        <v>7</v>
      </c>
      <c r="T169" s="376">
        <f>R169+S169</f>
        <v>39637</v>
      </c>
      <c r="U169" s="510"/>
      <c r="V169" s="376" t="s">
        <v>207</v>
      </c>
      <c r="W169" s="510"/>
      <c r="X169" s="376" t="s">
        <v>207</v>
      </c>
      <c r="Y169" s="510"/>
      <c r="Z169" s="376" t="s">
        <v>207</v>
      </c>
      <c r="AA169" s="510"/>
      <c r="AB169" s="376" t="s">
        <v>207</v>
      </c>
      <c r="AC169" s="510"/>
      <c r="AD169" s="376" t="s">
        <v>207</v>
      </c>
      <c r="AE169" s="510"/>
      <c r="AF169" s="376" t="s">
        <v>207</v>
      </c>
      <c r="AG169" s="510"/>
      <c r="AH169" s="376" t="s">
        <v>207</v>
      </c>
      <c r="AI169" s="510">
        <v>7</v>
      </c>
      <c r="AJ169" s="376">
        <f>T169+AI169</f>
        <v>39644</v>
      </c>
      <c r="AK169" s="510">
        <v>14</v>
      </c>
      <c r="AL169" s="376">
        <f>AJ169+AK169</f>
        <v>39658</v>
      </c>
      <c r="AM169" s="510">
        <v>14</v>
      </c>
      <c r="AN169" s="376">
        <f>AL169+AM169</f>
        <v>39672</v>
      </c>
      <c r="AO169" s="510">
        <v>7</v>
      </c>
      <c r="AP169" s="376">
        <f>AN169+AO169</f>
        <v>39679</v>
      </c>
      <c r="AQ169" s="510">
        <v>7</v>
      </c>
      <c r="AR169" s="376">
        <f>AP169+AQ169</f>
        <v>39686</v>
      </c>
      <c r="AS169" s="510">
        <v>30</v>
      </c>
      <c r="AT169" s="1214">
        <f>AR169+AS169</f>
        <v>39716</v>
      </c>
      <c r="AU169" s="1366"/>
      <c r="AV169" s="1366"/>
      <c r="AW169" s="1343"/>
      <c r="AX169" s="48"/>
    </row>
    <row r="170" spans="1:51" s="179" customFormat="1" ht="21.75" customHeight="1">
      <c r="A170" s="1127">
        <v>164</v>
      </c>
      <c r="B170" s="1175" t="s">
        <v>316</v>
      </c>
      <c r="C170" s="236" t="s">
        <v>469</v>
      </c>
      <c r="D170" s="366"/>
      <c r="E170" s="233"/>
      <c r="F170" s="606"/>
      <c r="G170" s="243">
        <v>12780</v>
      </c>
      <c r="H170" s="234"/>
      <c r="I170" s="368"/>
      <c r="J170" s="537"/>
      <c r="K170" s="511"/>
      <c r="L170" s="368"/>
      <c r="M170" s="511"/>
      <c r="N170" s="537" t="s">
        <v>207</v>
      </c>
      <c r="O170" s="511"/>
      <c r="P170" s="368" t="s">
        <v>207</v>
      </c>
      <c r="Q170" s="511"/>
      <c r="R170" s="368" t="s">
        <v>207</v>
      </c>
      <c r="S170" s="511"/>
      <c r="T170" s="368" t="s">
        <v>207</v>
      </c>
      <c r="U170" s="511"/>
      <c r="V170" s="368" t="s">
        <v>207</v>
      </c>
      <c r="W170" s="511"/>
      <c r="X170" s="368" t="s">
        <v>207</v>
      </c>
      <c r="Y170" s="511"/>
      <c r="Z170" s="368" t="s">
        <v>207</v>
      </c>
      <c r="AA170" s="511"/>
      <c r="AB170" s="368" t="s">
        <v>207</v>
      </c>
      <c r="AC170" s="511"/>
      <c r="AD170" s="537" t="s">
        <v>207</v>
      </c>
      <c r="AE170" s="511"/>
      <c r="AF170" s="368" t="s">
        <v>207</v>
      </c>
      <c r="AG170" s="511"/>
      <c r="AH170" s="368" t="s">
        <v>207</v>
      </c>
      <c r="AI170" s="511"/>
      <c r="AJ170" s="368"/>
      <c r="AK170" s="511"/>
      <c r="AL170" s="368"/>
      <c r="AM170" s="511"/>
      <c r="AN170" s="368"/>
      <c r="AO170" s="511"/>
      <c r="AP170" s="537">
        <v>39619</v>
      </c>
      <c r="AQ170" s="511"/>
      <c r="AR170" s="368">
        <v>39619</v>
      </c>
      <c r="AS170" s="511">
        <v>38</v>
      </c>
      <c r="AT170" s="1333">
        <f>AR170+AS170</f>
        <v>39657</v>
      </c>
      <c r="AU170" s="1367">
        <v>100</v>
      </c>
      <c r="AV170" s="1367">
        <v>100</v>
      </c>
      <c r="AW170" s="1345" t="s">
        <v>311</v>
      </c>
    </row>
    <row r="171" spans="1:51" ht="19.5" customHeight="1">
      <c r="A171" s="1173">
        <v>165</v>
      </c>
      <c r="B171" s="458" t="s">
        <v>204</v>
      </c>
      <c r="C171" s="373" t="s">
        <v>467</v>
      </c>
      <c r="D171" s="371" t="s">
        <v>229</v>
      </c>
      <c r="E171" s="232" t="s">
        <v>233</v>
      </c>
      <c r="F171" s="255">
        <v>71300</v>
      </c>
      <c r="G171" s="255"/>
      <c r="H171" s="375" t="s">
        <v>221</v>
      </c>
      <c r="I171" s="376" t="s">
        <v>206</v>
      </c>
      <c r="J171" s="376"/>
      <c r="K171" s="510">
        <v>14</v>
      </c>
      <c r="L171" s="376"/>
      <c r="M171" s="510">
        <v>7</v>
      </c>
      <c r="N171" s="376"/>
      <c r="O171" s="510">
        <v>14</v>
      </c>
      <c r="P171" s="376"/>
      <c r="Q171" s="510">
        <v>7</v>
      </c>
      <c r="R171" s="376"/>
      <c r="S171" s="510">
        <v>7</v>
      </c>
      <c r="T171" s="376"/>
      <c r="U171" s="510"/>
      <c r="V171" s="376" t="s">
        <v>207</v>
      </c>
      <c r="W171" s="510"/>
      <c r="X171" s="376" t="s">
        <v>207</v>
      </c>
      <c r="Y171" s="510"/>
      <c r="Z171" s="376" t="s">
        <v>207</v>
      </c>
      <c r="AA171" s="510"/>
      <c r="AB171" s="376" t="s">
        <v>207</v>
      </c>
      <c r="AC171" s="510"/>
      <c r="AD171" s="376" t="s">
        <v>207</v>
      </c>
      <c r="AE171" s="510"/>
      <c r="AF171" s="376" t="s">
        <v>207</v>
      </c>
      <c r="AG171" s="510"/>
      <c r="AH171" s="376" t="s">
        <v>207</v>
      </c>
      <c r="AI171" s="510">
        <v>7</v>
      </c>
      <c r="AJ171" s="376"/>
      <c r="AK171" s="510">
        <v>14</v>
      </c>
      <c r="AL171" s="376"/>
      <c r="AM171" s="510">
        <v>14</v>
      </c>
      <c r="AN171" s="376"/>
      <c r="AO171" s="510">
        <v>7</v>
      </c>
      <c r="AP171" s="376"/>
      <c r="AQ171" s="510">
        <v>7</v>
      </c>
      <c r="AR171" s="376"/>
      <c r="AS171" s="510"/>
      <c r="AT171" s="1214"/>
      <c r="AU171" s="1366"/>
      <c r="AV171" s="1366"/>
      <c r="AW171" s="1343"/>
      <c r="AX171" s="48"/>
    </row>
    <row r="172" spans="1:51" s="179" customFormat="1" ht="20.25" customHeight="1">
      <c r="A172" s="1831">
        <v>166</v>
      </c>
      <c r="B172" s="653" t="s">
        <v>316</v>
      </c>
      <c r="C172" s="650" t="s">
        <v>334</v>
      </c>
      <c r="D172" s="651"/>
      <c r="E172" s="652"/>
      <c r="F172" s="1067"/>
      <c r="G172" s="94">
        <v>15600</v>
      </c>
      <c r="H172" s="653"/>
      <c r="I172" s="379"/>
      <c r="J172" s="538"/>
      <c r="K172" s="509"/>
      <c r="L172" s="379"/>
      <c r="M172" s="509"/>
      <c r="N172" s="538"/>
      <c r="O172" s="509"/>
      <c r="P172" s="379"/>
      <c r="Q172" s="509"/>
      <c r="R172" s="379"/>
      <c r="S172" s="509"/>
      <c r="T172" s="379"/>
      <c r="U172" s="509"/>
      <c r="V172" s="379" t="s">
        <v>207</v>
      </c>
      <c r="W172" s="509"/>
      <c r="X172" s="379" t="s">
        <v>207</v>
      </c>
      <c r="Y172" s="509"/>
      <c r="Z172" s="379" t="s">
        <v>207</v>
      </c>
      <c r="AA172" s="509"/>
      <c r="AB172" s="379" t="s">
        <v>207</v>
      </c>
      <c r="AC172" s="509"/>
      <c r="AD172" s="538" t="s">
        <v>207</v>
      </c>
      <c r="AE172" s="509"/>
      <c r="AF172" s="379" t="s">
        <v>207</v>
      </c>
      <c r="AG172" s="509"/>
      <c r="AH172" s="379" t="s">
        <v>207</v>
      </c>
      <c r="AI172" s="509"/>
      <c r="AJ172" s="379"/>
      <c r="AK172" s="509"/>
      <c r="AL172" s="379"/>
      <c r="AM172" s="509"/>
      <c r="AN172" s="379"/>
      <c r="AO172" s="509"/>
      <c r="AP172" s="538">
        <v>39517</v>
      </c>
      <c r="AQ172" s="509">
        <v>0</v>
      </c>
      <c r="AR172" s="379">
        <v>39517</v>
      </c>
      <c r="AS172" s="509">
        <v>365</v>
      </c>
      <c r="AT172" s="1332">
        <v>39882</v>
      </c>
      <c r="AU172" s="1367"/>
      <c r="AV172" s="1367"/>
      <c r="AW172" s="1344" t="s">
        <v>311</v>
      </c>
      <c r="AY172" s="377" t="s">
        <v>83</v>
      </c>
    </row>
    <row r="173" spans="1:51" s="179" customFormat="1" ht="30.75" customHeight="1">
      <c r="A173" s="1127">
        <v>167</v>
      </c>
      <c r="B173" s="653" t="s">
        <v>316</v>
      </c>
      <c r="C173" s="650" t="s">
        <v>334</v>
      </c>
      <c r="D173" s="651" t="s">
        <v>229</v>
      </c>
      <c r="E173" s="652" t="s">
        <v>136</v>
      </c>
      <c r="F173" s="1067"/>
      <c r="G173" s="94">
        <v>885</v>
      </c>
      <c r="H173" s="653"/>
      <c r="I173" s="379"/>
      <c r="J173" s="538"/>
      <c r="K173" s="509"/>
      <c r="L173" s="379"/>
      <c r="M173" s="509"/>
      <c r="N173" s="538" t="s">
        <v>207</v>
      </c>
      <c r="O173" s="509"/>
      <c r="P173" s="379" t="s">
        <v>207</v>
      </c>
      <c r="Q173" s="509"/>
      <c r="R173" s="379" t="s">
        <v>207</v>
      </c>
      <c r="S173" s="509"/>
      <c r="T173" s="379" t="s">
        <v>207</v>
      </c>
      <c r="U173" s="509"/>
      <c r="V173" s="379" t="s">
        <v>207</v>
      </c>
      <c r="W173" s="509"/>
      <c r="X173" s="379" t="s">
        <v>207</v>
      </c>
      <c r="Y173" s="509"/>
      <c r="Z173" s="379" t="s">
        <v>207</v>
      </c>
      <c r="AA173" s="509"/>
      <c r="AB173" s="379" t="s">
        <v>207</v>
      </c>
      <c r="AC173" s="509"/>
      <c r="AD173" s="538" t="s">
        <v>207</v>
      </c>
      <c r="AE173" s="509"/>
      <c r="AF173" s="379" t="s">
        <v>207</v>
      </c>
      <c r="AG173" s="509"/>
      <c r="AH173" s="379" t="s">
        <v>207</v>
      </c>
      <c r="AI173" s="509"/>
      <c r="AJ173" s="379"/>
      <c r="AK173" s="509"/>
      <c r="AL173" s="379"/>
      <c r="AM173" s="509"/>
      <c r="AN173" s="379"/>
      <c r="AO173" s="509"/>
      <c r="AP173" s="538">
        <v>39883</v>
      </c>
      <c r="AQ173" s="509">
        <v>0</v>
      </c>
      <c r="AR173" s="379">
        <v>39883</v>
      </c>
      <c r="AS173" s="509">
        <v>20</v>
      </c>
      <c r="AT173" s="1332">
        <f>AR173+AS173</f>
        <v>39903</v>
      </c>
      <c r="AU173" s="1367"/>
      <c r="AV173" s="1367"/>
      <c r="AW173" s="1344" t="s">
        <v>311</v>
      </c>
      <c r="AY173" s="813"/>
    </row>
    <row r="174" spans="1:51" s="179" customFormat="1" ht="29.25" customHeight="1">
      <c r="A174" s="1173">
        <v>168</v>
      </c>
      <c r="B174" s="234" t="s">
        <v>316</v>
      </c>
      <c r="C174" s="236" t="s">
        <v>334</v>
      </c>
      <c r="D174" s="366" t="s">
        <v>229</v>
      </c>
      <c r="E174" s="233" t="s">
        <v>138</v>
      </c>
      <c r="F174" s="606"/>
      <c r="G174" s="243">
        <v>1300</v>
      </c>
      <c r="H174" s="234"/>
      <c r="I174" s="368"/>
      <c r="J174" s="537"/>
      <c r="K174" s="511"/>
      <c r="L174" s="368"/>
      <c r="M174" s="511"/>
      <c r="N174" s="537" t="s">
        <v>207</v>
      </c>
      <c r="O174" s="511"/>
      <c r="P174" s="368" t="s">
        <v>207</v>
      </c>
      <c r="Q174" s="511"/>
      <c r="R174" s="368" t="s">
        <v>207</v>
      </c>
      <c r="S174" s="511"/>
      <c r="T174" s="368" t="s">
        <v>207</v>
      </c>
      <c r="U174" s="511"/>
      <c r="V174" s="368" t="s">
        <v>207</v>
      </c>
      <c r="W174" s="511"/>
      <c r="X174" s="368" t="s">
        <v>207</v>
      </c>
      <c r="Y174" s="511"/>
      <c r="Z174" s="368" t="s">
        <v>207</v>
      </c>
      <c r="AA174" s="511"/>
      <c r="AB174" s="368" t="s">
        <v>207</v>
      </c>
      <c r="AC174" s="511"/>
      <c r="AD174" s="537" t="s">
        <v>207</v>
      </c>
      <c r="AE174" s="511"/>
      <c r="AF174" s="368" t="s">
        <v>207</v>
      </c>
      <c r="AG174" s="511"/>
      <c r="AH174" s="368" t="s">
        <v>207</v>
      </c>
      <c r="AI174" s="511"/>
      <c r="AJ174" s="368"/>
      <c r="AK174" s="511"/>
      <c r="AL174" s="368"/>
      <c r="AM174" s="511"/>
      <c r="AN174" s="368"/>
      <c r="AO174" s="511"/>
      <c r="AP174" s="537">
        <v>39904</v>
      </c>
      <c r="AQ174" s="511">
        <v>0</v>
      </c>
      <c r="AR174" s="368">
        <v>39904</v>
      </c>
      <c r="AS174" s="511">
        <v>29</v>
      </c>
      <c r="AT174" s="1333">
        <f>AR174+AS174</f>
        <v>39933</v>
      </c>
      <c r="AU174" s="1367">
        <v>100</v>
      </c>
      <c r="AV174" s="1367">
        <v>73</v>
      </c>
      <c r="AW174" s="1345" t="s">
        <v>311</v>
      </c>
      <c r="AY174" s="813"/>
    </row>
    <row r="175" spans="1:51" ht="21" customHeight="1">
      <c r="A175" s="1831">
        <v>169</v>
      </c>
      <c r="B175" s="1172" t="s">
        <v>204</v>
      </c>
      <c r="C175" s="373" t="s">
        <v>614</v>
      </c>
      <c r="D175" s="371" t="s">
        <v>229</v>
      </c>
      <c r="E175" s="232" t="s">
        <v>233</v>
      </c>
      <c r="F175" s="255">
        <v>0</v>
      </c>
      <c r="G175" s="255"/>
      <c r="H175" s="375" t="s">
        <v>221</v>
      </c>
      <c r="I175" s="376" t="s">
        <v>206</v>
      </c>
      <c r="J175" s="376">
        <v>39860</v>
      </c>
      <c r="K175" s="510">
        <v>14</v>
      </c>
      <c r="L175" s="376">
        <f>J175+K175</f>
        <v>39874</v>
      </c>
      <c r="M175" s="510">
        <v>7</v>
      </c>
      <c r="N175" s="376">
        <f>L175+M175</f>
        <v>39881</v>
      </c>
      <c r="O175" s="510">
        <v>14</v>
      </c>
      <c r="P175" s="376">
        <f>N175+O175</f>
        <v>39895</v>
      </c>
      <c r="Q175" s="510">
        <v>7</v>
      </c>
      <c r="R175" s="376">
        <f>P175+Q175</f>
        <v>39902</v>
      </c>
      <c r="S175" s="510">
        <v>7</v>
      </c>
      <c r="T175" s="376">
        <f>R175+S175</f>
        <v>39909</v>
      </c>
      <c r="U175" s="510"/>
      <c r="V175" s="376" t="s">
        <v>207</v>
      </c>
      <c r="W175" s="510"/>
      <c r="X175" s="376" t="s">
        <v>207</v>
      </c>
      <c r="Y175" s="510"/>
      <c r="Z175" s="376" t="s">
        <v>207</v>
      </c>
      <c r="AA175" s="510"/>
      <c r="AB175" s="376" t="s">
        <v>207</v>
      </c>
      <c r="AC175" s="510"/>
      <c r="AD175" s="376" t="s">
        <v>207</v>
      </c>
      <c r="AE175" s="510"/>
      <c r="AF175" s="376" t="s">
        <v>207</v>
      </c>
      <c r="AG175" s="510"/>
      <c r="AH175" s="376" t="s">
        <v>207</v>
      </c>
      <c r="AI175" s="510">
        <v>7</v>
      </c>
      <c r="AJ175" s="376">
        <f>T175+AI175</f>
        <v>39916</v>
      </c>
      <c r="AK175" s="510">
        <v>14</v>
      </c>
      <c r="AL175" s="376">
        <f>AJ175+AK175</f>
        <v>39930</v>
      </c>
      <c r="AM175" s="510">
        <v>14</v>
      </c>
      <c r="AN175" s="376">
        <f>AL175+AM175</f>
        <v>39944</v>
      </c>
      <c r="AO175" s="510">
        <v>7</v>
      </c>
      <c r="AP175" s="376">
        <f>AN175+AO175</f>
        <v>39951</v>
      </c>
      <c r="AQ175" s="510">
        <v>7</v>
      </c>
      <c r="AR175" s="376">
        <v>40310</v>
      </c>
      <c r="AS175" s="510">
        <v>780</v>
      </c>
      <c r="AT175" s="1214">
        <v>41274</v>
      </c>
      <c r="AU175" s="1366"/>
      <c r="AV175" s="1366"/>
      <c r="AW175" s="1343"/>
      <c r="AX175" s="48"/>
    </row>
    <row r="176" spans="1:51" s="179" customFormat="1" ht="19.5" customHeight="1">
      <c r="A176" s="1127">
        <v>170</v>
      </c>
      <c r="B176" s="1176" t="s">
        <v>316</v>
      </c>
      <c r="C176" s="650" t="s">
        <v>353</v>
      </c>
      <c r="D176" s="651"/>
      <c r="E176" s="652"/>
      <c r="F176" s="1067"/>
      <c r="G176" s="94">
        <v>26400</v>
      </c>
      <c r="H176" s="653"/>
      <c r="I176" s="379"/>
      <c r="J176" s="538"/>
      <c r="K176" s="509"/>
      <c r="L176" s="379"/>
      <c r="M176" s="509"/>
      <c r="N176" s="538">
        <v>39881</v>
      </c>
      <c r="O176" s="509"/>
      <c r="P176" s="379">
        <v>39882</v>
      </c>
      <c r="Q176" s="509"/>
      <c r="R176" s="379">
        <v>39909</v>
      </c>
      <c r="S176" s="509"/>
      <c r="T176" s="379">
        <v>39930</v>
      </c>
      <c r="U176" s="509"/>
      <c r="V176" s="379" t="s">
        <v>207</v>
      </c>
      <c r="W176" s="509"/>
      <c r="X176" s="379" t="s">
        <v>207</v>
      </c>
      <c r="Y176" s="509"/>
      <c r="Z176" s="379" t="s">
        <v>207</v>
      </c>
      <c r="AA176" s="509"/>
      <c r="AB176" s="379" t="s">
        <v>207</v>
      </c>
      <c r="AC176" s="509"/>
      <c r="AD176" s="538" t="s">
        <v>207</v>
      </c>
      <c r="AE176" s="509"/>
      <c r="AF176" s="379" t="s">
        <v>207</v>
      </c>
      <c r="AG176" s="509"/>
      <c r="AH176" s="379" t="s">
        <v>207</v>
      </c>
      <c r="AI176" s="509"/>
      <c r="AJ176" s="379">
        <v>39928</v>
      </c>
      <c r="AK176" s="509"/>
      <c r="AL176" s="379">
        <v>39928</v>
      </c>
      <c r="AM176" s="509"/>
      <c r="AN176" s="379">
        <v>39930</v>
      </c>
      <c r="AO176" s="509"/>
      <c r="AP176" s="538">
        <v>39945</v>
      </c>
      <c r="AQ176" s="509">
        <v>1</v>
      </c>
      <c r="AR176" s="379">
        <v>39945</v>
      </c>
      <c r="AS176" s="509">
        <v>364</v>
      </c>
      <c r="AT176" s="1332">
        <f>AR176+AS176</f>
        <v>40309</v>
      </c>
      <c r="AU176" s="1367">
        <v>100</v>
      </c>
      <c r="AV176" s="1367">
        <v>100</v>
      </c>
      <c r="AW176" s="1344" t="s">
        <v>311</v>
      </c>
    </row>
    <row r="177" spans="1:50" s="179" customFormat="1" ht="33.75" customHeight="1">
      <c r="A177" s="1173">
        <v>171</v>
      </c>
      <c r="B177" s="1168" t="s">
        <v>316</v>
      </c>
      <c r="C177" s="806" t="s">
        <v>353</v>
      </c>
      <c r="D177" s="807" t="s">
        <v>229</v>
      </c>
      <c r="E177" s="794" t="s">
        <v>136</v>
      </c>
      <c r="F177" s="795"/>
      <c r="G177" s="796">
        <v>56393.33</v>
      </c>
      <c r="H177" s="797"/>
      <c r="I177" s="798"/>
      <c r="J177" s="799" t="s">
        <v>207</v>
      </c>
      <c r="K177" s="558"/>
      <c r="L177" s="798" t="s">
        <v>207</v>
      </c>
      <c r="M177" s="558"/>
      <c r="N177" s="799" t="s">
        <v>207</v>
      </c>
      <c r="O177" s="558"/>
      <c r="P177" s="798" t="s">
        <v>207</v>
      </c>
      <c r="Q177" s="558"/>
      <c r="R177" s="798" t="s">
        <v>207</v>
      </c>
      <c r="S177" s="558"/>
      <c r="T177" s="798" t="s">
        <v>207</v>
      </c>
      <c r="U177" s="558"/>
      <c r="V177" s="798" t="s">
        <v>207</v>
      </c>
      <c r="W177" s="558"/>
      <c r="X177" s="798" t="s">
        <v>207</v>
      </c>
      <c r="Y177" s="558"/>
      <c r="Z177" s="798" t="s">
        <v>207</v>
      </c>
      <c r="AA177" s="558"/>
      <c r="AB177" s="798" t="s">
        <v>207</v>
      </c>
      <c r="AC177" s="558"/>
      <c r="AD177" s="799" t="s">
        <v>207</v>
      </c>
      <c r="AE177" s="558"/>
      <c r="AF177" s="798" t="s">
        <v>207</v>
      </c>
      <c r="AG177" s="558"/>
      <c r="AH177" s="798" t="s">
        <v>207</v>
      </c>
      <c r="AI177" s="558"/>
      <c r="AJ177" s="798">
        <v>40307</v>
      </c>
      <c r="AK177" s="558"/>
      <c r="AL177" s="798">
        <v>40308</v>
      </c>
      <c r="AM177" s="558"/>
      <c r="AN177" s="798">
        <v>40310</v>
      </c>
      <c r="AO177" s="558">
        <v>0</v>
      </c>
      <c r="AP177" s="799">
        <v>40310</v>
      </c>
      <c r="AQ177" s="558">
        <v>0</v>
      </c>
      <c r="AR177" s="798">
        <v>40310</v>
      </c>
      <c r="AS177" s="558">
        <v>82</v>
      </c>
      <c r="AT177" s="1336">
        <f>AR177+AS177</f>
        <v>40392</v>
      </c>
      <c r="AU177" s="1367">
        <v>100</v>
      </c>
      <c r="AV177" s="1367">
        <v>100</v>
      </c>
      <c r="AW177" s="1356" t="s">
        <v>311</v>
      </c>
    </row>
    <row r="178" spans="1:50" s="179" customFormat="1" ht="27.75" customHeight="1">
      <c r="A178" s="1831">
        <v>172</v>
      </c>
      <c r="B178" s="1176" t="s">
        <v>316</v>
      </c>
      <c r="C178" s="650" t="s">
        <v>353</v>
      </c>
      <c r="D178" s="651" t="s">
        <v>229</v>
      </c>
      <c r="E178" s="92" t="s">
        <v>148</v>
      </c>
      <c r="F178" s="1067"/>
      <c r="G178" s="94"/>
      <c r="H178" s="653"/>
      <c r="I178" s="379"/>
      <c r="J178" s="538" t="s">
        <v>207</v>
      </c>
      <c r="K178" s="509"/>
      <c r="L178" s="379" t="s">
        <v>207</v>
      </c>
      <c r="M178" s="509"/>
      <c r="N178" s="538" t="s">
        <v>207</v>
      </c>
      <c r="O178" s="509"/>
      <c r="P178" s="379" t="s">
        <v>207</v>
      </c>
      <c r="Q178" s="509"/>
      <c r="R178" s="379" t="s">
        <v>207</v>
      </c>
      <c r="S178" s="509"/>
      <c r="T178" s="379" t="s">
        <v>207</v>
      </c>
      <c r="U178" s="509"/>
      <c r="V178" s="379" t="s">
        <v>207</v>
      </c>
      <c r="W178" s="509"/>
      <c r="X178" s="379" t="s">
        <v>207</v>
      </c>
      <c r="Y178" s="509"/>
      <c r="Z178" s="379" t="s">
        <v>207</v>
      </c>
      <c r="AA178" s="509"/>
      <c r="AB178" s="379" t="s">
        <v>207</v>
      </c>
      <c r="AC178" s="509"/>
      <c r="AD178" s="538" t="s">
        <v>207</v>
      </c>
      <c r="AE178" s="509"/>
      <c r="AF178" s="379" t="s">
        <v>207</v>
      </c>
      <c r="AG178" s="509"/>
      <c r="AH178" s="379" t="s">
        <v>207</v>
      </c>
      <c r="AI178" s="509"/>
      <c r="AJ178" s="379" t="s">
        <v>207</v>
      </c>
      <c r="AK178" s="509"/>
      <c r="AL178" s="379">
        <v>40381</v>
      </c>
      <c r="AM178" s="509"/>
      <c r="AN178" s="379">
        <v>40381</v>
      </c>
      <c r="AO178" s="509"/>
      <c r="AP178" s="538">
        <v>40392</v>
      </c>
      <c r="AQ178" s="509">
        <v>0</v>
      </c>
      <c r="AR178" s="379">
        <v>40392</v>
      </c>
      <c r="AS178" s="509"/>
      <c r="AT178" s="1332">
        <v>41090</v>
      </c>
      <c r="AU178" s="1598">
        <v>100</v>
      </c>
      <c r="AV178" s="1598">
        <v>100</v>
      </c>
      <c r="AW178" s="1349" t="s">
        <v>311</v>
      </c>
    </row>
    <row r="179" spans="1:50" s="179" customFormat="1" ht="27.75" customHeight="1">
      <c r="A179" s="1127">
        <v>173</v>
      </c>
      <c r="B179" s="1761" t="s">
        <v>316</v>
      </c>
      <c r="C179" s="1749" t="s">
        <v>353</v>
      </c>
      <c r="D179" s="1750" t="s">
        <v>229</v>
      </c>
      <c r="E179" s="1725" t="s">
        <v>199</v>
      </c>
      <c r="F179" s="606"/>
      <c r="G179" s="243">
        <v>13200</v>
      </c>
      <c r="H179" s="234"/>
      <c r="I179" s="368"/>
      <c r="J179" s="537">
        <v>41078</v>
      </c>
      <c r="K179" s="511"/>
      <c r="L179" s="368">
        <v>41080</v>
      </c>
      <c r="M179" s="511"/>
      <c r="N179" s="246" t="s">
        <v>207</v>
      </c>
      <c r="O179" s="511"/>
      <c r="P179" s="248" t="s">
        <v>207</v>
      </c>
      <c r="Q179" s="511"/>
      <c r="R179" s="248" t="s">
        <v>207</v>
      </c>
      <c r="S179" s="511"/>
      <c r="T179" s="248" t="s">
        <v>207</v>
      </c>
      <c r="U179" s="511"/>
      <c r="V179" s="248" t="s">
        <v>207</v>
      </c>
      <c r="W179" s="511"/>
      <c r="X179" s="248" t="s">
        <v>207</v>
      </c>
      <c r="Y179" s="511"/>
      <c r="Z179" s="248" t="s">
        <v>207</v>
      </c>
      <c r="AA179" s="511"/>
      <c r="AB179" s="248" t="s">
        <v>207</v>
      </c>
      <c r="AC179" s="511"/>
      <c r="AD179" s="246" t="s">
        <v>207</v>
      </c>
      <c r="AE179" s="511"/>
      <c r="AF179" s="248" t="s">
        <v>207</v>
      </c>
      <c r="AG179" s="511"/>
      <c r="AH179" s="248" t="s">
        <v>207</v>
      </c>
      <c r="AI179" s="511"/>
      <c r="AJ179" s="368">
        <v>41075</v>
      </c>
      <c r="AK179" s="511"/>
      <c r="AL179" s="368">
        <v>41078</v>
      </c>
      <c r="AM179" s="511"/>
      <c r="AN179" s="368">
        <v>41080</v>
      </c>
      <c r="AO179" s="511"/>
      <c r="AP179" s="537">
        <v>41081</v>
      </c>
      <c r="AQ179" s="511"/>
      <c r="AR179" s="368">
        <v>41091</v>
      </c>
      <c r="AS179" s="511"/>
      <c r="AT179" s="1333"/>
      <c r="AU179" s="1367"/>
      <c r="AV179" s="1367"/>
      <c r="AW179" s="1347" t="s">
        <v>309</v>
      </c>
    </row>
    <row r="180" spans="1:50" ht="21" customHeight="1">
      <c r="A180" s="1173">
        <v>174</v>
      </c>
      <c r="B180" s="1171" t="s">
        <v>204</v>
      </c>
      <c r="C180" s="984" t="s">
        <v>615</v>
      </c>
      <c r="D180" s="937" t="s">
        <v>229</v>
      </c>
      <c r="E180" s="32" t="s">
        <v>234</v>
      </c>
      <c r="F180" s="380">
        <v>61100</v>
      </c>
      <c r="G180" s="380"/>
      <c r="H180" s="980" t="s">
        <v>221</v>
      </c>
      <c r="I180" s="453" t="s">
        <v>206</v>
      </c>
      <c r="J180" s="453">
        <v>39688</v>
      </c>
      <c r="K180" s="522">
        <v>14</v>
      </c>
      <c r="L180" s="453">
        <f>J180+K180</f>
        <v>39702</v>
      </c>
      <c r="M180" s="522">
        <v>7</v>
      </c>
      <c r="N180" s="453">
        <f>L180+M180</f>
        <v>39709</v>
      </c>
      <c r="O180" s="522">
        <v>14</v>
      </c>
      <c r="P180" s="453">
        <f>N180+O180</f>
        <v>39723</v>
      </c>
      <c r="Q180" s="522">
        <v>7</v>
      </c>
      <c r="R180" s="453">
        <f>P180+Q180</f>
        <v>39730</v>
      </c>
      <c r="S180" s="522">
        <v>7</v>
      </c>
      <c r="T180" s="453">
        <f>R180+S180</f>
        <v>39737</v>
      </c>
      <c r="U180" s="522"/>
      <c r="V180" s="453" t="s">
        <v>207</v>
      </c>
      <c r="W180" s="522"/>
      <c r="X180" s="453" t="s">
        <v>207</v>
      </c>
      <c r="Y180" s="522"/>
      <c r="Z180" s="453" t="s">
        <v>207</v>
      </c>
      <c r="AA180" s="522"/>
      <c r="AB180" s="453" t="s">
        <v>207</v>
      </c>
      <c r="AC180" s="522"/>
      <c r="AD180" s="453" t="s">
        <v>207</v>
      </c>
      <c r="AE180" s="522"/>
      <c r="AF180" s="453" t="s">
        <v>207</v>
      </c>
      <c r="AG180" s="522"/>
      <c r="AH180" s="453" t="s">
        <v>207</v>
      </c>
      <c r="AI180" s="522">
        <v>7</v>
      </c>
      <c r="AJ180" s="453">
        <f>T180+AI180</f>
        <v>39744</v>
      </c>
      <c r="AK180" s="522">
        <v>14</v>
      </c>
      <c r="AL180" s="453">
        <f>AJ180+AK180</f>
        <v>39758</v>
      </c>
      <c r="AM180" s="522">
        <v>14</v>
      </c>
      <c r="AN180" s="453">
        <f>AL180+AM180</f>
        <v>39772</v>
      </c>
      <c r="AO180" s="522">
        <v>7</v>
      </c>
      <c r="AP180" s="453">
        <f>AN180+AO180</f>
        <v>39779</v>
      </c>
      <c r="AQ180" s="522">
        <v>7</v>
      </c>
      <c r="AR180" s="453">
        <v>40466</v>
      </c>
      <c r="AS180" s="522">
        <v>624</v>
      </c>
      <c r="AT180" s="1215">
        <f>AR180+AS180</f>
        <v>41090</v>
      </c>
      <c r="AU180" s="1366"/>
      <c r="AV180" s="1366"/>
      <c r="AW180" s="1346"/>
      <c r="AX180" s="48"/>
    </row>
    <row r="181" spans="1:50" s="179" customFormat="1" ht="20.25" customHeight="1">
      <c r="A181" s="1831">
        <v>175</v>
      </c>
      <c r="B181" s="1176" t="s">
        <v>316</v>
      </c>
      <c r="C181" s="650" t="s">
        <v>354</v>
      </c>
      <c r="D181" s="651"/>
      <c r="E181" s="652"/>
      <c r="F181" s="1067"/>
      <c r="G181" s="94">
        <v>27600</v>
      </c>
      <c r="H181" s="653"/>
      <c r="I181" s="379"/>
      <c r="J181" s="538"/>
      <c r="K181" s="509"/>
      <c r="L181" s="379"/>
      <c r="M181" s="509"/>
      <c r="N181" s="538"/>
      <c r="O181" s="509"/>
      <c r="P181" s="379">
        <v>39632</v>
      </c>
      <c r="Q181" s="509"/>
      <c r="R181" s="379"/>
      <c r="S181" s="509"/>
      <c r="T181" s="379"/>
      <c r="U181" s="509"/>
      <c r="V181" s="379" t="s">
        <v>207</v>
      </c>
      <c r="W181" s="509"/>
      <c r="X181" s="379" t="s">
        <v>207</v>
      </c>
      <c r="Y181" s="509"/>
      <c r="Z181" s="379" t="s">
        <v>207</v>
      </c>
      <c r="AA181" s="509"/>
      <c r="AB181" s="379" t="s">
        <v>207</v>
      </c>
      <c r="AC181" s="509"/>
      <c r="AD181" s="538" t="s">
        <v>207</v>
      </c>
      <c r="AE181" s="509"/>
      <c r="AF181" s="379" t="s">
        <v>207</v>
      </c>
      <c r="AG181" s="509"/>
      <c r="AH181" s="379" t="s">
        <v>207</v>
      </c>
      <c r="AI181" s="509"/>
      <c r="AJ181" s="379"/>
      <c r="AK181" s="509"/>
      <c r="AL181" s="379"/>
      <c r="AM181" s="509"/>
      <c r="AN181" s="379"/>
      <c r="AO181" s="509"/>
      <c r="AP181" s="538">
        <v>39727</v>
      </c>
      <c r="AQ181" s="509"/>
      <c r="AR181" s="379">
        <v>39736</v>
      </c>
      <c r="AS181" s="509">
        <v>365</v>
      </c>
      <c r="AT181" s="1332">
        <f>AR181+AS181</f>
        <v>40101</v>
      </c>
      <c r="AU181" s="1367">
        <v>100</v>
      </c>
      <c r="AV181" s="1367">
        <v>100</v>
      </c>
      <c r="AW181" s="1349" t="s">
        <v>311</v>
      </c>
    </row>
    <row r="182" spans="1:50" s="179" customFormat="1" ht="34.5" customHeight="1">
      <c r="A182" s="1127">
        <v>176</v>
      </c>
      <c r="B182" s="1168" t="s">
        <v>316</v>
      </c>
      <c r="C182" s="806" t="s">
        <v>354</v>
      </c>
      <c r="D182" s="807" t="s">
        <v>229</v>
      </c>
      <c r="E182" s="794" t="s">
        <v>136</v>
      </c>
      <c r="F182" s="795"/>
      <c r="G182" s="796">
        <v>2070</v>
      </c>
      <c r="H182" s="797"/>
      <c r="I182" s="798"/>
      <c r="J182" s="799" t="s">
        <v>207</v>
      </c>
      <c r="K182" s="558"/>
      <c r="L182" s="798" t="s">
        <v>207</v>
      </c>
      <c r="M182" s="558"/>
      <c r="N182" s="799" t="s">
        <v>207</v>
      </c>
      <c r="O182" s="558"/>
      <c r="P182" s="798" t="s">
        <v>207</v>
      </c>
      <c r="Q182" s="558"/>
      <c r="R182" s="798" t="s">
        <v>207</v>
      </c>
      <c r="S182" s="558"/>
      <c r="T182" s="798" t="s">
        <v>207</v>
      </c>
      <c r="U182" s="558"/>
      <c r="V182" s="798" t="s">
        <v>207</v>
      </c>
      <c r="W182" s="558"/>
      <c r="X182" s="798" t="s">
        <v>207</v>
      </c>
      <c r="Y182" s="558"/>
      <c r="Z182" s="798" t="s">
        <v>207</v>
      </c>
      <c r="AA182" s="558"/>
      <c r="AB182" s="798" t="s">
        <v>207</v>
      </c>
      <c r="AC182" s="558"/>
      <c r="AD182" s="799" t="s">
        <v>207</v>
      </c>
      <c r="AE182" s="558"/>
      <c r="AF182" s="798" t="s">
        <v>207</v>
      </c>
      <c r="AG182" s="558"/>
      <c r="AH182" s="798" t="s">
        <v>207</v>
      </c>
      <c r="AI182" s="558"/>
      <c r="AJ182" s="798">
        <v>40088</v>
      </c>
      <c r="AK182" s="558"/>
      <c r="AL182" s="798">
        <v>40088</v>
      </c>
      <c r="AM182" s="558"/>
      <c r="AN182" s="798">
        <v>40089</v>
      </c>
      <c r="AO182" s="558"/>
      <c r="AP182" s="799">
        <v>40101</v>
      </c>
      <c r="AQ182" s="558"/>
      <c r="AR182" s="798">
        <v>40101</v>
      </c>
      <c r="AS182" s="558">
        <v>365</v>
      </c>
      <c r="AT182" s="1336">
        <f>AR182+AS182</f>
        <v>40466</v>
      </c>
      <c r="AU182" s="1367">
        <v>100</v>
      </c>
      <c r="AV182" s="1367">
        <v>100</v>
      </c>
      <c r="AW182" s="1348" t="s">
        <v>311</v>
      </c>
    </row>
    <row r="183" spans="1:50" s="179" customFormat="1" ht="31.5" customHeight="1">
      <c r="A183" s="1173">
        <v>177</v>
      </c>
      <c r="B183" s="1098" t="s">
        <v>316</v>
      </c>
      <c r="C183" s="800" t="s">
        <v>354</v>
      </c>
      <c r="D183" s="801" t="s">
        <v>229</v>
      </c>
      <c r="E183" s="835" t="s">
        <v>138</v>
      </c>
      <c r="F183" s="837"/>
      <c r="G183" s="836">
        <v>27111.25</v>
      </c>
      <c r="H183" s="803"/>
      <c r="I183" s="804"/>
      <c r="J183" s="805" t="s">
        <v>207</v>
      </c>
      <c r="K183" s="523"/>
      <c r="L183" s="804" t="s">
        <v>207</v>
      </c>
      <c r="M183" s="523"/>
      <c r="N183" s="805" t="s">
        <v>207</v>
      </c>
      <c r="O183" s="523"/>
      <c r="P183" s="804" t="s">
        <v>207</v>
      </c>
      <c r="Q183" s="523"/>
      <c r="R183" s="804" t="s">
        <v>207</v>
      </c>
      <c r="S183" s="523"/>
      <c r="T183" s="804" t="s">
        <v>207</v>
      </c>
      <c r="U183" s="523"/>
      <c r="V183" s="804" t="s">
        <v>207</v>
      </c>
      <c r="W183" s="523"/>
      <c r="X183" s="804" t="s">
        <v>207</v>
      </c>
      <c r="Y183" s="523"/>
      <c r="Z183" s="804" t="s">
        <v>207</v>
      </c>
      <c r="AA183" s="523"/>
      <c r="AB183" s="804" t="s">
        <v>207</v>
      </c>
      <c r="AC183" s="523"/>
      <c r="AD183" s="805" t="s">
        <v>207</v>
      </c>
      <c r="AE183" s="523"/>
      <c r="AF183" s="804" t="s">
        <v>207</v>
      </c>
      <c r="AG183" s="523"/>
      <c r="AH183" s="804" t="s">
        <v>207</v>
      </c>
      <c r="AI183" s="523"/>
      <c r="AJ183" s="804">
        <v>40456</v>
      </c>
      <c r="AK183" s="523"/>
      <c r="AL183" s="804">
        <v>40457</v>
      </c>
      <c r="AM183" s="523"/>
      <c r="AN183" s="804">
        <v>40459</v>
      </c>
      <c r="AO183" s="523"/>
      <c r="AP183" s="805">
        <v>40465</v>
      </c>
      <c r="AQ183" s="523"/>
      <c r="AR183" s="804">
        <v>40466</v>
      </c>
      <c r="AS183" s="523"/>
      <c r="AT183" s="1338">
        <v>41090</v>
      </c>
      <c r="AU183" s="1598">
        <v>100</v>
      </c>
      <c r="AV183" s="1598">
        <v>100</v>
      </c>
      <c r="AW183" s="1352" t="s">
        <v>311</v>
      </c>
    </row>
    <row r="184" spans="1:50" s="179" customFormat="1" ht="31.5" customHeight="1">
      <c r="A184" s="1831">
        <v>178</v>
      </c>
      <c r="B184" s="1761" t="s">
        <v>316</v>
      </c>
      <c r="C184" s="1749" t="s">
        <v>354</v>
      </c>
      <c r="D184" s="1750" t="s">
        <v>229</v>
      </c>
      <c r="E184" s="1725" t="s">
        <v>199</v>
      </c>
      <c r="F184" s="606"/>
      <c r="G184" s="243">
        <v>793</v>
      </c>
      <c r="H184" s="234"/>
      <c r="I184" s="368"/>
      <c r="J184" s="537">
        <v>41079</v>
      </c>
      <c r="K184" s="511"/>
      <c r="L184" s="368">
        <v>41080</v>
      </c>
      <c r="M184" s="511"/>
      <c r="N184" s="246" t="s">
        <v>207</v>
      </c>
      <c r="O184" s="511"/>
      <c r="P184" s="248" t="s">
        <v>207</v>
      </c>
      <c r="Q184" s="511"/>
      <c r="R184" s="248" t="s">
        <v>207</v>
      </c>
      <c r="S184" s="511"/>
      <c r="T184" s="248" t="s">
        <v>207</v>
      </c>
      <c r="U184" s="511"/>
      <c r="V184" s="248" t="s">
        <v>207</v>
      </c>
      <c r="W184" s="511"/>
      <c r="X184" s="248" t="s">
        <v>207</v>
      </c>
      <c r="Y184" s="511"/>
      <c r="Z184" s="248" t="s">
        <v>207</v>
      </c>
      <c r="AA184" s="511"/>
      <c r="AB184" s="248" t="s">
        <v>207</v>
      </c>
      <c r="AC184" s="511"/>
      <c r="AD184" s="246" t="s">
        <v>207</v>
      </c>
      <c r="AE184" s="511"/>
      <c r="AF184" s="248" t="s">
        <v>207</v>
      </c>
      <c r="AG184" s="511"/>
      <c r="AH184" s="248" t="s">
        <v>207</v>
      </c>
      <c r="AI184" s="511"/>
      <c r="AJ184" s="248">
        <v>41075</v>
      </c>
      <c r="AK184" s="511"/>
      <c r="AL184" s="368">
        <v>41079</v>
      </c>
      <c r="AM184" s="511"/>
      <c r="AN184" s="368">
        <v>41080</v>
      </c>
      <c r="AO184" s="511"/>
      <c r="AP184" s="537">
        <v>41081</v>
      </c>
      <c r="AQ184" s="511"/>
      <c r="AR184" s="368">
        <v>41061</v>
      </c>
      <c r="AS184" s="511"/>
      <c r="AT184" s="1333">
        <v>41090</v>
      </c>
      <c r="AU184" s="1367">
        <v>100</v>
      </c>
      <c r="AV184" s="1367">
        <v>100</v>
      </c>
      <c r="AW184" s="1347" t="s">
        <v>311</v>
      </c>
    </row>
    <row r="185" spans="1:50" s="179" customFormat="1" ht="31.5" customHeight="1">
      <c r="A185" s="1127">
        <v>179</v>
      </c>
      <c r="B185" s="1573" t="s">
        <v>204</v>
      </c>
      <c r="C185" s="1755" t="s">
        <v>1394</v>
      </c>
      <c r="D185" s="1756" t="s">
        <v>229</v>
      </c>
      <c r="E185" s="1574" t="s">
        <v>234</v>
      </c>
      <c r="F185" s="1126"/>
      <c r="G185" s="255">
        <v>9000</v>
      </c>
      <c r="H185" s="458" t="s">
        <v>221</v>
      </c>
      <c r="I185" s="376" t="s">
        <v>206</v>
      </c>
      <c r="J185" s="821">
        <v>41073</v>
      </c>
      <c r="K185" s="822">
        <v>14</v>
      </c>
      <c r="L185" s="376">
        <f>J185+K185</f>
        <v>41087</v>
      </c>
      <c r="M185" s="822">
        <v>7</v>
      </c>
      <c r="N185" s="376">
        <f>L185+M185</f>
        <v>41094</v>
      </c>
      <c r="O185" s="822">
        <v>14</v>
      </c>
      <c r="P185" s="376">
        <f>N185+O185</f>
        <v>41108</v>
      </c>
      <c r="Q185" s="822">
        <v>7</v>
      </c>
      <c r="R185" s="376">
        <f>P185+Q185</f>
        <v>41115</v>
      </c>
      <c r="S185" s="822">
        <v>7</v>
      </c>
      <c r="T185" s="376">
        <f>R185+S185</f>
        <v>41122</v>
      </c>
      <c r="U185" s="822"/>
      <c r="V185" s="376" t="s">
        <v>207</v>
      </c>
      <c r="W185" s="822"/>
      <c r="X185" s="376" t="s">
        <v>207</v>
      </c>
      <c r="Y185" s="822"/>
      <c r="Z185" s="376" t="s">
        <v>207</v>
      </c>
      <c r="AA185" s="822"/>
      <c r="AB185" s="376" t="s">
        <v>207</v>
      </c>
      <c r="AC185" s="822"/>
      <c r="AD185" s="821" t="s">
        <v>207</v>
      </c>
      <c r="AE185" s="822"/>
      <c r="AF185" s="376" t="s">
        <v>207</v>
      </c>
      <c r="AG185" s="822"/>
      <c r="AH185" s="376" t="s">
        <v>207</v>
      </c>
      <c r="AI185" s="822">
        <v>7</v>
      </c>
      <c r="AJ185" s="376">
        <f>T185+AI185</f>
        <v>41129</v>
      </c>
      <c r="AK185" s="822">
        <v>14</v>
      </c>
      <c r="AL185" s="376">
        <f>AJ185+AK185</f>
        <v>41143</v>
      </c>
      <c r="AM185" s="822">
        <v>14</v>
      </c>
      <c r="AN185" s="376">
        <f>AL185+AM185</f>
        <v>41157</v>
      </c>
      <c r="AO185" s="822">
        <v>7</v>
      </c>
      <c r="AP185" s="821">
        <f>AN185+AO185</f>
        <v>41164</v>
      </c>
      <c r="AQ185" s="822">
        <v>1</v>
      </c>
      <c r="AR185" s="376">
        <v>41079</v>
      </c>
      <c r="AS185" s="822"/>
      <c r="AT185" s="376">
        <v>41455</v>
      </c>
      <c r="AU185" s="1650"/>
      <c r="AV185" s="1650"/>
      <c r="AW185" s="377"/>
    </row>
    <row r="186" spans="1:50" s="179" customFormat="1" ht="31.5" customHeight="1">
      <c r="A186" s="1173">
        <v>180</v>
      </c>
      <c r="B186" s="1724" t="s">
        <v>316</v>
      </c>
      <c r="C186" s="1749" t="s">
        <v>1397</v>
      </c>
      <c r="D186" s="1750"/>
      <c r="E186" s="1725"/>
      <c r="F186" s="606"/>
      <c r="G186" s="243">
        <v>7200</v>
      </c>
      <c r="H186" s="234"/>
      <c r="I186" s="368"/>
      <c r="J186" s="537">
        <v>41073</v>
      </c>
      <c r="K186" s="511"/>
      <c r="L186" s="368">
        <v>41073</v>
      </c>
      <c r="M186" s="511"/>
      <c r="N186" s="537">
        <v>41073</v>
      </c>
      <c r="O186" s="511"/>
      <c r="P186" s="368">
        <v>41074</v>
      </c>
      <c r="Q186" s="511"/>
      <c r="R186" s="368">
        <v>41075</v>
      </c>
      <c r="S186" s="511"/>
      <c r="T186" s="368">
        <v>41044</v>
      </c>
      <c r="U186" s="511"/>
      <c r="V186" s="248" t="s">
        <v>207</v>
      </c>
      <c r="W186" s="511"/>
      <c r="X186" s="248" t="s">
        <v>207</v>
      </c>
      <c r="Y186" s="511"/>
      <c r="Z186" s="248" t="s">
        <v>207</v>
      </c>
      <c r="AA186" s="511"/>
      <c r="AB186" s="248" t="s">
        <v>207</v>
      </c>
      <c r="AC186" s="511"/>
      <c r="AD186" s="246" t="s">
        <v>207</v>
      </c>
      <c r="AE186" s="511"/>
      <c r="AF186" s="248" t="s">
        <v>207</v>
      </c>
      <c r="AG186" s="511"/>
      <c r="AH186" s="248" t="s">
        <v>207</v>
      </c>
      <c r="AI186" s="511"/>
      <c r="AJ186" s="248">
        <v>41044</v>
      </c>
      <c r="AK186" s="511"/>
      <c r="AL186" s="248">
        <v>41044</v>
      </c>
      <c r="AM186" s="511"/>
      <c r="AN186" s="248">
        <v>41044</v>
      </c>
      <c r="AO186" s="511"/>
      <c r="AP186" s="537">
        <v>41048</v>
      </c>
      <c r="AQ186" s="511"/>
      <c r="AR186" s="368">
        <v>41079</v>
      </c>
      <c r="AS186" s="511"/>
      <c r="AT186" s="368"/>
      <c r="AU186" s="1591"/>
      <c r="AV186" s="1591"/>
      <c r="AW186" s="1592" t="s">
        <v>309</v>
      </c>
    </row>
    <row r="187" spans="1:50" ht="18.75" customHeight="1">
      <c r="A187" s="1831">
        <v>181</v>
      </c>
      <c r="B187" s="1171" t="s">
        <v>204</v>
      </c>
      <c r="C187" s="984" t="s">
        <v>470</v>
      </c>
      <c r="D187" s="937" t="s">
        <v>229</v>
      </c>
      <c r="E187" s="32" t="s">
        <v>313</v>
      </c>
      <c r="F187" s="380">
        <v>49000</v>
      </c>
      <c r="G187" s="380"/>
      <c r="H187" s="980" t="s">
        <v>221</v>
      </c>
      <c r="I187" s="453" t="s">
        <v>206</v>
      </c>
      <c r="J187" s="453">
        <v>39638</v>
      </c>
      <c r="K187" s="522">
        <v>14</v>
      </c>
      <c r="L187" s="453">
        <f>J187+K187</f>
        <v>39652</v>
      </c>
      <c r="M187" s="522">
        <v>7</v>
      </c>
      <c r="N187" s="453">
        <f>L187+M187</f>
        <v>39659</v>
      </c>
      <c r="O187" s="522">
        <v>14</v>
      </c>
      <c r="P187" s="453">
        <f>N187+O187</f>
        <v>39673</v>
      </c>
      <c r="Q187" s="522">
        <v>7</v>
      </c>
      <c r="R187" s="453">
        <f>P187+Q187</f>
        <v>39680</v>
      </c>
      <c r="S187" s="522">
        <v>7</v>
      </c>
      <c r="T187" s="453">
        <f>R187+S187</f>
        <v>39687</v>
      </c>
      <c r="U187" s="522"/>
      <c r="V187" s="453" t="s">
        <v>207</v>
      </c>
      <c r="W187" s="522"/>
      <c r="X187" s="453" t="s">
        <v>207</v>
      </c>
      <c r="Y187" s="522"/>
      <c r="Z187" s="453" t="s">
        <v>207</v>
      </c>
      <c r="AA187" s="522"/>
      <c r="AB187" s="453" t="s">
        <v>207</v>
      </c>
      <c r="AC187" s="522"/>
      <c r="AD187" s="453" t="s">
        <v>207</v>
      </c>
      <c r="AE187" s="522"/>
      <c r="AF187" s="453" t="s">
        <v>207</v>
      </c>
      <c r="AG187" s="522"/>
      <c r="AH187" s="453" t="s">
        <v>207</v>
      </c>
      <c r="AI187" s="522">
        <v>7</v>
      </c>
      <c r="AJ187" s="453">
        <f>T187+AI187</f>
        <v>39694</v>
      </c>
      <c r="AK187" s="522">
        <v>14</v>
      </c>
      <c r="AL187" s="453">
        <f>AJ187+AK187</f>
        <v>39708</v>
      </c>
      <c r="AM187" s="522">
        <v>14</v>
      </c>
      <c r="AN187" s="453">
        <f>AL187+AM187</f>
        <v>39722</v>
      </c>
      <c r="AO187" s="522">
        <v>7</v>
      </c>
      <c r="AP187" s="453">
        <f>AN187+AO187</f>
        <v>39729</v>
      </c>
      <c r="AQ187" s="522">
        <v>7</v>
      </c>
      <c r="AR187" s="453">
        <f>AP187+AQ187</f>
        <v>39736</v>
      </c>
      <c r="AS187" s="522">
        <v>365</v>
      </c>
      <c r="AT187" s="1215">
        <f t="shared" ref="AT187:AT192" si="2">AR187+AS187</f>
        <v>40101</v>
      </c>
      <c r="AU187" s="1645"/>
      <c r="AV187" s="1645"/>
      <c r="AW187" s="1346"/>
      <c r="AX187" s="48"/>
    </row>
    <row r="188" spans="1:50" s="179" customFormat="1" ht="18.75" customHeight="1">
      <c r="A188" s="1127">
        <v>182</v>
      </c>
      <c r="B188" s="1175" t="s">
        <v>316</v>
      </c>
      <c r="C188" s="236" t="s">
        <v>398</v>
      </c>
      <c r="D188" s="366"/>
      <c r="E188" s="233"/>
      <c r="F188" s="606"/>
      <c r="G188" s="243">
        <v>13800</v>
      </c>
      <c r="H188" s="234"/>
      <c r="I188" s="368"/>
      <c r="J188" s="537"/>
      <c r="K188" s="511"/>
      <c r="L188" s="368"/>
      <c r="M188" s="511"/>
      <c r="N188" s="537"/>
      <c r="O188" s="511"/>
      <c r="P188" s="368"/>
      <c r="Q188" s="511"/>
      <c r="R188" s="368">
        <v>39632</v>
      </c>
      <c r="S188" s="511"/>
      <c r="T188" s="368"/>
      <c r="U188" s="511"/>
      <c r="V188" s="368" t="s">
        <v>207</v>
      </c>
      <c r="W188" s="511"/>
      <c r="X188" s="368" t="s">
        <v>207</v>
      </c>
      <c r="Y188" s="511"/>
      <c r="Z188" s="368" t="s">
        <v>207</v>
      </c>
      <c r="AA188" s="511"/>
      <c r="AB188" s="368" t="s">
        <v>207</v>
      </c>
      <c r="AC188" s="511"/>
      <c r="AD188" s="537" t="s">
        <v>207</v>
      </c>
      <c r="AE188" s="511"/>
      <c r="AF188" s="368" t="s">
        <v>207</v>
      </c>
      <c r="AG188" s="511"/>
      <c r="AH188" s="368" t="s">
        <v>207</v>
      </c>
      <c r="AI188" s="511"/>
      <c r="AJ188" s="368"/>
      <c r="AK188" s="511"/>
      <c r="AL188" s="368"/>
      <c r="AM188" s="511"/>
      <c r="AN188" s="368"/>
      <c r="AO188" s="511"/>
      <c r="AP188" s="537">
        <v>39727</v>
      </c>
      <c r="AQ188" s="511"/>
      <c r="AR188" s="368">
        <v>39736</v>
      </c>
      <c r="AS188" s="511">
        <v>365</v>
      </c>
      <c r="AT188" s="1333">
        <f t="shared" si="2"/>
        <v>40101</v>
      </c>
      <c r="AU188" s="1367">
        <v>100</v>
      </c>
      <c r="AV188" s="1367">
        <v>100</v>
      </c>
      <c r="AW188" s="1345" t="s">
        <v>311</v>
      </c>
    </row>
    <row r="189" spans="1:50" ht="19.5" customHeight="1">
      <c r="A189" s="1173">
        <v>183</v>
      </c>
      <c r="B189" s="458" t="s">
        <v>204</v>
      </c>
      <c r="C189" s="373" t="s">
        <v>616</v>
      </c>
      <c r="D189" s="371" t="s">
        <v>229</v>
      </c>
      <c r="E189" s="232" t="s">
        <v>313</v>
      </c>
      <c r="F189" s="255">
        <v>0</v>
      </c>
      <c r="G189" s="255"/>
      <c r="H189" s="375" t="s">
        <v>221</v>
      </c>
      <c r="I189" s="376" t="s">
        <v>206</v>
      </c>
      <c r="J189" s="376">
        <v>40097</v>
      </c>
      <c r="K189" s="510">
        <v>14</v>
      </c>
      <c r="L189" s="376">
        <v>40111</v>
      </c>
      <c r="M189" s="510">
        <v>7</v>
      </c>
      <c r="N189" s="376">
        <f>L189+M189</f>
        <v>40118</v>
      </c>
      <c r="O189" s="510">
        <v>14</v>
      </c>
      <c r="P189" s="376">
        <f>N189+O189</f>
        <v>40132</v>
      </c>
      <c r="Q189" s="510">
        <v>7</v>
      </c>
      <c r="R189" s="376">
        <f>P189+Q189</f>
        <v>40139</v>
      </c>
      <c r="S189" s="510">
        <v>7</v>
      </c>
      <c r="T189" s="376">
        <f>R189+S189</f>
        <v>40146</v>
      </c>
      <c r="U189" s="510"/>
      <c r="V189" s="376" t="s">
        <v>207</v>
      </c>
      <c r="W189" s="510"/>
      <c r="X189" s="376" t="s">
        <v>207</v>
      </c>
      <c r="Y189" s="510"/>
      <c r="Z189" s="376" t="s">
        <v>207</v>
      </c>
      <c r="AA189" s="510"/>
      <c r="AB189" s="376" t="s">
        <v>207</v>
      </c>
      <c r="AC189" s="510"/>
      <c r="AD189" s="376" t="s">
        <v>207</v>
      </c>
      <c r="AE189" s="510"/>
      <c r="AF189" s="376" t="s">
        <v>207</v>
      </c>
      <c r="AG189" s="510"/>
      <c r="AH189" s="376" t="s">
        <v>207</v>
      </c>
      <c r="AI189" s="510">
        <v>7</v>
      </c>
      <c r="AJ189" s="376">
        <f>T189+AI189</f>
        <v>40153</v>
      </c>
      <c r="AK189" s="510">
        <v>14</v>
      </c>
      <c r="AL189" s="376">
        <f>AJ189+AK189</f>
        <v>40167</v>
      </c>
      <c r="AM189" s="510">
        <v>14</v>
      </c>
      <c r="AN189" s="376">
        <f>AL189+AM189</f>
        <v>40181</v>
      </c>
      <c r="AO189" s="510">
        <v>7</v>
      </c>
      <c r="AP189" s="376">
        <f>AN189+AO189</f>
        <v>40188</v>
      </c>
      <c r="AQ189" s="510">
        <v>7</v>
      </c>
      <c r="AR189" s="376">
        <v>40756</v>
      </c>
      <c r="AS189" s="510">
        <v>334</v>
      </c>
      <c r="AT189" s="1214">
        <v>41274</v>
      </c>
      <c r="AU189" s="1366"/>
      <c r="AV189" s="1366"/>
      <c r="AW189" s="1343"/>
      <c r="AX189" s="48"/>
    </row>
    <row r="190" spans="1:50" s="179" customFormat="1" ht="30" customHeight="1">
      <c r="A190" s="1831">
        <v>184</v>
      </c>
      <c r="B190" s="653" t="s">
        <v>316</v>
      </c>
      <c r="C190" s="650" t="s">
        <v>377</v>
      </c>
      <c r="D190" s="651" t="s">
        <v>229</v>
      </c>
      <c r="E190" s="652"/>
      <c r="F190" s="1067"/>
      <c r="G190" s="94">
        <v>10800</v>
      </c>
      <c r="H190" s="653"/>
      <c r="I190" s="379"/>
      <c r="J190" s="538">
        <v>40097</v>
      </c>
      <c r="K190" s="509"/>
      <c r="L190" s="379">
        <v>40111</v>
      </c>
      <c r="M190" s="509"/>
      <c r="N190" s="538">
        <v>40111</v>
      </c>
      <c r="O190" s="509"/>
      <c r="P190" s="379">
        <v>40128</v>
      </c>
      <c r="Q190" s="509"/>
      <c r="R190" s="379">
        <v>40198</v>
      </c>
      <c r="S190" s="509"/>
      <c r="T190" s="379">
        <v>40199</v>
      </c>
      <c r="U190" s="509"/>
      <c r="V190" s="379" t="s">
        <v>207</v>
      </c>
      <c r="W190" s="509"/>
      <c r="X190" s="379" t="s">
        <v>207</v>
      </c>
      <c r="Y190" s="509"/>
      <c r="Z190" s="379" t="s">
        <v>207</v>
      </c>
      <c r="AA190" s="509"/>
      <c r="AB190" s="379" t="s">
        <v>207</v>
      </c>
      <c r="AC190" s="509"/>
      <c r="AD190" s="538" t="s">
        <v>207</v>
      </c>
      <c r="AE190" s="509"/>
      <c r="AF190" s="379" t="s">
        <v>207</v>
      </c>
      <c r="AG190" s="509"/>
      <c r="AH190" s="379" t="s">
        <v>207</v>
      </c>
      <c r="AI190" s="509"/>
      <c r="AJ190" s="379">
        <v>40200</v>
      </c>
      <c r="AK190" s="509"/>
      <c r="AL190" s="379">
        <v>40200</v>
      </c>
      <c r="AM190" s="509"/>
      <c r="AN190" s="379">
        <v>40205</v>
      </c>
      <c r="AO190" s="509"/>
      <c r="AP190" s="538">
        <v>40212</v>
      </c>
      <c r="AQ190" s="509">
        <v>0</v>
      </c>
      <c r="AR190" s="379">
        <f>AP190+AQ190</f>
        <v>40212</v>
      </c>
      <c r="AS190" s="509">
        <v>365</v>
      </c>
      <c r="AT190" s="1332">
        <f t="shared" si="2"/>
        <v>40577</v>
      </c>
      <c r="AU190" s="1367">
        <v>100</v>
      </c>
      <c r="AV190" s="1367">
        <v>100</v>
      </c>
      <c r="AW190" s="1349" t="s">
        <v>311</v>
      </c>
    </row>
    <row r="191" spans="1:50" s="179" customFormat="1" ht="35.25" customHeight="1">
      <c r="A191" s="1127">
        <v>185</v>
      </c>
      <c r="B191" s="653" t="s">
        <v>316</v>
      </c>
      <c r="C191" s="650" t="s">
        <v>377</v>
      </c>
      <c r="D191" s="651" t="s">
        <v>229</v>
      </c>
      <c r="E191" s="92" t="s">
        <v>136</v>
      </c>
      <c r="F191" s="1067"/>
      <c r="G191" s="94"/>
      <c r="H191" s="653"/>
      <c r="I191" s="379"/>
      <c r="J191" s="98" t="s">
        <v>207</v>
      </c>
      <c r="K191" s="509"/>
      <c r="L191" s="99" t="s">
        <v>207</v>
      </c>
      <c r="M191" s="509"/>
      <c r="N191" s="98" t="s">
        <v>207</v>
      </c>
      <c r="O191" s="509"/>
      <c r="P191" s="99" t="s">
        <v>207</v>
      </c>
      <c r="Q191" s="509"/>
      <c r="R191" s="99" t="s">
        <v>207</v>
      </c>
      <c r="S191" s="509" t="s">
        <v>416</v>
      </c>
      <c r="T191" s="99" t="s">
        <v>207</v>
      </c>
      <c r="U191" s="509"/>
      <c r="V191" s="99" t="s">
        <v>207</v>
      </c>
      <c r="W191" s="509"/>
      <c r="X191" s="99" t="s">
        <v>207</v>
      </c>
      <c r="Y191" s="509"/>
      <c r="Z191" s="99" t="s">
        <v>207</v>
      </c>
      <c r="AA191" s="509"/>
      <c r="AB191" s="99" t="s">
        <v>207</v>
      </c>
      <c r="AC191" s="509"/>
      <c r="AD191" s="98" t="s">
        <v>207</v>
      </c>
      <c r="AE191" s="509"/>
      <c r="AF191" s="99" t="s">
        <v>207</v>
      </c>
      <c r="AG191" s="509"/>
      <c r="AH191" s="99" t="s">
        <v>207</v>
      </c>
      <c r="AI191" s="509"/>
      <c r="AJ191" s="379">
        <v>40373</v>
      </c>
      <c r="AK191" s="509"/>
      <c r="AL191" s="379">
        <v>40373</v>
      </c>
      <c r="AM191" s="509"/>
      <c r="AN191" s="379">
        <v>40401</v>
      </c>
      <c r="AO191" s="509"/>
      <c r="AP191" s="538">
        <v>40402</v>
      </c>
      <c r="AQ191" s="509"/>
      <c r="AR191" s="379">
        <v>40402</v>
      </c>
      <c r="AS191" s="509">
        <v>175</v>
      </c>
      <c r="AT191" s="1332">
        <f t="shared" si="2"/>
        <v>40577</v>
      </c>
      <c r="AU191" s="1367">
        <v>100</v>
      </c>
      <c r="AV191" s="1367">
        <v>100</v>
      </c>
      <c r="AW191" s="1349" t="s">
        <v>311</v>
      </c>
    </row>
    <row r="192" spans="1:50" s="179" customFormat="1" ht="33" customHeight="1">
      <c r="A192" s="1173">
        <v>186</v>
      </c>
      <c r="B192" s="91" t="s">
        <v>316</v>
      </c>
      <c r="C192" s="463" t="s">
        <v>377</v>
      </c>
      <c r="D192" s="464" t="s">
        <v>229</v>
      </c>
      <c r="E192" s="92" t="s">
        <v>138</v>
      </c>
      <c r="F192" s="1067"/>
      <c r="G192" s="94">
        <v>5400</v>
      </c>
      <c r="H192" s="653"/>
      <c r="I192" s="379"/>
      <c r="J192" s="98" t="s">
        <v>207</v>
      </c>
      <c r="K192" s="509"/>
      <c r="L192" s="99" t="s">
        <v>207</v>
      </c>
      <c r="M192" s="509"/>
      <c r="N192" s="98" t="s">
        <v>207</v>
      </c>
      <c r="O192" s="509"/>
      <c r="P192" s="99" t="s">
        <v>207</v>
      </c>
      <c r="Q192" s="509"/>
      <c r="R192" s="99" t="s">
        <v>207</v>
      </c>
      <c r="S192" s="509"/>
      <c r="T192" s="99" t="s">
        <v>207</v>
      </c>
      <c r="U192" s="509"/>
      <c r="V192" s="99" t="s">
        <v>207</v>
      </c>
      <c r="W192" s="509"/>
      <c r="X192" s="99" t="s">
        <v>207</v>
      </c>
      <c r="Y192" s="509"/>
      <c r="Z192" s="99" t="s">
        <v>207</v>
      </c>
      <c r="AA192" s="509"/>
      <c r="AB192" s="99" t="s">
        <v>207</v>
      </c>
      <c r="AC192" s="509"/>
      <c r="AD192" s="98" t="s">
        <v>207</v>
      </c>
      <c r="AE192" s="509"/>
      <c r="AF192" s="99" t="s">
        <v>207</v>
      </c>
      <c r="AG192" s="509"/>
      <c r="AH192" s="99" t="s">
        <v>207</v>
      </c>
      <c r="AI192" s="509"/>
      <c r="AJ192" s="99">
        <v>40563</v>
      </c>
      <c r="AK192" s="509"/>
      <c r="AL192" s="379">
        <v>40563</v>
      </c>
      <c r="AM192" s="509"/>
      <c r="AN192" s="379">
        <v>40564</v>
      </c>
      <c r="AO192" s="509"/>
      <c r="AP192" s="538">
        <v>40575</v>
      </c>
      <c r="AQ192" s="509"/>
      <c r="AR192" s="379">
        <v>40575</v>
      </c>
      <c r="AS192" s="509">
        <v>180</v>
      </c>
      <c r="AT192" s="1332">
        <f t="shared" si="2"/>
        <v>40755</v>
      </c>
      <c r="AU192" s="1367">
        <v>100</v>
      </c>
      <c r="AV192" s="1367">
        <v>100</v>
      </c>
      <c r="AW192" s="1349" t="s">
        <v>311</v>
      </c>
    </row>
    <row r="193" spans="1:50" ht="33.75" customHeight="1">
      <c r="A193" s="1831">
        <v>187</v>
      </c>
      <c r="B193" s="1183" t="s">
        <v>316</v>
      </c>
      <c r="C193" s="1184" t="s">
        <v>377</v>
      </c>
      <c r="D193" s="1185" t="s">
        <v>229</v>
      </c>
      <c r="E193" s="1186" t="s">
        <v>199</v>
      </c>
      <c r="F193" s="1187">
        <v>0</v>
      </c>
      <c r="G193" s="1187">
        <v>11550</v>
      </c>
      <c r="H193" s="1188"/>
      <c r="I193" s="1189"/>
      <c r="J193" s="1189" t="s">
        <v>207</v>
      </c>
      <c r="K193" s="1190"/>
      <c r="L193" s="1189" t="s">
        <v>207</v>
      </c>
      <c r="M193" s="1190"/>
      <c r="N193" s="1189" t="s">
        <v>207</v>
      </c>
      <c r="O193" s="1190"/>
      <c r="P193" s="1189" t="s">
        <v>207</v>
      </c>
      <c r="Q193" s="1190"/>
      <c r="R193" s="1189" t="s">
        <v>207</v>
      </c>
      <c r="S193" s="1190"/>
      <c r="T193" s="1189" t="s">
        <v>207</v>
      </c>
      <c r="U193" s="1190"/>
      <c r="V193" s="1189" t="s">
        <v>207</v>
      </c>
      <c r="W193" s="1190"/>
      <c r="X193" s="1189" t="s">
        <v>207</v>
      </c>
      <c r="Y193" s="1190"/>
      <c r="Z193" s="1189" t="s">
        <v>207</v>
      </c>
      <c r="AA193" s="1190"/>
      <c r="AB193" s="1189" t="s">
        <v>207</v>
      </c>
      <c r="AC193" s="1190"/>
      <c r="AD193" s="1189" t="s">
        <v>207</v>
      </c>
      <c r="AE193" s="1190"/>
      <c r="AF193" s="1189" t="s">
        <v>207</v>
      </c>
      <c r="AG193" s="1190"/>
      <c r="AH193" s="1189" t="s">
        <v>207</v>
      </c>
      <c r="AI193" s="1190"/>
      <c r="AJ193" s="1189">
        <v>40739</v>
      </c>
      <c r="AK193" s="1190"/>
      <c r="AL193" s="1189">
        <v>40744</v>
      </c>
      <c r="AM193" s="1190"/>
      <c r="AN193" s="1189">
        <v>40758</v>
      </c>
      <c r="AO193" s="1190"/>
      <c r="AP193" s="1189">
        <v>40758</v>
      </c>
      <c r="AQ193" s="1190"/>
      <c r="AR193" s="1189">
        <v>40756</v>
      </c>
      <c r="AS193" s="1190"/>
      <c r="AT193" s="1337">
        <v>41090</v>
      </c>
      <c r="AU193" s="1637">
        <v>100</v>
      </c>
      <c r="AV193" s="1637">
        <v>100</v>
      </c>
      <c r="AW193" s="1349" t="s">
        <v>311</v>
      </c>
      <c r="AX193" s="48"/>
    </row>
    <row r="194" spans="1:50" ht="33.75" customHeight="1">
      <c r="A194" s="1127">
        <v>188</v>
      </c>
      <c r="B194" s="1757" t="s">
        <v>316</v>
      </c>
      <c r="C194" s="1758" t="s">
        <v>377</v>
      </c>
      <c r="D194" s="1759" t="s">
        <v>229</v>
      </c>
      <c r="E194" s="1760" t="s">
        <v>1091</v>
      </c>
      <c r="F194" s="1089"/>
      <c r="G194" s="1089">
        <v>6300</v>
      </c>
      <c r="H194" s="1164"/>
      <c r="I194" s="1165"/>
      <c r="J194" s="1165">
        <v>41078</v>
      </c>
      <c r="K194" s="1166"/>
      <c r="L194" s="1165">
        <v>41080</v>
      </c>
      <c r="M194" s="1166"/>
      <c r="N194" s="248" t="s">
        <v>207</v>
      </c>
      <c r="O194" s="1166"/>
      <c r="P194" s="248" t="s">
        <v>207</v>
      </c>
      <c r="Q194" s="1166"/>
      <c r="R194" s="248" t="s">
        <v>207</v>
      </c>
      <c r="S194" s="1166"/>
      <c r="T194" s="248" t="s">
        <v>207</v>
      </c>
      <c r="U194" s="1166"/>
      <c r="V194" s="248" t="s">
        <v>207</v>
      </c>
      <c r="W194" s="1166"/>
      <c r="X194" s="248" t="s">
        <v>207</v>
      </c>
      <c r="Y194" s="1166"/>
      <c r="Z194" s="248" t="s">
        <v>207</v>
      </c>
      <c r="AA194" s="1166"/>
      <c r="AB194" s="248" t="s">
        <v>207</v>
      </c>
      <c r="AC194" s="1166"/>
      <c r="AD194" s="248" t="s">
        <v>207</v>
      </c>
      <c r="AE194" s="1166"/>
      <c r="AF194" s="248" t="s">
        <v>207</v>
      </c>
      <c r="AG194" s="1166"/>
      <c r="AH194" s="248" t="s">
        <v>207</v>
      </c>
      <c r="AI194" s="1166"/>
      <c r="AJ194" s="248">
        <v>41075</v>
      </c>
      <c r="AK194" s="1166"/>
      <c r="AL194" s="1165">
        <v>41075</v>
      </c>
      <c r="AM194" s="1166"/>
      <c r="AN194" s="1165">
        <v>41080</v>
      </c>
      <c r="AO194" s="1166"/>
      <c r="AP194" s="1165">
        <v>41081</v>
      </c>
      <c r="AQ194" s="1166"/>
      <c r="AR194" s="1165">
        <v>41091</v>
      </c>
      <c r="AS194" s="1166"/>
      <c r="AT194" s="1216">
        <v>41152</v>
      </c>
      <c r="AU194" s="1369"/>
      <c r="AV194" s="1369"/>
      <c r="AW194" s="1347" t="s">
        <v>311</v>
      </c>
      <c r="AX194" s="48"/>
    </row>
    <row r="195" spans="1:50" ht="18" customHeight="1">
      <c r="A195" s="1173">
        <v>189</v>
      </c>
      <c r="B195" s="1177" t="s">
        <v>204</v>
      </c>
      <c r="C195" s="1169" t="s">
        <v>617</v>
      </c>
      <c r="D195" s="818" t="s">
        <v>229</v>
      </c>
      <c r="E195" s="68" t="s">
        <v>239</v>
      </c>
      <c r="F195" s="570">
        <v>40800</v>
      </c>
      <c r="G195" s="570"/>
      <c r="H195" s="1170" t="s">
        <v>221</v>
      </c>
      <c r="I195" s="562" t="s">
        <v>206</v>
      </c>
      <c r="J195" s="562">
        <v>39921</v>
      </c>
      <c r="K195" s="558">
        <v>14</v>
      </c>
      <c r="L195" s="562">
        <f>J195+K195</f>
        <v>39935</v>
      </c>
      <c r="M195" s="558">
        <v>7</v>
      </c>
      <c r="N195" s="562">
        <f>L195+M195</f>
        <v>39942</v>
      </c>
      <c r="O195" s="558">
        <v>14</v>
      </c>
      <c r="P195" s="562">
        <f>N195+O195</f>
        <v>39956</v>
      </c>
      <c r="Q195" s="558">
        <v>7</v>
      </c>
      <c r="R195" s="562">
        <f>P195+Q195</f>
        <v>39963</v>
      </c>
      <c r="S195" s="558"/>
      <c r="T195" s="562" t="s">
        <v>207</v>
      </c>
      <c r="U195" s="558"/>
      <c r="V195" s="562" t="s">
        <v>207</v>
      </c>
      <c r="W195" s="558"/>
      <c r="X195" s="562" t="s">
        <v>207</v>
      </c>
      <c r="Y195" s="558"/>
      <c r="Z195" s="562" t="s">
        <v>207</v>
      </c>
      <c r="AA195" s="558"/>
      <c r="AB195" s="562" t="s">
        <v>207</v>
      </c>
      <c r="AC195" s="558"/>
      <c r="AD195" s="562" t="s">
        <v>207</v>
      </c>
      <c r="AE195" s="558"/>
      <c r="AF195" s="562" t="s">
        <v>207</v>
      </c>
      <c r="AG195" s="558"/>
      <c r="AH195" s="562" t="s">
        <v>207</v>
      </c>
      <c r="AI195" s="558">
        <v>7</v>
      </c>
      <c r="AJ195" s="562">
        <f>R195+AI195</f>
        <v>39970</v>
      </c>
      <c r="AK195" s="558">
        <v>14</v>
      </c>
      <c r="AL195" s="562">
        <f>AJ195+AK195</f>
        <v>39984</v>
      </c>
      <c r="AM195" s="558">
        <v>14</v>
      </c>
      <c r="AN195" s="562">
        <f>AL195+AM195</f>
        <v>39998</v>
      </c>
      <c r="AO195" s="558">
        <v>7</v>
      </c>
      <c r="AP195" s="562">
        <f>AN195+AO195</f>
        <v>40005</v>
      </c>
      <c r="AQ195" s="558">
        <v>7</v>
      </c>
      <c r="AR195" s="562">
        <v>40374</v>
      </c>
      <c r="AS195" s="558">
        <v>716</v>
      </c>
      <c r="AT195" s="1220">
        <v>41274</v>
      </c>
      <c r="AU195" s="1366"/>
      <c r="AV195" s="1366"/>
      <c r="AW195" s="1357"/>
      <c r="AX195" s="48"/>
    </row>
    <row r="196" spans="1:50" s="179" customFormat="1" ht="18.75" customHeight="1">
      <c r="A196" s="1831">
        <v>190</v>
      </c>
      <c r="B196" s="1176" t="s">
        <v>316</v>
      </c>
      <c r="C196" s="650" t="s">
        <v>378</v>
      </c>
      <c r="D196" s="651"/>
      <c r="E196" s="652"/>
      <c r="F196" s="1067"/>
      <c r="G196" s="94">
        <v>6000</v>
      </c>
      <c r="H196" s="653"/>
      <c r="I196" s="379"/>
      <c r="J196" s="538"/>
      <c r="K196" s="509"/>
      <c r="L196" s="379"/>
      <c r="M196" s="509"/>
      <c r="N196" s="538"/>
      <c r="O196" s="509"/>
      <c r="P196" s="379"/>
      <c r="Q196" s="509"/>
      <c r="R196" s="379">
        <v>39985</v>
      </c>
      <c r="S196" s="509"/>
      <c r="T196" s="379">
        <v>39987</v>
      </c>
      <c r="U196" s="509"/>
      <c r="V196" s="379" t="s">
        <v>207</v>
      </c>
      <c r="W196" s="509"/>
      <c r="X196" s="379" t="s">
        <v>207</v>
      </c>
      <c r="Y196" s="509"/>
      <c r="Z196" s="379" t="s">
        <v>207</v>
      </c>
      <c r="AA196" s="509"/>
      <c r="AB196" s="379" t="s">
        <v>207</v>
      </c>
      <c r="AC196" s="509"/>
      <c r="AD196" s="538" t="s">
        <v>207</v>
      </c>
      <c r="AE196" s="509"/>
      <c r="AF196" s="379" t="s">
        <v>207</v>
      </c>
      <c r="AG196" s="509"/>
      <c r="AH196" s="379" t="s">
        <v>207</v>
      </c>
      <c r="AI196" s="509"/>
      <c r="AJ196" s="379">
        <v>40006</v>
      </c>
      <c r="AK196" s="509"/>
      <c r="AL196" s="379">
        <v>40006</v>
      </c>
      <c r="AM196" s="509"/>
      <c r="AN196" s="379">
        <v>40008</v>
      </c>
      <c r="AO196" s="509"/>
      <c r="AP196" s="538">
        <v>40009</v>
      </c>
      <c r="AQ196" s="509">
        <v>0</v>
      </c>
      <c r="AR196" s="379">
        <f>AP196+AQ196</f>
        <v>40009</v>
      </c>
      <c r="AS196" s="509">
        <v>365</v>
      </c>
      <c r="AT196" s="1332">
        <f>AR196+AS196</f>
        <v>40374</v>
      </c>
      <c r="AU196" s="1367">
        <v>100</v>
      </c>
      <c r="AV196" s="1367">
        <v>100</v>
      </c>
      <c r="AW196" s="1344" t="s">
        <v>311</v>
      </c>
    </row>
    <row r="197" spans="1:50" s="179" customFormat="1" ht="34.5" customHeight="1">
      <c r="A197" s="1127">
        <v>191</v>
      </c>
      <c r="B197" s="1168" t="s">
        <v>316</v>
      </c>
      <c r="C197" s="806" t="s">
        <v>378</v>
      </c>
      <c r="D197" s="807" t="s">
        <v>229</v>
      </c>
      <c r="E197" s="794" t="s">
        <v>136</v>
      </c>
      <c r="F197" s="795"/>
      <c r="G197" s="796">
        <v>1000</v>
      </c>
      <c r="H197" s="797"/>
      <c r="I197" s="798"/>
      <c r="J197" s="799" t="s">
        <v>207</v>
      </c>
      <c r="K197" s="558"/>
      <c r="L197" s="798" t="s">
        <v>207</v>
      </c>
      <c r="M197" s="558"/>
      <c r="N197" s="799" t="s">
        <v>207</v>
      </c>
      <c r="O197" s="558"/>
      <c r="P197" s="798" t="s">
        <v>207</v>
      </c>
      <c r="Q197" s="558"/>
      <c r="R197" s="798" t="s">
        <v>207</v>
      </c>
      <c r="S197" s="558"/>
      <c r="T197" s="798" t="s">
        <v>207</v>
      </c>
      <c r="U197" s="558"/>
      <c r="V197" s="798" t="s">
        <v>207</v>
      </c>
      <c r="W197" s="558"/>
      <c r="X197" s="798" t="s">
        <v>207</v>
      </c>
      <c r="Y197" s="558"/>
      <c r="Z197" s="798" t="s">
        <v>207</v>
      </c>
      <c r="AA197" s="558"/>
      <c r="AB197" s="798" t="s">
        <v>207</v>
      </c>
      <c r="AC197" s="558"/>
      <c r="AD197" s="799" t="s">
        <v>207</v>
      </c>
      <c r="AE197" s="558"/>
      <c r="AF197" s="798" t="s">
        <v>207</v>
      </c>
      <c r="AG197" s="558"/>
      <c r="AH197" s="798" t="s">
        <v>207</v>
      </c>
      <c r="AI197" s="558"/>
      <c r="AJ197" s="798">
        <v>40230</v>
      </c>
      <c r="AK197" s="558"/>
      <c r="AL197" s="798">
        <v>40231</v>
      </c>
      <c r="AM197" s="558"/>
      <c r="AN197" s="798">
        <v>40231</v>
      </c>
      <c r="AO197" s="558"/>
      <c r="AP197" s="799">
        <v>40231</v>
      </c>
      <c r="AQ197" s="558">
        <v>0</v>
      </c>
      <c r="AR197" s="798">
        <f>AP197+AQ197</f>
        <v>40231</v>
      </c>
      <c r="AS197" s="558">
        <v>143</v>
      </c>
      <c r="AT197" s="1336">
        <f>AR197+AS197</f>
        <v>40374</v>
      </c>
      <c r="AU197" s="1367">
        <v>100</v>
      </c>
      <c r="AV197" s="1367">
        <v>100</v>
      </c>
      <c r="AW197" s="1356" t="s">
        <v>311</v>
      </c>
    </row>
    <row r="198" spans="1:50" s="179" customFormat="1" ht="30" customHeight="1">
      <c r="A198" s="1173">
        <v>192</v>
      </c>
      <c r="B198" s="1098" t="s">
        <v>316</v>
      </c>
      <c r="C198" s="800" t="s">
        <v>378</v>
      </c>
      <c r="D198" s="801" t="s">
        <v>229</v>
      </c>
      <c r="E198" s="835" t="s">
        <v>138</v>
      </c>
      <c r="F198" s="837"/>
      <c r="G198" s="836">
        <v>16450</v>
      </c>
      <c r="H198" s="803"/>
      <c r="I198" s="804"/>
      <c r="J198" s="805" t="s">
        <v>207</v>
      </c>
      <c r="K198" s="523"/>
      <c r="L198" s="804" t="s">
        <v>207</v>
      </c>
      <c r="M198" s="523"/>
      <c r="N198" s="805" t="s">
        <v>207</v>
      </c>
      <c r="O198" s="523"/>
      <c r="P198" s="804" t="s">
        <v>207</v>
      </c>
      <c r="Q198" s="523"/>
      <c r="R198" s="804" t="s">
        <v>207</v>
      </c>
      <c r="S198" s="523"/>
      <c r="T198" s="804" t="s">
        <v>207</v>
      </c>
      <c r="U198" s="523"/>
      <c r="V198" s="804" t="s">
        <v>207</v>
      </c>
      <c r="W198" s="523"/>
      <c r="X198" s="804" t="s">
        <v>207</v>
      </c>
      <c r="Y198" s="523"/>
      <c r="Z198" s="804" t="s">
        <v>207</v>
      </c>
      <c r="AA198" s="523"/>
      <c r="AB198" s="804" t="s">
        <v>207</v>
      </c>
      <c r="AC198" s="523"/>
      <c r="AD198" s="805" t="s">
        <v>207</v>
      </c>
      <c r="AE198" s="523"/>
      <c r="AF198" s="804" t="s">
        <v>207</v>
      </c>
      <c r="AG198" s="523"/>
      <c r="AH198" s="804" t="s">
        <v>207</v>
      </c>
      <c r="AI198" s="523"/>
      <c r="AJ198" s="804">
        <v>40374</v>
      </c>
      <c r="AK198" s="523"/>
      <c r="AL198" s="804">
        <v>40374</v>
      </c>
      <c r="AM198" s="523"/>
      <c r="AN198" s="804">
        <v>40374</v>
      </c>
      <c r="AO198" s="523"/>
      <c r="AP198" s="805">
        <v>40374</v>
      </c>
      <c r="AQ198" s="523"/>
      <c r="AR198" s="804">
        <v>40374</v>
      </c>
      <c r="AS198" s="523"/>
      <c r="AT198" s="1338">
        <v>41090</v>
      </c>
      <c r="AU198" s="1598">
        <v>100</v>
      </c>
      <c r="AV198" s="1598">
        <v>100</v>
      </c>
      <c r="AW198" s="1352" t="s">
        <v>311</v>
      </c>
    </row>
    <row r="199" spans="1:50" s="179" customFormat="1" ht="30" customHeight="1">
      <c r="A199" s="1831">
        <v>193</v>
      </c>
      <c r="B199" s="1761" t="s">
        <v>316</v>
      </c>
      <c r="C199" s="1749" t="s">
        <v>378</v>
      </c>
      <c r="D199" s="1750" t="s">
        <v>229</v>
      </c>
      <c r="E199" s="1725" t="s">
        <v>199</v>
      </c>
      <c r="F199" s="606"/>
      <c r="G199" s="243">
        <v>4200</v>
      </c>
      <c r="H199" s="234"/>
      <c r="I199" s="368"/>
      <c r="J199" s="537">
        <v>41078</v>
      </c>
      <c r="K199" s="511"/>
      <c r="L199" s="368">
        <v>41080</v>
      </c>
      <c r="M199" s="511"/>
      <c r="N199" s="246" t="s">
        <v>207</v>
      </c>
      <c r="O199" s="511"/>
      <c r="P199" s="248" t="s">
        <v>207</v>
      </c>
      <c r="Q199" s="511"/>
      <c r="R199" s="248" t="s">
        <v>207</v>
      </c>
      <c r="S199" s="511"/>
      <c r="T199" s="248" t="s">
        <v>207</v>
      </c>
      <c r="U199" s="511"/>
      <c r="V199" s="248" t="s">
        <v>207</v>
      </c>
      <c r="W199" s="511"/>
      <c r="X199" s="248" t="s">
        <v>207</v>
      </c>
      <c r="Y199" s="511"/>
      <c r="Z199" s="248" t="s">
        <v>207</v>
      </c>
      <c r="AA199" s="511"/>
      <c r="AB199" s="248" t="s">
        <v>207</v>
      </c>
      <c r="AC199" s="511"/>
      <c r="AD199" s="246" t="s">
        <v>207</v>
      </c>
      <c r="AE199" s="511"/>
      <c r="AF199" s="248" t="s">
        <v>207</v>
      </c>
      <c r="AG199" s="511"/>
      <c r="AH199" s="248" t="s">
        <v>207</v>
      </c>
      <c r="AI199" s="511"/>
      <c r="AJ199" s="368">
        <v>41075</v>
      </c>
      <c r="AK199" s="511"/>
      <c r="AL199" s="368">
        <v>41078</v>
      </c>
      <c r="AM199" s="511"/>
      <c r="AN199" s="368">
        <v>41080</v>
      </c>
      <c r="AO199" s="511"/>
      <c r="AP199" s="537">
        <v>41081</v>
      </c>
      <c r="AQ199" s="511"/>
      <c r="AR199" s="368">
        <v>41091</v>
      </c>
      <c r="AS199" s="511"/>
      <c r="AT199" s="1333"/>
      <c r="AU199" s="1367"/>
      <c r="AV199" s="1367"/>
      <c r="AW199" s="1347" t="s">
        <v>309</v>
      </c>
    </row>
    <row r="200" spans="1:50" ht="31.5" customHeight="1">
      <c r="A200" s="1127">
        <v>194</v>
      </c>
      <c r="B200" s="1171" t="s">
        <v>204</v>
      </c>
      <c r="C200" s="984" t="s">
        <v>467</v>
      </c>
      <c r="D200" s="937" t="s">
        <v>229</v>
      </c>
      <c r="E200" s="32" t="s">
        <v>603</v>
      </c>
      <c r="F200" s="380">
        <v>55700</v>
      </c>
      <c r="G200" s="380"/>
      <c r="H200" s="980" t="s">
        <v>221</v>
      </c>
      <c r="I200" s="453" t="s">
        <v>206</v>
      </c>
      <c r="J200" s="453">
        <v>39593</v>
      </c>
      <c r="K200" s="522">
        <v>14</v>
      </c>
      <c r="L200" s="453">
        <f>J200+K200</f>
        <v>39607</v>
      </c>
      <c r="M200" s="522">
        <v>7</v>
      </c>
      <c r="N200" s="453">
        <f>L200+M200</f>
        <v>39614</v>
      </c>
      <c r="O200" s="522">
        <v>14</v>
      </c>
      <c r="P200" s="453">
        <f>N200+O200</f>
        <v>39628</v>
      </c>
      <c r="Q200" s="522">
        <v>7</v>
      </c>
      <c r="R200" s="453">
        <f>P200+Q200</f>
        <v>39635</v>
      </c>
      <c r="S200" s="522">
        <v>7</v>
      </c>
      <c r="T200" s="453">
        <f>R200+S200</f>
        <v>39642</v>
      </c>
      <c r="U200" s="522"/>
      <c r="V200" s="453" t="s">
        <v>207</v>
      </c>
      <c r="W200" s="522"/>
      <c r="X200" s="453" t="s">
        <v>207</v>
      </c>
      <c r="Y200" s="522"/>
      <c r="Z200" s="453" t="s">
        <v>207</v>
      </c>
      <c r="AA200" s="522"/>
      <c r="AB200" s="453" t="s">
        <v>207</v>
      </c>
      <c r="AC200" s="522"/>
      <c r="AD200" s="453" t="s">
        <v>207</v>
      </c>
      <c r="AE200" s="522"/>
      <c r="AF200" s="453" t="s">
        <v>207</v>
      </c>
      <c r="AG200" s="522"/>
      <c r="AH200" s="453" t="s">
        <v>207</v>
      </c>
      <c r="AI200" s="522">
        <v>7</v>
      </c>
      <c r="AJ200" s="453">
        <f>T200+AI200</f>
        <v>39649</v>
      </c>
      <c r="AK200" s="522">
        <v>14</v>
      </c>
      <c r="AL200" s="453">
        <f>AJ200+AK200</f>
        <v>39663</v>
      </c>
      <c r="AM200" s="522">
        <v>14</v>
      </c>
      <c r="AN200" s="453">
        <f>AL200+AM200</f>
        <v>39677</v>
      </c>
      <c r="AO200" s="522">
        <v>7</v>
      </c>
      <c r="AP200" s="453">
        <f>AN200+AO200</f>
        <v>39684</v>
      </c>
      <c r="AQ200" s="522">
        <v>7</v>
      </c>
      <c r="AR200" s="453">
        <f>AP200+AQ200</f>
        <v>39691</v>
      </c>
      <c r="AS200" s="522">
        <v>426</v>
      </c>
      <c r="AT200" s="1215">
        <f>AR200+AS200</f>
        <v>40117</v>
      </c>
      <c r="AU200" s="1366"/>
      <c r="AV200" s="1366"/>
      <c r="AW200" s="1346"/>
      <c r="AX200" s="48"/>
    </row>
    <row r="201" spans="1:50" s="179" customFormat="1" ht="21" customHeight="1">
      <c r="A201" s="1173">
        <v>195</v>
      </c>
      <c r="B201" s="1176" t="s">
        <v>316</v>
      </c>
      <c r="C201" s="650" t="s">
        <v>360</v>
      </c>
      <c r="D201" s="651"/>
      <c r="E201" s="652"/>
      <c r="F201" s="1042">
        <v>54194</v>
      </c>
      <c r="G201" s="94"/>
      <c r="H201" s="653"/>
      <c r="I201" s="379"/>
      <c r="J201" s="538">
        <v>39624</v>
      </c>
      <c r="K201" s="509"/>
      <c r="L201" s="379">
        <v>39630</v>
      </c>
      <c r="M201" s="509"/>
      <c r="N201" s="538"/>
      <c r="O201" s="509"/>
      <c r="P201" s="379"/>
      <c r="Q201" s="509"/>
      <c r="R201" s="379">
        <v>39645</v>
      </c>
      <c r="S201" s="509"/>
      <c r="T201" s="379"/>
      <c r="U201" s="509"/>
      <c r="V201" s="379" t="s">
        <v>207</v>
      </c>
      <c r="W201" s="509"/>
      <c r="X201" s="379" t="s">
        <v>207</v>
      </c>
      <c r="Y201" s="509"/>
      <c r="Z201" s="379" t="s">
        <v>207</v>
      </c>
      <c r="AA201" s="509"/>
      <c r="AB201" s="379" t="s">
        <v>207</v>
      </c>
      <c r="AC201" s="509"/>
      <c r="AD201" s="538" t="s">
        <v>207</v>
      </c>
      <c r="AE201" s="509"/>
      <c r="AF201" s="379" t="s">
        <v>207</v>
      </c>
      <c r="AG201" s="509"/>
      <c r="AH201" s="379" t="s">
        <v>207</v>
      </c>
      <c r="AI201" s="509"/>
      <c r="AJ201" s="379">
        <v>39659</v>
      </c>
      <c r="AK201" s="509"/>
      <c r="AL201" s="379">
        <v>39659</v>
      </c>
      <c r="AM201" s="509"/>
      <c r="AN201" s="379">
        <v>39660</v>
      </c>
      <c r="AO201" s="509"/>
      <c r="AP201" s="538">
        <v>39682</v>
      </c>
      <c r="AQ201" s="509">
        <v>1</v>
      </c>
      <c r="AR201" s="379">
        <v>39683</v>
      </c>
      <c r="AS201" s="509">
        <v>122</v>
      </c>
      <c r="AT201" s="1332">
        <f>AR201+AS201</f>
        <v>39805</v>
      </c>
      <c r="AU201" s="1367">
        <v>100</v>
      </c>
      <c r="AV201" s="1367">
        <v>100</v>
      </c>
      <c r="AW201" s="1344" t="s">
        <v>311</v>
      </c>
    </row>
    <row r="202" spans="1:50" s="179" customFormat="1" ht="29.25" customHeight="1">
      <c r="A202" s="1831">
        <v>196</v>
      </c>
      <c r="B202" s="1168" t="s">
        <v>316</v>
      </c>
      <c r="C202" s="806" t="s">
        <v>360</v>
      </c>
      <c r="D202" s="807" t="s">
        <v>229</v>
      </c>
      <c r="E202" s="993" t="s">
        <v>600</v>
      </c>
      <c r="F202" s="795"/>
      <c r="G202" s="796"/>
      <c r="H202" s="797"/>
      <c r="I202" s="798"/>
      <c r="J202" s="799" t="s">
        <v>207</v>
      </c>
      <c r="K202" s="558"/>
      <c r="L202" s="798" t="s">
        <v>207</v>
      </c>
      <c r="M202" s="558"/>
      <c r="N202" s="799" t="s">
        <v>207</v>
      </c>
      <c r="O202" s="558"/>
      <c r="P202" s="798" t="s">
        <v>207</v>
      </c>
      <c r="Q202" s="558"/>
      <c r="R202" s="798" t="s">
        <v>207</v>
      </c>
      <c r="S202" s="558"/>
      <c r="T202" s="798" t="s">
        <v>207</v>
      </c>
      <c r="U202" s="558"/>
      <c r="V202" s="798" t="s">
        <v>207</v>
      </c>
      <c r="W202" s="558"/>
      <c r="X202" s="798" t="s">
        <v>207</v>
      </c>
      <c r="Y202" s="558"/>
      <c r="Z202" s="798" t="s">
        <v>207</v>
      </c>
      <c r="AA202" s="558"/>
      <c r="AB202" s="798" t="s">
        <v>207</v>
      </c>
      <c r="AC202" s="558"/>
      <c r="AD202" s="799" t="s">
        <v>207</v>
      </c>
      <c r="AE202" s="558"/>
      <c r="AF202" s="798" t="s">
        <v>207</v>
      </c>
      <c r="AG202" s="558"/>
      <c r="AH202" s="798" t="s">
        <v>207</v>
      </c>
      <c r="AI202" s="558"/>
      <c r="AJ202" s="798">
        <v>39861</v>
      </c>
      <c r="AK202" s="558"/>
      <c r="AL202" s="798">
        <v>39861</v>
      </c>
      <c r="AM202" s="558"/>
      <c r="AN202" s="798">
        <v>39862</v>
      </c>
      <c r="AO202" s="558"/>
      <c r="AP202" s="799">
        <v>39805</v>
      </c>
      <c r="AQ202" s="558">
        <v>0</v>
      </c>
      <c r="AR202" s="798">
        <v>39805</v>
      </c>
      <c r="AS202" s="558">
        <v>262</v>
      </c>
      <c r="AT202" s="1336">
        <f>AR202+AS202</f>
        <v>40067</v>
      </c>
      <c r="AU202" s="1367">
        <v>100</v>
      </c>
      <c r="AV202" s="1367">
        <v>100</v>
      </c>
      <c r="AW202" s="1356" t="s">
        <v>311</v>
      </c>
    </row>
    <row r="203" spans="1:50" s="179" customFormat="1" ht="33.75" customHeight="1">
      <c r="A203" s="1127">
        <v>197</v>
      </c>
      <c r="B203" s="1098" t="s">
        <v>316</v>
      </c>
      <c r="C203" s="800" t="s">
        <v>360</v>
      </c>
      <c r="D203" s="801" t="s">
        <v>229</v>
      </c>
      <c r="E203" s="835" t="s">
        <v>123</v>
      </c>
      <c r="F203" s="837"/>
      <c r="G203" s="836"/>
      <c r="H203" s="803"/>
      <c r="I203" s="804"/>
      <c r="J203" s="805" t="s">
        <v>207</v>
      </c>
      <c r="K203" s="523"/>
      <c r="L203" s="804" t="s">
        <v>207</v>
      </c>
      <c r="M203" s="523"/>
      <c r="N203" s="805" t="s">
        <v>207</v>
      </c>
      <c r="O203" s="523"/>
      <c r="P203" s="804" t="s">
        <v>207</v>
      </c>
      <c r="Q203" s="523"/>
      <c r="R203" s="804" t="s">
        <v>207</v>
      </c>
      <c r="S203" s="523"/>
      <c r="T203" s="804" t="s">
        <v>207</v>
      </c>
      <c r="U203" s="523"/>
      <c r="V203" s="804" t="s">
        <v>207</v>
      </c>
      <c r="W203" s="523"/>
      <c r="X203" s="804" t="s">
        <v>207</v>
      </c>
      <c r="Y203" s="523"/>
      <c r="Z203" s="804" t="s">
        <v>207</v>
      </c>
      <c r="AA203" s="523"/>
      <c r="AB203" s="804" t="s">
        <v>207</v>
      </c>
      <c r="AC203" s="523"/>
      <c r="AD203" s="805" t="s">
        <v>207</v>
      </c>
      <c r="AE203" s="523"/>
      <c r="AF203" s="804" t="s">
        <v>207</v>
      </c>
      <c r="AG203" s="523"/>
      <c r="AH203" s="804" t="s">
        <v>207</v>
      </c>
      <c r="AI203" s="523"/>
      <c r="AJ203" s="804">
        <v>40063</v>
      </c>
      <c r="AK203" s="523"/>
      <c r="AL203" s="804">
        <v>40063</v>
      </c>
      <c r="AM203" s="523"/>
      <c r="AN203" s="804">
        <v>40064</v>
      </c>
      <c r="AO203" s="523"/>
      <c r="AP203" s="804">
        <v>40067</v>
      </c>
      <c r="AQ203" s="523"/>
      <c r="AR203" s="804">
        <v>39994</v>
      </c>
      <c r="AS203" s="523">
        <v>123</v>
      </c>
      <c r="AT203" s="1338">
        <f>AR203+AS203</f>
        <v>40117</v>
      </c>
      <c r="AU203" s="1367">
        <v>100</v>
      </c>
      <c r="AV203" s="1367">
        <v>100</v>
      </c>
      <c r="AW203" s="1355" t="s">
        <v>311</v>
      </c>
    </row>
    <row r="204" spans="1:50" ht="28.5" customHeight="1">
      <c r="A204" s="1173">
        <v>198</v>
      </c>
      <c r="B204" s="1172" t="s">
        <v>204</v>
      </c>
      <c r="C204" s="373" t="s">
        <v>619</v>
      </c>
      <c r="D204" s="371" t="s">
        <v>229</v>
      </c>
      <c r="E204" s="232" t="s">
        <v>631</v>
      </c>
      <c r="F204" s="255">
        <v>64600</v>
      </c>
      <c r="G204" s="255"/>
      <c r="H204" s="375" t="s">
        <v>1092</v>
      </c>
      <c r="I204" s="376" t="s">
        <v>206</v>
      </c>
      <c r="J204" s="376">
        <v>40543</v>
      </c>
      <c r="K204" s="510">
        <v>14</v>
      </c>
      <c r="L204" s="376">
        <f>J204+K204</f>
        <v>40557</v>
      </c>
      <c r="M204" s="510">
        <v>7</v>
      </c>
      <c r="N204" s="376">
        <f>L204+M204</f>
        <v>40564</v>
      </c>
      <c r="O204" s="510">
        <v>15</v>
      </c>
      <c r="P204" s="376">
        <f>N204+O204</f>
        <v>40579</v>
      </c>
      <c r="Q204" s="510">
        <v>14</v>
      </c>
      <c r="R204" s="376">
        <f>P204+Q204</f>
        <v>40593</v>
      </c>
      <c r="S204" s="510"/>
      <c r="T204" s="376" t="s">
        <v>207</v>
      </c>
      <c r="U204" s="510"/>
      <c r="V204" s="376" t="s">
        <v>207</v>
      </c>
      <c r="W204" s="510"/>
      <c r="X204" s="376" t="s">
        <v>207</v>
      </c>
      <c r="Y204" s="510">
        <v>7</v>
      </c>
      <c r="Z204" s="376">
        <f>R204+Y204</f>
        <v>40600</v>
      </c>
      <c r="AA204" s="510">
        <v>15</v>
      </c>
      <c r="AB204" s="376">
        <f>Z204+AA204</f>
        <v>40615</v>
      </c>
      <c r="AC204" s="510"/>
      <c r="AD204" s="376" t="s">
        <v>207</v>
      </c>
      <c r="AE204" s="510"/>
      <c r="AF204" s="376" t="s">
        <v>207</v>
      </c>
      <c r="AG204" s="510"/>
      <c r="AH204" s="376" t="s">
        <v>207</v>
      </c>
      <c r="AI204" s="510">
        <v>7</v>
      </c>
      <c r="AJ204" s="376">
        <f>AB204+AI204</f>
        <v>40622</v>
      </c>
      <c r="AK204" s="510">
        <v>14</v>
      </c>
      <c r="AL204" s="376">
        <f>AJ204+AK204</f>
        <v>40636</v>
      </c>
      <c r="AM204" s="510">
        <v>21</v>
      </c>
      <c r="AN204" s="376">
        <f>AL204+AM204</f>
        <v>40657</v>
      </c>
      <c r="AO204" s="510">
        <v>14</v>
      </c>
      <c r="AP204" s="376">
        <f>AN204+AO204</f>
        <v>40671</v>
      </c>
      <c r="AQ204" s="510">
        <v>7</v>
      </c>
      <c r="AR204" s="376">
        <f>AP204+AQ204</f>
        <v>40678</v>
      </c>
      <c r="AS204" s="510">
        <v>90</v>
      </c>
      <c r="AT204" s="1214">
        <f>AR204+AS204</f>
        <v>40768</v>
      </c>
      <c r="AU204" s="1366"/>
      <c r="AV204" s="1366"/>
      <c r="AW204" s="1343"/>
      <c r="AX204" s="48"/>
    </row>
    <row r="205" spans="1:50" s="179" customFormat="1" ht="21" customHeight="1">
      <c r="A205" s="1831">
        <v>199</v>
      </c>
      <c r="B205" s="1098" t="s">
        <v>316</v>
      </c>
      <c r="C205" s="800" t="s">
        <v>170</v>
      </c>
      <c r="D205" s="1105" t="s">
        <v>229</v>
      </c>
      <c r="E205" s="835"/>
      <c r="F205" s="837"/>
      <c r="G205" s="836">
        <v>1000</v>
      </c>
      <c r="H205" s="803"/>
      <c r="I205" s="804"/>
      <c r="J205" s="805"/>
      <c r="K205" s="523"/>
      <c r="L205" s="804"/>
      <c r="M205" s="523"/>
      <c r="N205" s="805"/>
      <c r="O205" s="523"/>
      <c r="P205" s="804"/>
      <c r="Q205" s="523"/>
      <c r="R205" s="804"/>
      <c r="S205" s="523"/>
      <c r="T205" s="804"/>
      <c r="U205" s="523"/>
      <c r="V205" s="804"/>
      <c r="W205" s="523"/>
      <c r="X205" s="804"/>
      <c r="Y205" s="523"/>
      <c r="Z205" s="804"/>
      <c r="AA205" s="523"/>
      <c r="AB205" s="804"/>
      <c r="AC205" s="523"/>
      <c r="AD205" s="805"/>
      <c r="AE205" s="523"/>
      <c r="AF205" s="804"/>
      <c r="AG205" s="523"/>
      <c r="AH205" s="804"/>
      <c r="AI205" s="523"/>
      <c r="AJ205" s="804"/>
      <c r="AK205" s="523"/>
      <c r="AL205" s="804"/>
      <c r="AM205" s="523"/>
      <c r="AN205" s="804"/>
      <c r="AO205" s="523"/>
      <c r="AP205" s="805"/>
      <c r="AQ205" s="523"/>
      <c r="AR205" s="804"/>
      <c r="AS205" s="523"/>
      <c r="AT205" s="1338"/>
      <c r="AU205" s="1367">
        <v>100</v>
      </c>
      <c r="AV205" s="1367">
        <v>100</v>
      </c>
      <c r="AW205" s="1352" t="s">
        <v>311</v>
      </c>
    </row>
    <row r="206" spans="1:50" s="179" customFormat="1" ht="29.25" customHeight="1">
      <c r="A206" s="1127">
        <v>200</v>
      </c>
      <c r="B206" s="653" t="s">
        <v>316</v>
      </c>
      <c r="C206" s="650" t="s">
        <v>169</v>
      </c>
      <c r="D206" s="464" t="s">
        <v>229</v>
      </c>
      <c r="E206" s="92" t="s">
        <v>631</v>
      </c>
      <c r="F206" s="1067"/>
      <c r="G206" s="94">
        <v>1700</v>
      </c>
      <c r="H206" s="653"/>
      <c r="I206" s="379"/>
      <c r="J206" s="538"/>
      <c r="K206" s="509"/>
      <c r="L206" s="379"/>
      <c r="M206" s="509"/>
      <c r="N206" s="538"/>
      <c r="O206" s="509"/>
      <c r="P206" s="379"/>
      <c r="Q206" s="509"/>
      <c r="R206" s="379"/>
      <c r="S206" s="509"/>
      <c r="T206" s="379"/>
      <c r="U206" s="509"/>
      <c r="V206" s="379"/>
      <c r="W206" s="509"/>
      <c r="X206" s="379"/>
      <c r="Y206" s="509"/>
      <c r="Z206" s="379"/>
      <c r="AA206" s="509"/>
      <c r="AB206" s="379"/>
      <c r="AC206" s="509"/>
      <c r="AD206" s="538"/>
      <c r="AE206" s="509"/>
      <c r="AF206" s="379"/>
      <c r="AG206" s="509"/>
      <c r="AH206" s="379"/>
      <c r="AI206" s="509"/>
      <c r="AJ206" s="379"/>
      <c r="AK206" s="509"/>
      <c r="AL206" s="379"/>
      <c r="AM206" s="509"/>
      <c r="AN206" s="379"/>
      <c r="AO206" s="509"/>
      <c r="AP206" s="538"/>
      <c r="AQ206" s="509"/>
      <c r="AR206" s="379"/>
      <c r="AS206" s="509"/>
      <c r="AT206" s="1332"/>
      <c r="AU206" s="1367">
        <v>100</v>
      </c>
      <c r="AV206" s="1367">
        <v>100</v>
      </c>
      <c r="AW206" s="1349" t="s">
        <v>311</v>
      </c>
    </row>
    <row r="207" spans="1:50" s="179" customFormat="1" ht="29.25" customHeight="1">
      <c r="A207" s="1173">
        <v>201</v>
      </c>
      <c r="B207" s="244" t="s">
        <v>316</v>
      </c>
      <c r="C207" s="459" t="s">
        <v>169</v>
      </c>
      <c r="D207" s="460" t="s">
        <v>229</v>
      </c>
      <c r="E207" s="241" t="s">
        <v>631</v>
      </c>
      <c r="F207" s="606"/>
      <c r="G207" s="243">
        <v>1700</v>
      </c>
      <c r="H207" s="234"/>
      <c r="I207" s="368"/>
      <c r="J207" s="537"/>
      <c r="K207" s="511"/>
      <c r="L207" s="368"/>
      <c r="M207" s="511"/>
      <c r="N207" s="537"/>
      <c r="O207" s="511"/>
      <c r="P207" s="368"/>
      <c r="Q207" s="511"/>
      <c r="R207" s="368"/>
      <c r="S207" s="511"/>
      <c r="T207" s="368"/>
      <c r="U207" s="511"/>
      <c r="V207" s="368"/>
      <c r="W207" s="511"/>
      <c r="X207" s="368"/>
      <c r="Y207" s="511"/>
      <c r="Z207" s="368"/>
      <c r="AA207" s="511"/>
      <c r="AB207" s="368"/>
      <c r="AC207" s="511"/>
      <c r="AD207" s="537"/>
      <c r="AE207" s="511"/>
      <c r="AF207" s="368"/>
      <c r="AG207" s="511"/>
      <c r="AH207" s="368"/>
      <c r="AI207" s="511"/>
      <c r="AJ207" s="368"/>
      <c r="AK207" s="511"/>
      <c r="AL207" s="368"/>
      <c r="AM207" s="511"/>
      <c r="AN207" s="368"/>
      <c r="AO207" s="511"/>
      <c r="AP207" s="537"/>
      <c r="AQ207" s="511"/>
      <c r="AR207" s="368"/>
      <c r="AS207" s="511"/>
      <c r="AT207" s="1333"/>
      <c r="AU207" s="1367"/>
      <c r="AV207" s="1367"/>
      <c r="AW207" s="1347"/>
    </row>
    <row r="208" spans="1:50" s="1064" customFormat="1" ht="27.75" customHeight="1">
      <c r="A208" s="1831">
        <v>202</v>
      </c>
      <c r="B208" s="1473" t="s">
        <v>204</v>
      </c>
      <c r="C208" s="1474" t="s">
        <v>835</v>
      </c>
      <c r="D208" s="1475" t="s">
        <v>229</v>
      </c>
      <c r="E208" s="1476" t="s">
        <v>631</v>
      </c>
      <c r="F208" s="380">
        <v>0</v>
      </c>
      <c r="G208" s="380">
        <v>25600</v>
      </c>
      <c r="H208" s="980" t="s">
        <v>1092</v>
      </c>
      <c r="I208" s="453" t="s">
        <v>206</v>
      </c>
      <c r="J208" s="453">
        <v>41153</v>
      </c>
      <c r="K208" s="522"/>
      <c r="L208" s="453" t="s">
        <v>207</v>
      </c>
      <c r="M208" s="522"/>
      <c r="N208" s="453" t="s">
        <v>207</v>
      </c>
      <c r="O208" s="522"/>
      <c r="P208" s="453" t="s">
        <v>207</v>
      </c>
      <c r="Q208" s="522"/>
      <c r="R208" s="453" t="s">
        <v>207</v>
      </c>
      <c r="S208" s="522"/>
      <c r="T208" s="453" t="s">
        <v>207</v>
      </c>
      <c r="U208" s="522"/>
      <c r="V208" s="453" t="s">
        <v>207</v>
      </c>
      <c r="W208" s="522"/>
      <c r="X208" s="453" t="s">
        <v>207</v>
      </c>
      <c r="Y208" s="522"/>
      <c r="Z208" s="453" t="s">
        <v>207</v>
      </c>
      <c r="AA208" s="522"/>
      <c r="AB208" s="453" t="s">
        <v>207</v>
      </c>
      <c r="AC208" s="522"/>
      <c r="AD208" s="453" t="s">
        <v>207</v>
      </c>
      <c r="AE208" s="522"/>
      <c r="AF208" s="453" t="s">
        <v>207</v>
      </c>
      <c r="AG208" s="522"/>
      <c r="AH208" s="453" t="s">
        <v>207</v>
      </c>
      <c r="AI208" s="522"/>
      <c r="AJ208" s="453" t="s">
        <v>207</v>
      </c>
      <c r="AK208" s="522"/>
      <c r="AL208" s="453" t="s">
        <v>207</v>
      </c>
      <c r="AM208" s="522"/>
      <c r="AN208" s="453" t="s">
        <v>207</v>
      </c>
      <c r="AO208" s="522"/>
      <c r="AP208" s="453" t="s">
        <v>207</v>
      </c>
      <c r="AQ208" s="522"/>
      <c r="AR208" s="453" t="s">
        <v>207</v>
      </c>
      <c r="AS208" s="522"/>
      <c r="AT208" s="1215" t="s">
        <v>207</v>
      </c>
      <c r="AU208" s="1366"/>
      <c r="AV208" s="1366"/>
      <c r="AW208" s="1358"/>
      <c r="AX208" s="1065"/>
    </row>
    <row r="209" spans="1:50" s="1066" customFormat="1" ht="21.75" customHeight="1">
      <c r="A209" s="1127">
        <v>203</v>
      </c>
      <c r="B209" s="803" t="s">
        <v>316</v>
      </c>
      <c r="C209" s="1200" t="s">
        <v>1407</v>
      </c>
      <c r="D209" s="801"/>
      <c r="E209" s="835" t="s">
        <v>1408</v>
      </c>
      <c r="F209" s="837"/>
      <c r="G209" s="836">
        <v>1688</v>
      </c>
      <c r="H209" s="803"/>
      <c r="I209" s="804"/>
      <c r="J209" s="805"/>
      <c r="K209" s="523"/>
      <c r="L209" s="804"/>
      <c r="M209" s="523"/>
      <c r="N209" s="805"/>
      <c r="O209" s="523"/>
      <c r="P209" s="804"/>
      <c r="Q209" s="523"/>
      <c r="R209" s="804"/>
      <c r="S209" s="523"/>
      <c r="T209" s="804"/>
      <c r="U209" s="523"/>
      <c r="V209" s="804"/>
      <c r="W209" s="523"/>
      <c r="X209" s="804"/>
      <c r="Y209" s="523"/>
      <c r="Z209" s="804"/>
      <c r="AA209" s="523"/>
      <c r="AB209" s="804"/>
      <c r="AC209" s="523"/>
      <c r="AD209" s="805"/>
      <c r="AE209" s="523"/>
      <c r="AF209" s="804"/>
      <c r="AG209" s="523"/>
      <c r="AH209" s="804"/>
      <c r="AI209" s="523"/>
      <c r="AJ209" s="804"/>
      <c r="AK209" s="523"/>
      <c r="AL209" s="804"/>
      <c r="AM209" s="523"/>
      <c r="AN209" s="804"/>
      <c r="AO209" s="523"/>
      <c r="AP209" s="805"/>
      <c r="AQ209" s="523"/>
      <c r="AR209" s="804"/>
      <c r="AS209" s="523"/>
      <c r="AT209" s="1338"/>
      <c r="AU209" s="1590">
        <v>100</v>
      </c>
      <c r="AV209" s="1590">
        <v>100</v>
      </c>
      <c r="AW209" s="1867" t="s">
        <v>311</v>
      </c>
    </row>
    <row r="210" spans="1:50" s="179" customFormat="1" ht="21.75" customHeight="1">
      <c r="A210" s="1173">
        <v>204</v>
      </c>
      <c r="B210" s="458" t="s">
        <v>139</v>
      </c>
      <c r="C210" s="253" t="s">
        <v>1370</v>
      </c>
      <c r="D210" s="820" t="s">
        <v>229</v>
      </c>
      <c r="E210" s="232" t="s">
        <v>1372</v>
      </c>
      <c r="F210" s="1126"/>
      <c r="G210" s="255">
        <v>3500</v>
      </c>
      <c r="H210" s="458" t="s">
        <v>232</v>
      </c>
      <c r="I210" s="376" t="s">
        <v>206</v>
      </c>
      <c r="J210" s="821">
        <v>41022</v>
      </c>
      <c r="K210" s="822">
        <v>14</v>
      </c>
      <c r="L210" s="376">
        <f>J210+K210</f>
        <v>41036</v>
      </c>
      <c r="M210" s="822">
        <v>7</v>
      </c>
      <c r="N210" s="821">
        <f>L210+M210</f>
        <v>41043</v>
      </c>
      <c r="O210" s="822"/>
      <c r="P210" s="376" t="s">
        <v>207</v>
      </c>
      <c r="Q210" s="822"/>
      <c r="R210" s="376" t="s">
        <v>207</v>
      </c>
      <c r="S210" s="822"/>
      <c r="T210" s="376" t="s">
        <v>207</v>
      </c>
      <c r="U210" s="822"/>
      <c r="V210" s="376" t="s">
        <v>207</v>
      </c>
      <c r="W210" s="822"/>
      <c r="X210" s="376" t="s">
        <v>207</v>
      </c>
      <c r="Y210" s="822"/>
      <c r="Z210" s="376" t="s">
        <v>207</v>
      </c>
      <c r="AA210" s="822"/>
      <c r="AB210" s="376" t="s">
        <v>207</v>
      </c>
      <c r="AC210" s="822"/>
      <c r="AD210" s="821" t="s">
        <v>207</v>
      </c>
      <c r="AE210" s="822"/>
      <c r="AF210" s="376" t="s">
        <v>207</v>
      </c>
      <c r="AG210" s="822"/>
      <c r="AH210" s="376" t="s">
        <v>207</v>
      </c>
      <c r="AI210" s="822"/>
      <c r="AJ210" s="376">
        <v>41021</v>
      </c>
      <c r="AK210" s="822">
        <v>1</v>
      </c>
      <c r="AL210" s="376">
        <v>41022</v>
      </c>
      <c r="AM210" s="822">
        <v>14</v>
      </c>
      <c r="AN210" s="376">
        <f>AL210+AM210</f>
        <v>41036</v>
      </c>
      <c r="AO210" s="822">
        <v>1</v>
      </c>
      <c r="AP210" s="821">
        <f>AN210+AO210</f>
        <v>41037</v>
      </c>
      <c r="AQ210" s="822">
        <v>1</v>
      </c>
      <c r="AR210" s="376">
        <f>AP210+AQ210</f>
        <v>41038</v>
      </c>
      <c r="AS210" s="822"/>
      <c r="AT210" s="376">
        <v>41090</v>
      </c>
      <c r="AU210" s="1650"/>
      <c r="AV210" s="1650"/>
      <c r="AW210" s="377"/>
    </row>
    <row r="211" spans="1:50" ht="21" customHeight="1">
      <c r="A211" s="1831">
        <v>205</v>
      </c>
      <c r="B211" s="1690" t="s">
        <v>316</v>
      </c>
      <c r="C211" s="1691" t="s">
        <v>1371</v>
      </c>
      <c r="D211" s="1692"/>
      <c r="E211" s="1693"/>
      <c r="F211" s="1694"/>
      <c r="G211" s="1694">
        <v>3450</v>
      </c>
      <c r="H211" s="1690"/>
      <c r="I211" s="1695"/>
      <c r="J211" s="1696">
        <v>41022</v>
      </c>
      <c r="K211" s="1697"/>
      <c r="L211" s="1695">
        <v>41025</v>
      </c>
      <c r="M211" s="1697"/>
      <c r="N211" s="1696" t="s">
        <v>207</v>
      </c>
      <c r="O211" s="1697"/>
      <c r="P211" s="1695" t="s">
        <v>207</v>
      </c>
      <c r="Q211" s="1697"/>
      <c r="R211" s="1695" t="s">
        <v>207</v>
      </c>
      <c r="S211" s="1697"/>
      <c r="T211" s="1695" t="s">
        <v>207</v>
      </c>
      <c r="U211" s="1697"/>
      <c r="V211" s="1695" t="s">
        <v>207</v>
      </c>
      <c r="W211" s="1697"/>
      <c r="X211" s="1695" t="s">
        <v>207</v>
      </c>
      <c r="Y211" s="1697"/>
      <c r="Z211" s="1695" t="s">
        <v>207</v>
      </c>
      <c r="AA211" s="1697"/>
      <c r="AB211" s="1695" t="s">
        <v>207</v>
      </c>
      <c r="AC211" s="1697"/>
      <c r="AD211" s="1696" t="s">
        <v>207</v>
      </c>
      <c r="AE211" s="1697"/>
      <c r="AF211" s="1695" t="s">
        <v>207</v>
      </c>
      <c r="AG211" s="1697"/>
      <c r="AH211" s="1695" t="s">
        <v>207</v>
      </c>
      <c r="AI211" s="1697"/>
      <c r="AJ211" s="1695">
        <v>41025</v>
      </c>
      <c r="AK211" s="1697">
        <v>1</v>
      </c>
      <c r="AL211" s="1695">
        <v>41025</v>
      </c>
      <c r="AM211" s="1697"/>
      <c r="AN211" s="1695">
        <v>41026</v>
      </c>
      <c r="AO211" s="1697"/>
      <c r="AP211" s="1696">
        <v>41029</v>
      </c>
      <c r="AQ211" s="1697"/>
      <c r="AR211" s="1695">
        <v>41029</v>
      </c>
      <c r="AS211" s="1697"/>
      <c r="AT211" s="1695">
        <v>41044</v>
      </c>
      <c r="AU211" s="1698"/>
      <c r="AV211" s="1698"/>
      <c r="AW211" s="1699" t="s">
        <v>311</v>
      </c>
    </row>
    <row r="212" spans="1:50" ht="21" customHeight="1">
      <c r="A212" s="1127">
        <v>206</v>
      </c>
      <c r="B212" s="1651" t="s">
        <v>316</v>
      </c>
      <c r="C212" s="1652" t="s">
        <v>1371</v>
      </c>
      <c r="D212" s="1653"/>
      <c r="E212" s="1643" t="s">
        <v>600</v>
      </c>
      <c r="F212" s="1654"/>
      <c r="G212" s="1654"/>
      <c r="H212" s="1651"/>
      <c r="I212" s="1655"/>
      <c r="J212" s="1656">
        <v>41044</v>
      </c>
      <c r="K212" s="1657"/>
      <c r="L212" s="1655">
        <v>41044</v>
      </c>
      <c r="M212" s="1657"/>
      <c r="N212" s="1656" t="s">
        <v>207</v>
      </c>
      <c r="O212" s="1657"/>
      <c r="P212" s="1655" t="s">
        <v>207</v>
      </c>
      <c r="Q212" s="1657"/>
      <c r="R212" s="1655" t="s">
        <v>207</v>
      </c>
      <c r="S212" s="1657"/>
      <c r="T212" s="1655" t="s">
        <v>207</v>
      </c>
      <c r="U212" s="1657"/>
      <c r="V212" s="1655" t="s">
        <v>207</v>
      </c>
      <c r="W212" s="1657"/>
      <c r="X212" s="1655" t="s">
        <v>207</v>
      </c>
      <c r="Y212" s="1657"/>
      <c r="Z212" s="1655" t="s">
        <v>207</v>
      </c>
      <c r="AA212" s="1657"/>
      <c r="AB212" s="1655" t="s">
        <v>207</v>
      </c>
      <c r="AC212" s="1657"/>
      <c r="AD212" s="1656" t="s">
        <v>207</v>
      </c>
      <c r="AE212" s="1657"/>
      <c r="AF212" s="1655" t="s">
        <v>207</v>
      </c>
      <c r="AG212" s="1657"/>
      <c r="AH212" s="1655" t="s">
        <v>207</v>
      </c>
      <c r="AI212" s="1657"/>
      <c r="AJ212" s="1655">
        <v>41044</v>
      </c>
      <c r="AK212" s="1657"/>
      <c r="AL212" s="1655">
        <v>41044</v>
      </c>
      <c r="AM212" s="1657"/>
      <c r="AN212" s="1655">
        <v>41044</v>
      </c>
      <c r="AO212" s="1657"/>
      <c r="AP212" s="1656">
        <v>41044</v>
      </c>
      <c r="AQ212" s="1657"/>
      <c r="AR212" s="1655">
        <v>41044</v>
      </c>
      <c r="AS212" s="1657"/>
      <c r="AT212" s="1655">
        <v>41088</v>
      </c>
      <c r="AU212" s="1658"/>
      <c r="AV212" s="1658"/>
      <c r="AW212" s="1659" t="s">
        <v>311</v>
      </c>
    </row>
    <row r="213" spans="1:50" s="28" customFormat="1" ht="33.950000000000003" customHeight="1">
      <c r="A213" s="1173">
        <v>207</v>
      </c>
      <c r="B213" s="1150"/>
      <c r="C213" s="1915" t="s">
        <v>401</v>
      </c>
      <c r="D213" s="1916"/>
      <c r="E213" s="1917"/>
      <c r="F213" s="1151"/>
      <c r="G213" s="71"/>
      <c r="H213" s="235"/>
      <c r="I213" s="936"/>
      <c r="J213" s="1649"/>
      <c r="K213" s="935"/>
      <c r="L213" s="936"/>
      <c r="M213" s="935"/>
      <c r="N213" s="1649"/>
      <c r="O213" s="935"/>
      <c r="P213" s="936"/>
      <c r="Q213" s="935"/>
      <c r="R213" s="936"/>
      <c r="S213" s="935"/>
      <c r="T213" s="936"/>
      <c r="U213" s="935"/>
      <c r="V213" s="936"/>
      <c r="W213" s="935"/>
      <c r="X213" s="936"/>
      <c r="Y213" s="935"/>
      <c r="Z213" s="936"/>
      <c r="AA213" s="935"/>
      <c r="AB213" s="936"/>
      <c r="AC213" s="935"/>
      <c r="AD213" s="1649"/>
      <c r="AE213" s="935"/>
      <c r="AF213" s="936"/>
      <c r="AG213" s="935"/>
      <c r="AH213" s="936"/>
      <c r="AI213" s="935"/>
      <c r="AJ213" s="936"/>
      <c r="AK213" s="935"/>
      <c r="AL213" s="936"/>
      <c r="AM213" s="935"/>
      <c r="AN213" s="936"/>
      <c r="AO213" s="935"/>
      <c r="AP213" s="1649"/>
      <c r="AQ213" s="935"/>
      <c r="AR213" s="936"/>
      <c r="AS213" s="935"/>
      <c r="AT213" s="1217"/>
      <c r="AU213" s="1556"/>
      <c r="AV213" s="1556"/>
      <c r="AW213" s="1350"/>
    </row>
    <row r="214" spans="1:50" ht="15.95" customHeight="1">
      <c r="A214" s="1831">
        <v>208</v>
      </c>
      <c r="B214" s="227"/>
      <c r="C214" s="1181"/>
      <c r="D214" s="1137"/>
      <c r="E214" s="342"/>
      <c r="F214" s="382"/>
      <c r="G214" s="382"/>
      <c r="H214" s="23"/>
      <c r="I214" s="378"/>
      <c r="J214" s="449"/>
      <c r="K214" s="509"/>
      <c r="L214" s="378"/>
      <c r="M214" s="509"/>
      <c r="N214" s="449"/>
      <c r="O214" s="509"/>
      <c r="P214" s="378"/>
      <c r="Q214" s="509"/>
      <c r="R214" s="378"/>
      <c r="S214" s="509"/>
      <c r="T214" s="378"/>
      <c r="U214" s="509"/>
      <c r="V214" s="378"/>
      <c r="W214" s="509"/>
      <c r="X214" s="378"/>
      <c r="Y214" s="509"/>
      <c r="Z214" s="378"/>
      <c r="AA214" s="509"/>
      <c r="AB214" s="378"/>
      <c r="AC214" s="509"/>
      <c r="AD214" s="449"/>
      <c r="AE214" s="509"/>
      <c r="AF214" s="378"/>
      <c r="AG214" s="509"/>
      <c r="AH214" s="378"/>
      <c r="AI214" s="509"/>
      <c r="AJ214" s="378"/>
      <c r="AK214" s="509"/>
      <c r="AL214" s="378"/>
      <c r="AM214" s="509"/>
      <c r="AN214" s="378"/>
      <c r="AO214" s="509"/>
      <c r="AP214" s="449"/>
      <c r="AQ214" s="509"/>
      <c r="AR214" s="378"/>
      <c r="AS214" s="509"/>
      <c r="AT214" s="1218"/>
      <c r="AU214" s="1366"/>
      <c r="AV214" s="1366"/>
      <c r="AW214" s="1359"/>
    </row>
    <row r="215" spans="1:50" ht="23.25" customHeight="1">
      <c r="A215" s="1127">
        <v>209</v>
      </c>
      <c r="B215" s="1140"/>
      <c r="C215" s="1941" t="s">
        <v>434</v>
      </c>
      <c r="D215" s="1942"/>
      <c r="E215" s="1943"/>
      <c r="F215" s="1180"/>
      <c r="G215" s="382"/>
      <c r="H215" s="23"/>
      <c r="I215" s="378"/>
      <c r="J215" s="449"/>
      <c r="K215" s="509"/>
      <c r="L215" s="378"/>
      <c r="M215" s="509"/>
      <c r="N215" s="449"/>
      <c r="O215" s="509"/>
      <c r="P215" s="378"/>
      <c r="Q215" s="509"/>
      <c r="R215" s="378"/>
      <c r="S215" s="509"/>
      <c r="T215" s="378"/>
      <c r="U215" s="509"/>
      <c r="V215" s="378"/>
      <c r="W215" s="509"/>
      <c r="X215" s="378"/>
      <c r="Y215" s="509"/>
      <c r="Z215" s="378"/>
      <c r="AA215" s="509"/>
      <c r="AB215" s="378"/>
      <c r="AC215" s="509"/>
      <c r="AD215" s="449"/>
      <c r="AE215" s="509"/>
      <c r="AF215" s="378"/>
      <c r="AG215" s="509"/>
      <c r="AH215" s="378"/>
      <c r="AI215" s="509"/>
      <c r="AJ215" s="378"/>
      <c r="AK215" s="509"/>
      <c r="AL215" s="378"/>
      <c r="AM215" s="509"/>
      <c r="AN215" s="378"/>
      <c r="AO215" s="509"/>
      <c r="AP215" s="449"/>
      <c r="AQ215" s="509"/>
      <c r="AR215" s="378"/>
      <c r="AS215" s="509"/>
      <c r="AT215" s="1218"/>
      <c r="AU215" s="1366"/>
      <c r="AV215" s="1366"/>
      <c r="AW215" s="1351"/>
    </row>
    <row r="216" spans="1:50" ht="27.75" customHeight="1">
      <c r="A216" s="1173">
        <v>210</v>
      </c>
      <c r="B216" s="458" t="s">
        <v>204</v>
      </c>
      <c r="C216" s="373" t="s">
        <v>618</v>
      </c>
      <c r="D216" s="371" t="s">
        <v>317</v>
      </c>
      <c r="E216" s="232" t="s">
        <v>1083</v>
      </c>
      <c r="F216" s="255">
        <v>0</v>
      </c>
      <c r="G216" s="255"/>
      <c r="H216" s="375"/>
      <c r="I216" s="376" t="s">
        <v>206</v>
      </c>
      <c r="J216" s="376">
        <v>40095</v>
      </c>
      <c r="K216" s="510">
        <v>14</v>
      </c>
      <c r="L216" s="376">
        <f>J216+K216</f>
        <v>40109</v>
      </c>
      <c r="M216" s="510">
        <v>7</v>
      </c>
      <c r="N216" s="376">
        <f>L216+M216</f>
        <v>40116</v>
      </c>
      <c r="O216" s="510">
        <v>14</v>
      </c>
      <c r="P216" s="376">
        <f>N216+O216</f>
        <v>40130</v>
      </c>
      <c r="Q216" s="510">
        <v>14</v>
      </c>
      <c r="R216" s="376">
        <f>P216+Q216</f>
        <v>40144</v>
      </c>
      <c r="S216" s="510">
        <v>7</v>
      </c>
      <c r="T216" s="376">
        <f>R216+S216</f>
        <v>40151</v>
      </c>
      <c r="U216" s="510"/>
      <c r="V216" s="376" t="s">
        <v>207</v>
      </c>
      <c r="W216" s="510"/>
      <c r="X216" s="376" t="s">
        <v>153</v>
      </c>
      <c r="Y216" s="510"/>
      <c r="Z216" s="376" t="s">
        <v>207</v>
      </c>
      <c r="AA216" s="510"/>
      <c r="AB216" s="376" t="s">
        <v>207</v>
      </c>
      <c r="AC216" s="510"/>
      <c r="AD216" s="376" t="s">
        <v>207</v>
      </c>
      <c r="AE216" s="510"/>
      <c r="AF216" s="376" t="s">
        <v>207</v>
      </c>
      <c r="AG216" s="510"/>
      <c r="AH216" s="376" t="s">
        <v>207</v>
      </c>
      <c r="AI216" s="510"/>
      <c r="AJ216" s="376" t="s">
        <v>207</v>
      </c>
      <c r="AK216" s="510">
        <v>14</v>
      </c>
      <c r="AL216" s="376">
        <f>T216+AK216</f>
        <v>40165</v>
      </c>
      <c r="AM216" s="510">
        <v>14</v>
      </c>
      <c r="AN216" s="376">
        <f>AL216+AM216</f>
        <v>40179</v>
      </c>
      <c r="AO216" s="510">
        <v>7</v>
      </c>
      <c r="AP216" s="376">
        <f>AN216+AO216</f>
        <v>40186</v>
      </c>
      <c r="AQ216" s="510">
        <v>7</v>
      </c>
      <c r="AR216" s="376">
        <f>AP216+AQ216</f>
        <v>40193</v>
      </c>
      <c r="AS216" s="510">
        <v>531</v>
      </c>
      <c r="AT216" s="1214">
        <f>AR216+AS216</f>
        <v>40724</v>
      </c>
      <c r="AU216" s="1366"/>
      <c r="AV216" s="1366"/>
      <c r="AW216" s="1343"/>
      <c r="AX216" s="48"/>
    </row>
    <row r="217" spans="1:50" s="179" customFormat="1" ht="27.75" customHeight="1">
      <c r="A217" s="1831">
        <v>211</v>
      </c>
      <c r="B217" s="653" t="s">
        <v>316</v>
      </c>
      <c r="C217" s="650" t="s">
        <v>360</v>
      </c>
      <c r="D217" s="651"/>
      <c r="E217" s="652"/>
      <c r="F217" s="1067"/>
      <c r="G217" s="94">
        <v>45120</v>
      </c>
      <c r="H217" s="653" t="s">
        <v>232</v>
      </c>
      <c r="I217" s="379"/>
      <c r="J217" s="538">
        <v>40087</v>
      </c>
      <c r="K217" s="509">
        <v>14</v>
      </c>
      <c r="L217" s="379">
        <v>40095</v>
      </c>
      <c r="M217" s="509">
        <v>7</v>
      </c>
      <c r="N217" s="538" t="s">
        <v>207</v>
      </c>
      <c r="O217" s="509">
        <v>14</v>
      </c>
      <c r="P217" s="379" t="s">
        <v>207</v>
      </c>
      <c r="Q217" s="509"/>
      <c r="R217" s="379" t="s">
        <v>207</v>
      </c>
      <c r="S217" s="509"/>
      <c r="T217" s="379">
        <v>40095</v>
      </c>
      <c r="U217" s="509"/>
      <c r="V217" s="379" t="s">
        <v>207</v>
      </c>
      <c r="W217" s="509"/>
      <c r="X217" s="379" t="s">
        <v>207</v>
      </c>
      <c r="Y217" s="509"/>
      <c r="Z217" s="379" t="s">
        <v>207</v>
      </c>
      <c r="AA217" s="509"/>
      <c r="AB217" s="379" t="s">
        <v>207</v>
      </c>
      <c r="AC217" s="509"/>
      <c r="AD217" s="538" t="s">
        <v>207</v>
      </c>
      <c r="AE217" s="509"/>
      <c r="AF217" s="379" t="s">
        <v>207</v>
      </c>
      <c r="AG217" s="509"/>
      <c r="AH217" s="379" t="s">
        <v>207</v>
      </c>
      <c r="AI217" s="509"/>
      <c r="AJ217" s="379">
        <v>40098</v>
      </c>
      <c r="AK217" s="509"/>
      <c r="AL217" s="379">
        <v>40099</v>
      </c>
      <c r="AM217" s="509"/>
      <c r="AN217" s="379">
        <v>40099</v>
      </c>
      <c r="AO217" s="509"/>
      <c r="AP217" s="538">
        <v>40101</v>
      </c>
      <c r="AQ217" s="509">
        <v>16</v>
      </c>
      <c r="AR217" s="379">
        <v>40118</v>
      </c>
      <c r="AS217" s="509">
        <v>425</v>
      </c>
      <c r="AT217" s="1332">
        <f>AR217+AS217</f>
        <v>40543</v>
      </c>
      <c r="AU217" s="1367"/>
      <c r="AV217" s="1367"/>
      <c r="AW217" s="1349" t="s">
        <v>311</v>
      </c>
    </row>
    <row r="218" spans="1:50" s="179" customFormat="1" ht="27.75" customHeight="1">
      <c r="A218" s="1127">
        <v>212</v>
      </c>
      <c r="B218" s="244" t="s">
        <v>316</v>
      </c>
      <c r="C218" s="459" t="s">
        <v>360</v>
      </c>
      <c r="D218" s="460" t="s">
        <v>317</v>
      </c>
      <c r="E218" s="241" t="s">
        <v>600</v>
      </c>
      <c r="F218" s="606"/>
      <c r="G218" s="243"/>
      <c r="H218" s="234"/>
      <c r="I218" s="368"/>
      <c r="J218" s="246" t="s">
        <v>207</v>
      </c>
      <c r="K218" s="511"/>
      <c r="L218" s="248" t="s">
        <v>207</v>
      </c>
      <c r="M218" s="511"/>
      <c r="N218" s="246" t="s">
        <v>207</v>
      </c>
      <c r="O218" s="511"/>
      <c r="P218" s="248" t="s">
        <v>207</v>
      </c>
      <c r="Q218" s="511"/>
      <c r="R218" s="248" t="s">
        <v>207</v>
      </c>
      <c r="S218" s="511"/>
      <c r="T218" s="248" t="s">
        <v>207</v>
      </c>
      <c r="U218" s="511"/>
      <c r="V218" s="248" t="s">
        <v>207</v>
      </c>
      <c r="W218" s="511"/>
      <c r="X218" s="248" t="s">
        <v>207</v>
      </c>
      <c r="Y218" s="511"/>
      <c r="Z218" s="248" t="s">
        <v>207</v>
      </c>
      <c r="AA218" s="511"/>
      <c r="AB218" s="248" t="s">
        <v>207</v>
      </c>
      <c r="AC218" s="511"/>
      <c r="AD218" s="246" t="s">
        <v>207</v>
      </c>
      <c r="AE218" s="511"/>
      <c r="AF218" s="248" t="s">
        <v>207</v>
      </c>
      <c r="AG218" s="511"/>
      <c r="AH218" s="248" t="s">
        <v>207</v>
      </c>
      <c r="AI218" s="511"/>
      <c r="AJ218" s="248">
        <v>40528</v>
      </c>
      <c r="AK218" s="511"/>
      <c r="AL218" s="368">
        <v>40529</v>
      </c>
      <c r="AM218" s="511"/>
      <c r="AN218" s="368">
        <v>40534</v>
      </c>
      <c r="AO218" s="511"/>
      <c r="AP218" s="537">
        <v>40535</v>
      </c>
      <c r="AQ218" s="511">
        <v>8</v>
      </c>
      <c r="AR218" s="368">
        <v>40543</v>
      </c>
      <c r="AS218" s="511">
        <v>181</v>
      </c>
      <c r="AT218" s="1333">
        <f>AR218+AS218</f>
        <v>40724</v>
      </c>
      <c r="AU218" s="1367">
        <v>100</v>
      </c>
      <c r="AV218" s="1367">
        <v>60</v>
      </c>
      <c r="AW218" s="1468" t="s">
        <v>1183</v>
      </c>
    </row>
    <row r="219" spans="1:50" s="179" customFormat="1" ht="32.25" customHeight="1">
      <c r="A219" s="1173">
        <v>213</v>
      </c>
      <c r="B219" s="458" t="s">
        <v>204</v>
      </c>
      <c r="C219" s="253" t="s">
        <v>1110</v>
      </c>
      <c r="D219" s="820" t="s">
        <v>230</v>
      </c>
      <c r="E219" s="232" t="s">
        <v>1109</v>
      </c>
      <c r="F219" s="1126"/>
      <c r="G219" s="255">
        <v>27540</v>
      </c>
      <c r="H219" s="458" t="s">
        <v>232</v>
      </c>
      <c r="I219" s="376" t="s">
        <v>206</v>
      </c>
      <c r="J219" s="821">
        <v>40758</v>
      </c>
      <c r="K219" s="822">
        <v>14</v>
      </c>
      <c r="L219" s="376">
        <f>J219+K219</f>
        <v>40772</v>
      </c>
      <c r="M219" s="822">
        <v>7</v>
      </c>
      <c r="N219" s="821">
        <f>L219+M219</f>
        <v>40779</v>
      </c>
      <c r="O219" s="822">
        <v>14</v>
      </c>
      <c r="P219" s="376">
        <f>N219+O219</f>
        <v>40793</v>
      </c>
      <c r="Q219" s="822">
        <v>14</v>
      </c>
      <c r="R219" s="376">
        <f>P219+Q219</f>
        <v>40807</v>
      </c>
      <c r="S219" s="822">
        <v>7</v>
      </c>
      <c r="T219" s="376">
        <f>R219+S219</f>
        <v>40814</v>
      </c>
      <c r="U219" s="822"/>
      <c r="V219" s="376" t="s">
        <v>207</v>
      </c>
      <c r="W219" s="822"/>
      <c r="X219" s="376" t="s">
        <v>207</v>
      </c>
      <c r="Y219" s="822"/>
      <c r="Z219" s="376" t="s">
        <v>207</v>
      </c>
      <c r="AA219" s="822"/>
      <c r="AB219" s="376" t="s">
        <v>207</v>
      </c>
      <c r="AC219" s="822"/>
      <c r="AD219" s="821" t="s">
        <v>207</v>
      </c>
      <c r="AE219" s="822"/>
      <c r="AF219" s="376" t="s">
        <v>207</v>
      </c>
      <c r="AG219" s="822"/>
      <c r="AH219" s="376" t="s">
        <v>207</v>
      </c>
      <c r="AI219" s="822">
        <v>7</v>
      </c>
      <c r="AJ219" s="376">
        <f>T219+AI219</f>
        <v>40821</v>
      </c>
      <c r="AK219" s="822">
        <v>14</v>
      </c>
      <c r="AL219" s="376">
        <f>AJ219+AK219</f>
        <v>40835</v>
      </c>
      <c r="AM219" s="822">
        <v>14</v>
      </c>
      <c r="AN219" s="376">
        <f>AL219+AM219</f>
        <v>40849</v>
      </c>
      <c r="AO219" s="822">
        <v>7</v>
      </c>
      <c r="AP219" s="821">
        <f>AN219+AO219</f>
        <v>40856</v>
      </c>
      <c r="AQ219" s="822">
        <v>7</v>
      </c>
      <c r="AR219" s="376">
        <v>40787</v>
      </c>
      <c r="AS219" s="822">
        <v>668</v>
      </c>
      <c r="AT219" s="1214">
        <f>AR219+AS219</f>
        <v>41455</v>
      </c>
      <c r="AU219" s="1366"/>
      <c r="AV219" s="1366"/>
      <c r="AW219" s="1343"/>
    </row>
    <row r="220" spans="1:50" s="179" customFormat="1" ht="27.75" customHeight="1">
      <c r="A220" s="1831">
        <v>214</v>
      </c>
      <c r="B220" s="838" t="s">
        <v>316</v>
      </c>
      <c r="C220" s="1200" t="s">
        <v>360</v>
      </c>
      <c r="D220" s="1105"/>
      <c r="E220" s="835"/>
      <c r="F220" s="837"/>
      <c r="G220" s="836">
        <v>37840</v>
      </c>
      <c r="H220" s="803"/>
      <c r="I220" s="804"/>
      <c r="J220" s="840">
        <v>40758</v>
      </c>
      <c r="K220" s="523"/>
      <c r="L220" s="841">
        <v>40772</v>
      </c>
      <c r="M220" s="523"/>
      <c r="N220" s="840" t="s">
        <v>207</v>
      </c>
      <c r="O220" s="523"/>
      <c r="P220" s="841" t="s">
        <v>207</v>
      </c>
      <c r="Q220" s="523"/>
      <c r="R220" s="841" t="s">
        <v>207</v>
      </c>
      <c r="S220" s="523"/>
      <c r="T220" s="841" t="s">
        <v>207</v>
      </c>
      <c r="U220" s="523"/>
      <c r="V220" s="841" t="s">
        <v>207</v>
      </c>
      <c r="W220" s="523"/>
      <c r="X220" s="841" t="s">
        <v>207</v>
      </c>
      <c r="Y220" s="523"/>
      <c r="Z220" s="841" t="s">
        <v>207</v>
      </c>
      <c r="AA220" s="523"/>
      <c r="AB220" s="841" t="s">
        <v>207</v>
      </c>
      <c r="AC220" s="523"/>
      <c r="AD220" s="840" t="s">
        <v>207</v>
      </c>
      <c r="AE220" s="523"/>
      <c r="AF220" s="841" t="s">
        <v>207</v>
      </c>
      <c r="AG220" s="523"/>
      <c r="AH220" s="841" t="s">
        <v>207</v>
      </c>
      <c r="AI220" s="523"/>
      <c r="AJ220" s="841">
        <v>40773</v>
      </c>
      <c r="AK220" s="523"/>
      <c r="AL220" s="804">
        <v>40773</v>
      </c>
      <c r="AM220" s="523"/>
      <c r="AN220" s="804">
        <v>40780</v>
      </c>
      <c r="AO220" s="523"/>
      <c r="AP220" s="805">
        <v>40781</v>
      </c>
      <c r="AQ220" s="523"/>
      <c r="AR220" s="804">
        <v>40787</v>
      </c>
      <c r="AS220" s="523"/>
      <c r="AT220" s="1338">
        <v>41090</v>
      </c>
      <c r="AU220" s="1751">
        <v>30</v>
      </c>
      <c r="AV220" s="1751">
        <v>0</v>
      </c>
      <c r="AW220" s="1352" t="s">
        <v>311</v>
      </c>
    </row>
    <row r="221" spans="1:50" s="179" customFormat="1" ht="27.75" customHeight="1">
      <c r="A221" s="1127">
        <v>215</v>
      </c>
      <c r="B221" s="244" t="s">
        <v>316</v>
      </c>
      <c r="C221" s="459" t="s">
        <v>360</v>
      </c>
      <c r="D221" s="460"/>
      <c r="E221" s="241" t="s">
        <v>600</v>
      </c>
      <c r="F221" s="606"/>
      <c r="G221" s="243"/>
      <c r="H221" s="234"/>
      <c r="I221" s="368"/>
      <c r="J221" s="246">
        <v>41075</v>
      </c>
      <c r="K221" s="511"/>
      <c r="L221" s="248">
        <v>41080</v>
      </c>
      <c r="M221" s="511"/>
      <c r="N221" s="246" t="s">
        <v>207</v>
      </c>
      <c r="O221" s="511"/>
      <c r="P221" s="248" t="s">
        <v>207</v>
      </c>
      <c r="Q221" s="511"/>
      <c r="R221" s="248" t="s">
        <v>207</v>
      </c>
      <c r="S221" s="511"/>
      <c r="T221" s="248" t="s">
        <v>207</v>
      </c>
      <c r="U221" s="511"/>
      <c r="V221" s="248" t="s">
        <v>207</v>
      </c>
      <c r="W221" s="511"/>
      <c r="X221" s="248" t="s">
        <v>207</v>
      </c>
      <c r="Y221" s="511"/>
      <c r="Z221" s="248" t="s">
        <v>207</v>
      </c>
      <c r="AA221" s="511"/>
      <c r="AB221" s="248" t="s">
        <v>207</v>
      </c>
      <c r="AC221" s="511"/>
      <c r="AD221" s="246" t="s">
        <v>207</v>
      </c>
      <c r="AE221" s="511"/>
      <c r="AF221" s="248" t="s">
        <v>207</v>
      </c>
      <c r="AG221" s="511"/>
      <c r="AH221" s="248" t="s">
        <v>207</v>
      </c>
      <c r="AI221" s="511"/>
      <c r="AJ221" s="248">
        <v>41074</v>
      </c>
      <c r="AK221" s="511"/>
      <c r="AL221" s="368">
        <v>41074</v>
      </c>
      <c r="AM221" s="511"/>
      <c r="AN221" s="368">
        <v>41080</v>
      </c>
      <c r="AO221" s="511"/>
      <c r="AP221" s="537">
        <v>41081</v>
      </c>
      <c r="AQ221" s="511"/>
      <c r="AR221" s="368">
        <v>41091</v>
      </c>
      <c r="AS221" s="511"/>
      <c r="AT221" s="368"/>
      <c r="AU221" s="1642"/>
      <c r="AV221" s="1642"/>
      <c r="AW221" s="1592" t="s">
        <v>309</v>
      </c>
    </row>
    <row r="222" spans="1:50" ht="30.75" customHeight="1">
      <c r="A222" s="1173">
        <v>216</v>
      </c>
      <c r="B222" s="235" t="s">
        <v>204</v>
      </c>
      <c r="C222" s="984" t="s">
        <v>620</v>
      </c>
      <c r="D222" s="937" t="s">
        <v>230</v>
      </c>
      <c r="E222" s="32" t="s">
        <v>632</v>
      </c>
      <c r="F222" s="380">
        <v>166700</v>
      </c>
      <c r="G222" s="380"/>
      <c r="H222" s="980" t="s">
        <v>249</v>
      </c>
      <c r="I222" s="453" t="s">
        <v>206</v>
      </c>
      <c r="J222" s="452">
        <v>39789</v>
      </c>
      <c r="K222" s="522">
        <v>14</v>
      </c>
      <c r="L222" s="453">
        <f>J222+K222</f>
        <v>39803</v>
      </c>
      <c r="M222" s="522">
        <v>7</v>
      </c>
      <c r="N222" s="452">
        <f>L222+M222</f>
        <v>39810</v>
      </c>
      <c r="O222" s="522">
        <v>14</v>
      </c>
      <c r="P222" s="453">
        <f>N222+O222</f>
        <v>39824</v>
      </c>
      <c r="Q222" s="522">
        <v>14</v>
      </c>
      <c r="R222" s="453">
        <f>P222+Q222</f>
        <v>39838</v>
      </c>
      <c r="S222" s="522"/>
      <c r="T222" s="453" t="s">
        <v>207</v>
      </c>
      <c r="U222" s="522"/>
      <c r="V222" s="453" t="s">
        <v>207</v>
      </c>
      <c r="W222" s="522"/>
      <c r="X222" s="453" t="s">
        <v>207</v>
      </c>
      <c r="Y222" s="522">
        <v>7</v>
      </c>
      <c r="Z222" s="453">
        <f>R222+Y222</f>
        <v>39845</v>
      </c>
      <c r="AA222" s="522">
        <v>14</v>
      </c>
      <c r="AB222" s="453">
        <f>Z222+AA222</f>
        <v>39859</v>
      </c>
      <c r="AC222" s="522"/>
      <c r="AD222" s="452" t="s">
        <v>207</v>
      </c>
      <c r="AE222" s="522"/>
      <c r="AF222" s="453" t="s">
        <v>207</v>
      </c>
      <c r="AG222" s="522"/>
      <c r="AH222" s="453" t="s">
        <v>207</v>
      </c>
      <c r="AI222" s="522">
        <v>7</v>
      </c>
      <c r="AJ222" s="453">
        <f>AB222+AI222</f>
        <v>39866</v>
      </c>
      <c r="AK222" s="522">
        <v>21</v>
      </c>
      <c r="AL222" s="453">
        <f>AJ222+AK222</f>
        <v>39887</v>
      </c>
      <c r="AM222" s="522">
        <v>14</v>
      </c>
      <c r="AN222" s="453">
        <f>AL222+AM222</f>
        <v>39901</v>
      </c>
      <c r="AO222" s="522">
        <v>14</v>
      </c>
      <c r="AP222" s="452">
        <f>AN222+AO222</f>
        <v>39915</v>
      </c>
      <c r="AQ222" s="522">
        <v>7</v>
      </c>
      <c r="AR222" s="453">
        <f>AP222+AQ222</f>
        <v>39922</v>
      </c>
      <c r="AS222" s="522">
        <v>256</v>
      </c>
      <c r="AT222" s="1215">
        <f t="shared" ref="AT222:AT230" si="3">AR222+AS222</f>
        <v>40178</v>
      </c>
      <c r="AU222" s="1645"/>
      <c r="AV222" s="1645"/>
      <c r="AW222" s="1346"/>
      <c r="AX222" s="48"/>
    </row>
    <row r="223" spans="1:50" s="179" customFormat="1" ht="21.75" customHeight="1">
      <c r="A223" s="1831">
        <v>217</v>
      </c>
      <c r="B223" s="653" t="s">
        <v>316</v>
      </c>
      <c r="C223" s="650" t="s">
        <v>361</v>
      </c>
      <c r="D223" s="651"/>
      <c r="E223" s="652"/>
      <c r="F223" s="1179"/>
      <c r="G223" s="1179">
        <v>136400</v>
      </c>
      <c r="H223" s="653"/>
      <c r="I223" s="379"/>
      <c r="J223" s="538">
        <v>40152</v>
      </c>
      <c r="K223" s="509"/>
      <c r="L223" s="379">
        <v>40164</v>
      </c>
      <c r="M223" s="509"/>
      <c r="N223" s="538">
        <v>39801</v>
      </c>
      <c r="O223" s="509"/>
      <c r="P223" s="379">
        <v>39829</v>
      </c>
      <c r="Q223" s="509"/>
      <c r="R223" s="379">
        <v>39875</v>
      </c>
      <c r="S223" s="509"/>
      <c r="T223" s="379">
        <v>39875</v>
      </c>
      <c r="U223" s="509"/>
      <c r="V223" s="379">
        <v>39881</v>
      </c>
      <c r="W223" s="509"/>
      <c r="X223" s="379"/>
      <c r="Y223" s="509"/>
      <c r="Z223" s="379">
        <v>39882</v>
      </c>
      <c r="AA223" s="509"/>
      <c r="AB223" s="379">
        <v>39913</v>
      </c>
      <c r="AC223" s="509"/>
      <c r="AD223" s="538">
        <v>39922</v>
      </c>
      <c r="AE223" s="509"/>
      <c r="AF223" s="379">
        <v>39946</v>
      </c>
      <c r="AG223" s="509"/>
      <c r="AH223" s="379">
        <v>39946</v>
      </c>
      <c r="AI223" s="509"/>
      <c r="AJ223" s="379">
        <v>39948</v>
      </c>
      <c r="AK223" s="509"/>
      <c r="AL223" s="379">
        <v>39953</v>
      </c>
      <c r="AM223" s="509"/>
      <c r="AN223" s="379">
        <v>39961</v>
      </c>
      <c r="AO223" s="509"/>
      <c r="AP223" s="538">
        <v>39962</v>
      </c>
      <c r="AQ223" s="509">
        <v>4</v>
      </c>
      <c r="AR223" s="379">
        <v>39965</v>
      </c>
      <c r="AS223" s="509">
        <v>133</v>
      </c>
      <c r="AT223" s="1332">
        <f t="shared" si="3"/>
        <v>40098</v>
      </c>
      <c r="AU223" s="1367"/>
      <c r="AV223" s="1367"/>
      <c r="AW223" s="1344" t="s">
        <v>311</v>
      </c>
    </row>
    <row r="224" spans="1:50" s="179" customFormat="1" ht="30" customHeight="1">
      <c r="A224" s="1127">
        <v>218</v>
      </c>
      <c r="B224" s="653" t="s">
        <v>316</v>
      </c>
      <c r="C224" s="650" t="s">
        <v>361</v>
      </c>
      <c r="D224" s="651" t="s">
        <v>230</v>
      </c>
      <c r="E224" s="652" t="s">
        <v>600</v>
      </c>
      <c r="F224" s="1179"/>
      <c r="G224" s="1179"/>
      <c r="H224" s="653"/>
      <c r="I224" s="379"/>
      <c r="J224" s="538" t="s">
        <v>207</v>
      </c>
      <c r="K224" s="509"/>
      <c r="L224" s="379" t="s">
        <v>207</v>
      </c>
      <c r="M224" s="509"/>
      <c r="N224" s="538" t="s">
        <v>207</v>
      </c>
      <c r="O224" s="509"/>
      <c r="P224" s="379" t="s">
        <v>207</v>
      </c>
      <c r="Q224" s="509"/>
      <c r="R224" s="379" t="s">
        <v>207</v>
      </c>
      <c r="S224" s="509"/>
      <c r="T224" s="379" t="s">
        <v>207</v>
      </c>
      <c r="U224" s="509"/>
      <c r="V224" s="379" t="s">
        <v>207</v>
      </c>
      <c r="W224" s="509"/>
      <c r="X224" s="379" t="s">
        <v>207</v>
      </c>
      <c r="Y224" s="509"/>
      <c r="Z224" s="379" t="s">
        <v>207</v>
      </c>
      <c r="AA224" s="509"/>
      <c r="AB224" s="379" t="s">
        <v>207</v>
      </c>
      <c r="AC224" s="509"/>
      <c r="AD224" s="538" t="s">
        <v>207</v>
      </c>
      <c r="AE224" s="509"/>
      <c r="AF224" s="379" t="s">
        <v>207</v>
      </c>
      <c r="AG224" s="509"/>
      <c r="AH224" s="379" t="s">
        <v>207</v>
      </c>
      <c r="AI224" s="509"/>
      <c r="AJ224" s="379">
        <v>40051</v>
      </c>
      <c r="AK224" s="509"/>
      <c r="AL224" s="379">
        <v>40052</v>
      </c>
      <c r="AM224" s="509"/>
      <c r="AN224" s="379">
        <v>40052</v>
      </c>
      <c r="AO224" s="509"/>
      <c r="AP224" s="538">
        <v>40040</v>
      </c>
      <c r="AQ224" s="509">
        <v>0</v>
      </c>
      <c r="AR224" s="379">
        <v>40040</v>
      </c>
      <c r="AS224" s="509">
        <v>83</v>
      </c>
      <c r="AT224" s="1332">
        <f t="shared" si="3"/>
        <v>40123</v>
      </c>
      <c r="AU224" s="1367"/>
      <c r="AV224" s="1367"/>
      <c r="AW224" s="1344" t="s">
        <v>311</v>
      </c>
    </row>
    <row r="225" spans="1:50" s="179" customFormat="1" ht="35.25" customHeight="1">
      <c r="A225" s="1173">
        <v>219</v>
      </c>
      <c r="B225" s="234" t="s">
        <v>316</v>
      </c>
      <c r="C225" s="236" t="s">
        <v>361</v>
      </c>
      <c r="D225" s="366" t="s">
        <v>230</v>
      </c>
      <c r="E225" s="233" t="s">
        <v>123</v>
      </c>
      <c r="F225" s="367"/>
      <c r="G225" s="367"/>
      <c r="H225" s="234"/>
      <c r="I225" s="368"/>
      <c r="J225" s="537" t="s">
        <v>207</v>
      </c>
      <c r="K225" s="511"/>
      <c r="L225" s="368" t="s">
        <v>207</v>
      </c>
      <c r="M225" s="511"/>
      <c r="N225" s="537" t="s">
        <v>207</v>
      </c>
      <c r="O225" s="511"/>
      <c r="P225" s="368" t="s">
        <v>207</v>
      </c>
      <c r="Q225" s="511"/>
      <c r="R225" s="368" t="s">
        <v>207</v>
      </c>
      <c r="S225" s="511"/>
      <c r="T225" s="368" t="s">
        <v>207</v>
      </c>
      <c r="U225" s="511"/>
      <c r="V225" s="368" t="s">
        <v>207</v>
      </c>
      <c r="W225" s="511"/>
      <c r="X225" s="368" t="s">
        <v>207</v>
      </c>
      <c r="Y225" s="511"/>
      <c r="Z225" s="368" t="s">
        <v>207</v>
      </c>
      <c r="AA225" s="511"/>
      <c r="AB225" s="368" t="s">
        <v>207</v>
      </c>
      <c r="AC225" s="511"/>
      <c r="AD225" s="537" t="s">
        <v>207</v>
      </c>
      <c r="AE225" s="511"/>
      <c r="AF225" s="368" t="s">
        <v>207</v>
      </c>
      <c r="AG225" s="511"/>
      <c r="AH225" s="368" t="s">
        <v>207</v>
      </c>
      <c r="AI225" s="511"/>
      <c r="AJ225" s="368">
        <v>40121</v>
      </c>
      <c r="AK225" s="511"/>
      <c r="AL225" s="368">
        <v>40122</v>
      </c>
      <c r="AM225" s="511"/>
      <c r="AN225" s="368">
        <v>40122</v>
      </c>
      <c r="AO225" s="511"/>
      <c r="AP225" s="537">
        <v>40122</v>
      </c>
      <c r="AQ225" s="511">
        <v>0</v>
      </c>
      <c r="AR225" s="368">
        <v>40122</v>
      </c>
      <c r="AS225" s="511">
        <v>56</v>
      </c>
      <c r="AT225" s="1333">
        <f t="shared" si="3"/>
        <v>40178</v>
      </c>
      <c r="AU225" s="1367">
        <v>100</v>
      </c>
      <c r="AV225" s="1367">
        <v>95</v>
      </c>
      <c r="AW225" s="1468" t="s">
        <v>1183</v>
      </c>
    </row>
    <row r="226" spans="1:50" ht="31.5" customHeight="1">
      <c r="A226" s="1831">
        <v>220</v>
      </c>
      <c r="B226" s="458" t="s">
        <v>204</v>
      </c>
      <c r="C226" s="373" t="s">
        <v>621</v>
      </c>
      <c r="D226" s="371" t="s">
        <v>230</v>
      </c>
      <c r="E226" s="232" t="s">
        <v>633</v>
      </c>
      <c r="F226" s="255">
        <f>143700*2</f>
        <v>287400</v>
      </c>
      <c r="G226" s="255"/>
      <c r="H226" s="375" t="s">
        <v>249</v>
      </c>
      <c r="I226" s="376" t="s">
        <v>206</v>
      </c>
      <c r="J226" s="821">
        <v>40003</v>
      </c>
      <c r="K226" s="510">
        <v>14</v>
      </c>
      <c r="L226" s="376">
        <f>J226+K226</f>
        <v>40017</v>
      </c>
      <c r="M226" s="510">
        <v>7</v>
      </c>
      <c r="N226" s="821">
        <f>L226+M226</f>
        <v>40024</v>
      </c>
      <c r="O226" s="510">
        <v>14</v>
      </c>
      <c r="P226" s="376">
        <f>N226+O226</f>
        <v>40038</v>
      </c>
      <c r="Q226" s="510">
        <v>14</v>
      </c>
      <c r="R226" s="376">
        <f>P226+Q226</f>
        <v>40052</v>
      </c>
      <c r="S226" s="510"/>
      <c r="T226" s="376" t="s">
        <v>207</v>
      </c>
      <c r="U226" s="510"/>
      <c r="V226" s="376" t="s">
        <v>207</v>
      </c>
      <c r="W226" s="510"/>
      <c r="X226" s="376" t="s">
        <v>207</v>
      </c>
      <c r="Y226" s="510">
        <v>7</v>
      </c>
      <c r="Z226" s="376">
        <f>R226+Y226</f>
        <v>40059</v>
      </c>
      <c r="AA226" s="510">
        <v>14</v>
      </c>
      <c r="AB226" s="376">
        <f>Z226+AA226</f>
        <v>40073</v>
      </c>
      <c r="AC226" s="510"/>
      <c r="AD226" s="821" t="s">
        <v>207</v>
      </c>
      <c r="AE226" s="510"/>
      <c r="AF226" s="376" t="s">
        <v>207</v>
      </c>
      <c r="AG226" s="510"/>
      <c r="AH226" s="376" t="s">
        <v>207</v>
      </c>
      <c r="AI226" s="510">
        <v>7</v>
      </c>
      <c r="AJ226" s="376">
        <f>AB226+AI226</f>
        <v>40080</v>
      </c>
      <c r="AK226" s="510">
        <v>21</v>
      </c>
      <c r="AL226" s="376">
        <f>AJ226+AK226</f>
        <v>40101</v>
      </c>
      <c r="AM226" s="510">
        <v>14</v>
      </c>
      <c r="AN226" s="376">
        <f>AL226+AM226</f>
        <v>40115</v>
      </c>
      <c r="AO226" s="510">
        <v>14</v>
      </c>
      <c r="AP226" s="821">
        <f>AN226+AO226</f>
        <v>40129</v>
      </c>
      <c r="AQ226" s="510">
        <v>7</v>
      </c>
      <c r="AR226" s="376">
        <f>AP226+AQ226</f>
        <v>40136</v>
      </c>
      <c r="AS226" s="510">
        <v>407</v>
      </c>
      <c r="AT226" s="1214">
        <f t="shared" si="3"/>
        <v>40543</v>
      </c>
      <c r="AU226" s="1366"/>
      <c r="AV226" s="1366"/>
      <c r="AW226" s="1343"/>
      <c r="AX226" s="48"/>
    </row>
    <row r="227" spans="1:50" s="179" customFormat="1" ht="24.75" customHeight="1">
      <c r="A227" s="1127">
        <v>221</v>
      </c>
      <c r="B227" s="653" t="s">
        <v>316</v>
      </c>
      <c r="C227" s="650" t="s">
        <v>364</v>
      </c>
      <c r="D227" s="651"/>
      <c r="E227" s="652"/>
      <c r="F227" s="1179"/>
      <c r="G227" s="1179">
        <v>202280</v>
      </c>
      <c r="H227" s="653"/>
      <c r="I227" s="379"/>
      <c r="J227" s="538">
        <v>40035</v>
      </c>
      <c r="K227" s="509"/>
      <c r="L227" s="379">
        <v>40067</v>
      </c>
      <c r="M227" s="509"/>
      <c r="N227" s="538">
        <v>40030</v>
      </c>
      <c r="O227" s="509"/>
      <c r="P227" s="379">
        <v>40042</v>
      </c>
      <c r="Q227" s="509"/>
      <c r="R227" s="379">
        <v>40086</v>
      </c>
      <c r="S227" s="509"/>
      <c r="T227" s="379">
        <v>40092</v>
      </c>
      <c r="U227" s="509"/>
      <c r="V227" s="379">
        <v>40101</v>
      </c>
      <c r="W227" s="509"/>
      <c r="X227" s="379">
        <v>40111</v>
      </c>
      <c r="Y227" s="509"/>
      <c r="Z227" s="379">
        <v>40112</v>
      </c>
      <c r="AA227" s="509"/>
      <c r="AB227" s="379">
        <v>40126</v>
      </c>
      <c r="AC227" s="509"/>
      <c r="AD227" s="538"/>
      <c r="AE227" s="509"/>
      <c r="AF227" s="379"/>
      <c r="AG227" s="509"/>
      <c r="AH227" s="379"/>
      <c r="AI227" s="509"/>
      <c r="AJ227" s="379">
        <v>40135</v>
      </c>
      <c r="AK227" s="509"/>
      <c r="AL227" s="379">
        <v>40135</v>
      </c>
      <c r="AM227" s="509"/>
      <c r="AN227" s="379">
        <v>40165</v>
      </c>
      <c r="AO227" s="509"/>
      <c r="AP227" s="538">
        <v>40170</v>
      </c>
      <c r="AQ227" s="509">
        <v>11</v>
      </c>
      <c r="AR227" s="379">
        <v>40182</v>
      </c>
      <c r="AS227" s="509">
        <v>168</v>
      </c>
      <c r="AT227" s="1332">
        <f t="shared" si="3"/>
        <v>40350</v>
      </c>
      <c r="AU227" s="1367"/>
      <c r="AV227" s="1367"/>
      <c r="AW227" s="1344" t="s">
        <v>389</v>
      </c>
    </row>
    <row r="228" spans="1:50" s="179" customFormat="1" ht="31.5" customHeight="1">
      <c r="A228" s="1173">
        <v>222</v>
      </c>
      <c r="B228" s="653" t="s">
        <v>316</v>
      </c>
      <c r="C228" s="650" t="s">
        <v>364</v>
      </c>
      <c r="D228" s="651" t="s">
        <v>230</v>
      </c>
      <c r="E228" s="652" t="s">
        <v>600</v>
      </c>
      <c r="F228" s="1179"/>
      <c r="G228" s="1179"/>
      <c r="H228" s="653"/>
      <c r="I228" s="379"/>
      <c r="J228" s="538" t="s">
        <v>207</v>
      </c>
      <c r="K228" s="509"/>
      <c r="L228" s="379" t="s">
        <v>207</v>
      </c>
      <c r="M228" s="509"/>
      <c r="N228" s="538" t="s">
        <v>207</v>
      </c>
      <c r="O228" s="509"/>
      <c r="P228" s="379" t="s">
        <v>207</v>
      </c>
      <c r="Q228" s="509"/>
      <c r="R228" s="379" t="s">
        <v>207</v>
      </c>
      <c r="S228" s="509"/>
      <c r="T228" s="379" t="s">
        <v>207</v>
      </c>
      <c r="U228" s="509"/>
      <c r="V228" s="379" t="s">
        <v>207</v>
      </c>
      <c r="W228" s="509"/>
      <c r="X228" s="379" t="s">
        <v>207</v>
      </c>
      <c r="Y228" s="509"/>
      <c r="Z228" s="379" t="s">
        <v>207</v>
      </c>
      <c r="AA228" s="509"/>
      <c r="AB228" s="379" t="s">
        <v>207</v>
      </c>
      <c r="AC228" s="509"/>
      <c r="AD228" s="538" t="s">
        <v>207</v>
      </c>
      <c r="AE228" s="509"/>
      <c r="AF228" s="379" t="s">
        <v>207</v>
      </c>
      <c r="AG228" s="509"/>
      <c r="AH228" s="379" t="s">
        <v>207</v>
      </c>
      <c r="AI228" s="509"/>
      <c r="AJ228" s="379">
        <v>40376</v>
      </c>
      <c r="AK228" s="509"/>
      <c r="AL228" s="379">
        <v>40376</v>
      </c>
      <c r="AM228" s="509"/>
      <c r="AN228" s="379">
        <v>40347</v>
      </c>
      <c r="AO228" s="509"/>
      <c r="AP228" s="538">
        <v>40350</v>
      </c>
      <c r="AQ228" s="509">
        <v>0</v>
      </c>
      <c r="AR228" s="379">
        <v>40350</v>
      </c>
      <c r="AS228" s="509">
        <v>91</v>
      </c>
      <c r="AT228" s="1332">
        <f t="shared" si="3"/>
        <v>40441</v>
      </c>
      <c r="AU228" s="1367"/>
      <c r="AV228" s="1367"/>
      <c r="AW228" s="1349" t="s">
        <v>311</v>
      </c>
    </row>
    <row r="229" spans="1:50" s="179" customFormat="1" ht="31.5" customHeight="1">
      <c r="A229" s="1831">
        <v>223</v>
      </c>
      <c r="B229" s="234" t="s">
        <v>316</v>
      </c>
      <c r="C229" s="236" t="s">
        <v>364</v>
      </c>
      <c r="D229" s="366" t="s">
        <v>230</v>
      </c>
      <c r="E229" s="233" t="s">
        <v>175</v>
      </c>
      <c r="F229" s="367"/>
      <c r="G229" s="367"/>
      <c r="H229" s="234"/>
      <c r="I229" s="368"/>
      <c r="J229" s="537" t="s">
        <v>207</v>
      </c>
      <c r="K229" s="511"/>
      <c r="L229" s="368" t="s">
        <v>207</v>
      </c>
      <c r="M229" s="511"/>
      <c r="N229" s="537" t="s">
        <v>207</v>
      </c>
      <c r="O229" s="511"/>
      <c r="P229" s="368" t="s">
        <v>207</v>
      </c>
      <c r="Q229" s="511"/>
      <c r="R229" s="368" t="s">
        <v>207</v>
      </c>
      <c r="S229" s="511"/>
      <c r="T229" s="368" t="s">
        <v>207</v>
      </c>
      <c r="U229" s="511"/>
      <c r="V229" s="368" t="s">
        <v>207</v>
      </c>
      <c r="W229" s="511"/>
      <c r="X229" s="368" t="s">
        <v>207</v>
      </c>
      <c r="Y229" s="511"/>
      <c r="Z229" s="368" t="s">
        <v>207</v>
      </c>
      <c r="AA229" s="511"/>
      <c r="AB229" s="368" t="s">
        <v>207</v>
      </c>
      <c r="AC229" s="511"/>
      <c r="AD229" s="537" t="s">
        <v>207</v>
      </c>
      <c r="AE229" s="511"/>
      <c r="AF229" s="368" t="s">
        <v>207</v>
      </c>
      <c r="AG229" s="511"/>
      <c r="AH229" s="368" t="s">
        <v>207</v>
      </c>
      <c r="AI229" s="511"/>
      <c r="AJ229" s="368">
        <v>40435</v>
      </c>
      <c r="AK229" s="511"/>
      <c r="AL229" s="368">
        <v>40435</v>
      </c>
      <c r="AM229" s="511"/>
      <c r="AN229" s="368">
        <v>40437</v>
      </c>
      <c r="AO229" s="511"/>
      <c r="AP229" s="537">
        <v>40441</v>
      </c>
      <c r="AQ229" s="511">
        <v>11</v>
      </c>
      <c r="AR229" s="368">
        <v>40452</v>
      </c>
      <c r="AS229" s="511">
        <v>91</v>
      </c>
      <c r="AT229" s="1333">
        <f t="shared" si="3"/>
        <v>40543</v>
      </c>
      <c r="AU229" s="1367">
        <v>100</v>
      </c>
      <c r="AV229" s="1367">
        <v>100</v>
      </c>
      <c r="AW229" s="1347" t="s">
        <v>311</v>
      </c>
    </row>
    <row r="230" spans="1:50" ht="30" customHeight="1">
      <c r="A230" s="1127">
        <v>224</v>
      </c>
      <c r="B230" s="458" t="s">
        <v>204</v>
      </c>
      <c r="C230" s="373" t="s">
        <v>622</v>
      </c>
      <c r="D230" s="371" t="s">
        <v>230</v>
      </c>
      <c r="E230" s="232" t="s">
        <v>634</v>
      </c>
      <c r="F230" s="255">
        <v>41200</v>
      </c>
      <c r="G230" s="255"/>
      <c r="H230" s="375" t="s">
        <v>221</v>
      </c>
      <c r="I230" s="376" t="s">
        <v>206</v>
      </c>
      <c r="J230" s="821">
        <v>39916</v>
      </c>
      <c r="K230" s="510">
        <v>14</v>
      </c>
      <c r="L230" s="376">
        <f>J230+K230</f>
        <v>39930</v>
      </c>
      <c r="M230" s="510">
        <v>7</v>
      </c>
      <c r="N230" s="821">
        <f>L230+M230</f>
        <v>39937</v>
      </c>
      <c r="O230" s="510">
        <v>14</v>
      </c>
      <c r="P230" s="376">
        <f>N230+O230</f>
        <v>39951</v>
      </c>
      <c r="Q230" s="510">
        <v>7</v>
      </c>
      <c r="R230" s="376">
        <f>P230+Q230</f>
        <v>39958</v>
      </c>
      <c r="S230" s="510"/>
      <c r="T230" s="376" t="s">
        <v>207</v>
      </c>
      <c r="U230" s="510"/>
      <c r="V230" s="376" t="s">
        <v>207</v>
      </c>
      <c r="W230" s="510"/>
      <c r="X230" s="376" t="s">
        <v>207</v>
      </c>
      <c r="Y230" s="510"/>
      <c r="Z230" s="376" t="s">
        <v>207</v>
      </c>
      <c r="AA230" s="510"/>
      <c r="AB230" s="376" t="s">
        <v>207</v>
      </c>
      <c r="AC230" s="510"/>
      <c r="AD230" s="821" t="s">
        <v>207</v>
      </c>
      <c r="AE230" s="510"/>
      <c r="AF230" s="376" t="s">
        <v>207</v>
      </c>
      <c r="AG230" s="510"/>
      <c r="AH230" s="376" t="s">
        <v>207</v>
      </c>
      <c r="AI230" s="510">
        <v>7</v>
      </c>
      <c r="AJ230" s="376">
        <f>R230+AI230</f>
        <v>39965</v>
      </c>
      <c r="AK230" s="510">
        <v>14</v>
      </c>
      <c r="AL230" s="376">
        <f>AJ230+AK230</f>
        <v>39979</v>
      </c>
      <c r="AM230" s="510">
        <v>14</v>
      </c>
      <c r="AN230" s="376">
        <f>AL230+AM230</f>
        <v>39993</v>
      </c>
      <c r="AO230" s="510">
        <v>7</v>
      </c>
      <c r="AP230" s="821">
        <f>AN230+AO230</f>
        <v>40000</v>
      </c>
      <c r="AQ230" s="510">
        <v>7</v>
      </c>
      <c r="AR230" s="376">
        <f>AP230+AQ230</f>
        <v>40007</v>
      </c>
      <c r="AS230" s="510">
        <v>362</v>
      </c>
      <c r="AT230" s="1214">
        <f t="shared" si="3"/>
        <v>40369</v>
      </c>
      <c r="AU230" s="1366"/>
      <c r="AV230" s="1366"/>
      <c r="AW230" s="1343"/>
      <c r="AX230" s="48"/>
    </row>
    <row r="231" spans="1:50" s="179" customFormat="1" ht="20.25" customHeight="1">
      <c r="A231" s="1173">
        <v>225</v>
      </c>
      <c r="B231" s="653" t="s">
        <v>316</v>
      </c>
      <c r="C231" s="1520" t="s">
        <v>365</v>
      </c>
      <c r="D231" s="651"/>
      <c r="E231" s="652"/>
      <c r="F231" s="1179"/>
      <c r="G231" s="1179">
        <v>16200</v>
      </c>
      <c r="H231" s="653"/>
      <c r="I231" s="379"/>
      <c r="J231" s="538">
        <v>39821</v>
      </c>
      <c r="K231" s="509"/>
      <c r="L231" s="379"/>
      <c r="M231" s="509"/>
      <c r="N231" s="538">
        <v>39823</v>
      </c>
      <c r="O231" s="509"/>
      <c r="P231" s="379">
        <v>39832</v>
      </c>
      <c r="Q231" s="509"/>
      <c r="R231" s="379">
        <v>39987</v>
      </c>
      <c r="S231" s="509"/>
      <c r="T231" s="379">
        <v>39989</v>
      </c>
      <c r="U231" s="509"/>
      <c r="V231" s="379" t="s">
        <v>207</v>
      </c>
      <c r="W231" s="509"/>
      <c r="X231" s="379" t="s">
        <v>207</v>
      </c>
      <c r="Y231" s="509"/>
      <c r="Z231" s="379" t="s">
        <v>207</v>
      </c>
      <c r="AA231" s="509"/>
      <c r="AB231" s="379" t="s">
        <v>207</v>
      </c>
      <c r="AC231" s="509"/>
      <c r="AD231" s="538" t="s">
        <v>207</v>
      </c>
      <c r="AE231" s="509"/>
      <c r="AF231" s="379" t="s">
        <v>207</v>
      </c>
      <c r="AG231" s="509"/>
      <c r="AH231" s="379" t="s">
        <v>207</v>
      </c>
      <c r="AI231" s="509"/>
      <c r="AJ231" s="379">
        <v>39996</v>
      </c>
      <c r="AK231" s="509"/>
      <c r="AL231" s="379">
        <v>39998</v>
      </c>
      <c r="AM231" s="509"/>
      <c r="AN231" s="379">
        <v>40003</v>
      </c>
      <c r="AO231" s="509"/>
      <c r="AP231" s="538">
        <v>40004</v>
      </c>
      <c r="AQ231" s="509">
        <v>0</v>
      </c>
      <c r="AR231" s="379">
        <v>40004</v>
      </c>
      <c r="AS231" s="509">
        <v>227</v>
      </c>
      <c r="AT231" s="1332">
        <f>AR231+AS231</f>
        <v>40231</v>
      </c>
      <c r="AU231" s="1367"/>
      <c r="AV231" s="1367"/>
      <c r="AW231" s="1349" t="s">
        <v>311</v>
      </c>
    </row>
    <row r="232" spans="1:50" s="179" customFormat="1" ht="30" customHeight="1">
      <c r="A232" s="1831">
        <v>226</v>
      </c>
      <c r="B232" s="234" t="s">
        <v>316</v>
      </c>
      <c r="C232" s="236" t="s">
        <v>365</v>
      </c>
      <c r="D232" s="366" t="s">
        <v>230</v>
      </c>
      <c r="E232" s="241" t="s">
        <v>136</v>
      </c>
      <c r="F232" s="367"/>
      <c r="G232" s="367">
        <v>1300</v>
      </c>
      <c r="H232" s="234"/>
      <c r="I232" s="368"/>
      <c r="J232" s="537" t="s">
        <v>207</v>
      </c>
      <c r="K232" s="511"/>
      <c r="L232" s="368" t="s">
        <v>207</v>
      </c>
      <c r="M232" s="511"/>
      <c r="N232" s="537" t="s">
        <v>207</v>
      </c>
      <c r="O232" s="511"/>
      <c r="P232" s="368" t="s">
        <v>207</v>
      </c>
      <c r="Q232" s="511"/>
      <c r="R232" s="368" t="s">
        <v>207</v>
      </c>
      <c r="S232" s="511"/>
      <c r="T232" s="368" t="s">
        <v>207</v>
      </c>
      <c r="U232" s="511"/>
      <c r="V232" s="368" t="s">
        <v>207</v>
      </c>
      <c r="W232" s="511"/>
      <c r="X232" s="368" t="s">
        <v>207</v>
      </c>
      <c r="Y232" s="511"/>
      <c r="Z232" s="368" t="s">
        <v>207</v>
      </c>
      <c r="AA232" s="511"/>
      <c r="AB232" s="368" t="s">
        <v>207</v>
      </c>
      <c r="AC232" s="511"/>
      <c r="AD232" s="537" t="s">
        <v>207</v>
      </c>
      <c r="AE232" s="511"/>
      <c r="AF232" s="368" t="s">
        <v>207</v>
      </c>
      <c r="AG232" s="511"/>
      <c r="AH232" s="368" t="s">
        <v>207</v>
      </c>
      <c r="AI232" s="511"/>
      <c r="AJ232" s="368">
        <v>40230</v>
      </c>
      <c r="AK232" s="511"/>
      <c r="AL232" s="368">
        <v>40231</v>
      </c>
      <c r="AM232" s="511"/>
      <c r="AN232" s="368">
        <v>40232</v>
      </c>
      <c r="AO232" s="511"/>
      <c r="AP232" s="537">
        <v>40231</v>
      </c>
      <c r="AQ232" s="511">
        <v>0</v>
      </c>
      <c r="AR232" s="368">
        <v>40231</v>
      </c>
      <c r="AS232" s="511">
        <v>138</v>
      </c>
      <c r="AT232" s="1333">
        <f>AR232+AS232</f>
        <v>40369</v>
      </c>
      <c r="AU232" s="1367">
        <v>100</v>
      </c>
      <c r="AV232" s="1367">
        <v>96</v>
      </c>
      <c r="AW232" s="1468" t="s">
        <v>1183</v>
      </c>
    </row>
    <row r="233" spans="1:50" s="179" customFormat="1" ht="23.25" customHeight="1">
      <c r="A233" s="1127">
        <v>227</v>
      </c>
      <c r="B233" s="1172" t="s">
        <v>204</v>
      </c>
      <c r="C233" s="819" t="s">
        <v>145</v>
      </c>
      <c r="D233" s="820" t="s">
        <v>230</v>
      </c>
      <c r="E233" s="232" t="s">
        <v>146</v>
      </c>
      <c r="F233" s="793"/>
      <c r="G233" s="255">
        <v>16500</v>
      </c>
      <c r="H233" s="458" t="s">
        <v>232</v>
      </c>
      <c r="I233" s="376" t="s">
        <v>206</v>
      </c>
      <c r="J233" s="821">
        <v>40360</v>
      </c>
      <c r="K233" s="510">
        <v>14</v>
      </c>
      <c r="L233" s="376">
        <f>J233+K233</f>
        <v>40374</v>
      </c>
      <c r="M233" s="510"/>
      <c r="N233" s="821" t="s">
        <v>207</v>
      </c>
      <c r="O233" s="822"/>
      <c r="P233" s="376" t="s">
        <v>207</v>
      </c>
      <c r="Q233" s="822"/>
      <c r="R233" s="376" t="s">
        <v>207</v>
      </c>
      <c r="S233" s="822"/>
      <c r="T233" s="376" t="s">
        <v>207</v>
      </c>
      <c r="U233" s="822"/>
      <c r="V233" s="376" t="s">
        <v>207</v>
      </c>
      <c r="W233" s="822"/>
      <c r="X233" s="376" t="s">
        <v>207</v>
      </c>
      <c r="Y233" s="822"/>
      <c r="Z233" s="376" t="s">
        <v>207</v>
      </c>
      <c r="AA233" s="822"/>
      <c r="AB233" s="376" t="s">
        <v>207</v>
      </c>
      <c r="AC233" s="822"/>
      <c r="AD233" s="821" t="s">
        <v>207</v>
      </c>
      <c r="AE233" s="510"/>
      <c r="AF233" s="376" t="s">
        <v>207</v>
      </c>
      <c r="AG233" s="510"/>
      <c r="AH233" s="376" t="s">
        <v>207</v>
      </c>
      <c r="AI233" s="510">
        <v>7</v>
      </c>
      <c r="AJ233" s="376">
        <f>L233+AI233</f>
        <v>40381</v>
      </c>
      <c r="AK233" s="510">
        <v>14</v>
      </c>
      <c r="AL233" s="376">
        <f>AJ233+AK233</f>
        <v>40395</v>
      </c>
      <c r="AM233" s="510">
        <v>14</v>
      </c>
      <c r="AN233" s="376">
        <f>AL233+AM233</f>
        <v>40409</v>
      </c>
      <c r="AO233" s="510">
        <v>14</v>
      </c>
      <c r="AP233" s="821">
        <f>AN233+AO233</f>
        <v>40423</v>
      </c>
      <c r="AQ233" s="510">
        <v>7</v>
      </c>
      <c r="AR233" s="376">
        <v>40756</v>
      </c>
      <c r="AS233" s="510">
        <v>334</v>
      </c>
      <c r="AT233" s="1214">
        <v>41455</v>
      </c>
      <c r="AU233" s="1366"/>
      <c r="AV233" s="1366"/>
      <c r="AW233" s="1360"/>
    </row>
    <row r="234" spans="1:50" s="179" customFormat="1" ht="25.5" customHeight="1">
      <c r="A234" s="1173">
        <v>228</v>
      </c>
      <c r="B234" s="1168" t="s">
        <v>316</v>
      </c>
      <c r="C234" s="808" t="s">
        <v>365</v>
      </c>
      <c r="D234" s="807"/>
      <c r="E234" s="794"/>
      <c r="F234" s="809"/>
      <c r="G234" s="809">
        <v>16500</v>
      </c>
      <c r="H234" s="797"/>
      <c r="I234" s="798"/>
      <c r="J234" s="799">
        <v>40360</v>
      </c>
      <c r="K234" s="558"/>
      <c r="L234" s="798">
        <v>40381</v>
      </c>
      <c r="M234" s="558"/>
      <c r="N234" s="799" t="s">
        <v>207</v>
      </c>
      <c r="O234" s="558"/>
      <c r="P234" s="798" t="s">
        <v>207</v>
      </c>
      <c r="Q234" s="558"/>
      <c r="R234" s="798" t="s">
        <v>207</v>
      </c>
      <c r="S234" s="558"/>
      <c r="T234" s="798" t="s">
        <v>207</v>
      </c>
      <c r="U234" s="558"/>
      <c r="V234" s="798" t="s">
        <v>207</v>
      </c>
      <c r="W234" s="558"/>
      <c r="X234" s="798" t="s">
        <v>207</v>
      </c>
      <c r="Y234" s="558"/>
      <c r="Z234" s="798" t="s">
        <v>207</v>
      </c>
      <c r="AA234" s="558"/>
      <c r="AB234" s="798" t="s">
        <v>207</v>
      </c>
      <c r="AC234" s="558"/>
      <c r="AD234" s="799" t="s">
        <v>207</v>
      </c>
      <c r="AE234" s="558"/>
      <c r="AF234" s="798" t="s">
        <v>207</v>
      </c>
      <c r="AG234" s="558"/>
      <c r="AH234" s="798" t="s">
        <v>207</v>
      </c>
      <c r="AI234" s="558"/>
      <c r="AJ234" s="798">
        <v>40381</v>
      </c>
      <c r="AK234" s="558"/>
      <c r="AL234" s="798">
        <v>40381</v>
      </c>
      <c r="AM234" s="558"/>
      <c r="AN234" s="798">
        <v>40382</v>
      </c>
      <c r="AO234" s="558"/>
      <c r="AP234" s="799">
        <v>40391</v>
      </c>
      <c r="AQ234" s="558">
        <v>0</v>
      </c>
      <c r="AR234" s="798">
        <v>40391</v>
      </c>
      <c r="AS234" s="558">
        <v>364</v>
      </c>
      <c r="AT234" s="1336">
        <f>AR234+AS234</f>
        <v>40755</v>
      </c>
      <c r="AU234" s="1367">
        <v>100</v>
      </c>
      <c r="AV234" s="1367">
        <v>100</v>
      </c>
      <c r="AW234" s="1348" t="s">
        <v>311</v>
      </c>
    </row>
    <row r="235" spans="1:50" s="179" customFormat="1" ht="33" customHeight="1">
      <c r="A235" s="1831">
        <v>229</v>
      </c>
      <c r="B235" s="1778" t="s">
        <v>316</v>
      </c>
      <c r="C235" s="1779" t="s">
        <v>365</v>
      </c>
      <c r="D235" s="1780" t="s">
        <v>230</v>
      </c>
      <c r="E235" s="835" t="s">
        <v>136</v>
      </c>
      <c r="F235" s="1203"/>
      <c r="G235" s="1203">
        <v>13970</v>
      </c>
      <c r="H235" s="1289"/>
      <c r="I235" s="1703"/>
      <c r="J235" s="1781" t="s">
        <v>207</v>
      </c>
      <c r="K235" s="1704"/>
      <c r="L235" s="1703" t="s">
        <v>207</v>
      </c>
      <c r="M235" s="1704"/>
      <c r="N235" s="1781" t="s">
        <v>207</v>
      </c>
      <c r="O235" s="1704"/>
      <c r="P235" s="1703" t="s">
        <v>207</v>
      </c>
      <c r="Q235" s="1704"/>
      <c r="R235" s="1703" t="s">
        <v>207</v>
      </c>
      <c r="S235" s="1704"/>
      <c r="T235" s="1703" t="s">
        <v>207</v>
      </c>
      <c r="U235" s="1704"/>
      <c r="V235" s="1703" t="s">
        <v>207</v>
      </c>
      <c r="W235" s="1704"/>
      <c r="X235" s="1703" t="s">
        <v>207</v>
      </c>
      <c r="Y235" s="1704"/>
      <c r="Z235" s="1703" t="s">
        <v>207</v>
      </c>
      <c r="AA235" s="1704"/>
      <c r="AB235" s="1703" t="s">
        <v>207</v>
      </c>
      <c r="AC235" s="1704"/>
      <c r="AD235" s="1781" t="s">
        <v>207</v>
      </c>
      <c r="AE235" s="1704"/>
      <c r="AF235" s="1703" t="s">
        <v>207</v>
      </c>
      <c r="AG235" s="1704"/>
      <c r="AH235" s="1703" t="s">
        <v>207</v>
      </c>
      <c r="AI235" s="1704"/>
      <c r="AJ235" s="1703">
        <v>40747</v>
      </c>
      <c r="AK235" s="1704"/>
      <c r="AL235" s="1703">
        <v>40752</v>
      </c>
      <c r="AM235" s="1704"/>
      <c r="AN235" s="1703">
        <v>40759</v>
      </c>
      <c r="AO235" s="1704"/>
      <c r="AP235" s="1781">
        <v>40760</v>
      </c>
      <c r="AQ235" s="1704"/>
      <c r="AR235" s="1703">
        <v>40756</v>
      </c>
      <c r="AS235" s="1704"/>
      <c r="AT235" s="1705">
        <v>41090</v>
      </c>
      <c r="AU235" s="1782">
        <v>90</v>
      </c>
      <c r="AV235" s="1782">
        <v>90</v>
      </c>
      <c r="AW235" s="1352" t="s">
        <v>311</v>
      </c>
    </row>
    <row r="236" spans="1:50" s="179" customFormat="1" ht="27.75" customHeight="1">
      <c r="A236" s="1127">
        <v>230</v>
      </c>
      <c r="B236" s="244" t="s">
        <v>316</v>
      </c>
      <c r="C236" s="459" t="s">
        <v>365</v>
      </c>
      <c r="D236" s="460" t="s">
        <v>230</v>
      </c>
      <c r="E236" s="241" t="s">
        <v>136</v>
      </c>
      <c r="F236" s="1089"/>
      <c r="G236" s="1089">
        <v>7150</v>
      </c>
      <c r="H236" s="1060"/>
      <c r="I236" s="1165"/>
      <c r="J236" s="1167">
        <v>41088</v>
      </c>
      <c r="K236" s="1166"/>
      <c r="L236" s="1165"/>
      <c r="M236" s="1166"/>
      <c r="N236" s="246" t="s">
        <v>207</v>
      </c>
      <c r="O236" s="1166"/>
      <c r="P236" s="248" t="s">
        <v>207</v>
      </c>
      <c r="Q236" s="1166"/>
      <c r="R236" s="248" t="s">
        <v>207</v>
      </c>
      <c r="S236" s="1166"/>
      <c r="T236" s="248" t="s">
        <v>207</v>
      </c>
      <c r="U236" s="1166"/>
      <c r="V236" s="248" t="s">
        <v>207</v>
      </c>
      <c r="W236" s="1166"/>
      <c r="X236" s="248" t="s">
        <v>207</v>
      </c>
      <c r="Y236" s="1166"/>
      <c r="Z236" s="248" t="s">
        <v>207</v>
      </c>
      <c r="AA236" s="1166"/>
      <c r="AB236" s="248" t="s">
        <v>207</v>
      </c>
      <c r="AC236" s="1166"/>
      <c r="AD236" s="246" t="s">
        <v>207</v>
      </c>
      <c r="AE236" s="1166"/>
      <c r="AF236" s="248" t="s">
        <v>207</v>
      </c>
      <c r="AG236" s="1166"/>
      <c r="AH236" s="248" t="s">
        <v>207</v>
      </c>
      <c r="AI236" s="1166"/>
      <c r="AJ236" s="1165">
        <v>41067</v>
      </c>
      <c r="AK236" s="1166"/>
      <c r="AL236" s="1165">
        <v>41087</v>
      </c>
      <c r="AM236" s="1166"/>
      <c r="AN236" s="1165">
        <v>41089</v>
      </c>
      <c r="AO236" s="1166"/>
      <c r="AP236" s="1167">
        <v>41089</v>
      </c>
      <c r="AQ236" s="1166"/>
      <c r="AR236" s="1165">
        <v>41091</v>
      </c>
      <c r="AS236" s="1166"/>
      <c r="AT236" s="1165"/>
      <c r="AU236" s="1783"/>
      <c r="AV236" s="1783"/>
      <c r="AW236" s="1592" t="s">
        <v>309</v>
      </c>
    </row>
    <row r="237" spans="1:50" ht="16.5" customHeight="1">
      <c r="A237" s="1173">
        <v>231</v>
      </c>
      <c r="B237" s="1171" t="s">
        <v>204</v>
      </c>
      <c r="C237" s="1138" t="s">
        <v>623</v>
      </c>
      <c r="D237" s="937">
        <v>3.2</v>
      </c>
      <c r="E237" s="32" t="s">
        <v>635</v>
      </c>
      <c r="F237" s="380">
        <v>167500</v>
      </c>
      <c r="G237" s="380"/>
      <c r="H237" s="980" t="s">
        <v>249</v>
      </c>
      <c r="I237" s="453" t="s">
        <v>206</v>
      </c>
      <c r="J237" s="452">
        <v>39789</v>
      </c>
      <c r="K237" s="522">
        <v>14</v>
      </c>
      <c r="L237" s="453">
        <f>J237+K237</f>
        <v>39803</v>
      </c>
      <c r="M237" s="522">
        <v>7</v>
      </c>
      <c r="N237" s="452">
        <f>L237+M237</f>
        <v>39810</v>
      </c>
      <c r="O237" s="522">
        <v>14</v>
      </c>
      <c r="P237" s="453">
        <f>N237+O237</f>
        <v>39824</v>
      </c>
      <c r="Q237" s="522">
        <v>14</v>
      </c>
      <c r="R237" s="453">
        <f>P237+Q237</f>
        <v>39838</v>
      </c>
      <c r="S237" s="522"/>
      <c r="T237" s="453" t="s">
        <v>207</v>
      </c>
      <c r="U237" s="522"/>
      <c r="V237" s="453" t="s">
        <v>207</v>
      </c>
      <c r="W237" s="522"/>
      <c r="X237" s="453" t="s">
        <v>207</v>
      </c>
      <c r="Y237" s="522">
        <v>7</v>
      </c>
      <c r="Z237" s="453">
        <f>R237+Y237</f>
        <v>39845</v>
      </c>
      <c r="AA237" s="522">
        <v>14</v>
      </c>
      <c r="AB237" s="453">
        <f>Z237+AA237</f>
        <v>39859</v>
      </c>
      <c r="AC237" s="522"/>
      <c r="AD237" s="452" t="s">
        <v>207</v>
      </c>
      <c r="AE237" s="522"/>
      <c r="AF237" s="453" t="s">
        <v>207</v>
      </c>
      <c r="AG237" s="522"/>
      <c r="AH237" s="453" t="s">
        <v>207</v>
      </c>
      <c r="AI237" s="522">
        <v>7</v>
      </c>
      <c r="AJ237" s="453">
        <f>AB237+AI237</f>
        <v>39866</v>
      </c>
      <c r="AK237" s="522">
        <v>21</v>
      </c>
      <c r="AL237" s="453">
        <f>AJ237+AK237</f>
        <v>39887</v>
      </c>
      <c r="AM237" s="522">
        <v>14</v>
      </c>
      <c r="AN237" s="453">
        <f>AL237+AM237</f>
        <v>39901</v>
      </c>
      <c r="AO237" s="522">
        <v>14</v>
      </c>
      <c r="AP237" s="452">
        <f>AN237+AO237</f>
        <v>39915</v>
      </c>
      <c r="AQ237" s="522">
        <v>7</v>
      </c>
      <c r="AR237" s="453">
        <f>AP237+AQ237</f>
        <v>39922</v>
      </c>
      <c r="AS237" s="522">
        <v>90</v>
      </c>
      <c r="AT237" s="1215">
        <v>40168</v>
      </c>
      <c r="AU237" s="1645"/>
      <c r="AV237" s="1645"/>
      <c r="AW237" s="1346"/>
      <c r="AX237" s="48"/>
    </row>
    <row r="238" spans="1:50" s="179" customFormat="1" ht="24.75" customHeight="1">
      <c r="A238" s="1831">
        <v>232</v>
      </c>
      <c r="B238" s="1175" t="s">
        <v>316</v>
      </c>
      <c r="C238" s="236" t="s">
        <v>366</v>
      </c>
      <c r="D238" s="366"/>
      <c r="E238" s="233"/>
      <c r="F238" s="367"/>
      <c r="G238" s="367">
        <v>100538</v>
      </c>
      <c r="H238" s="234"/>
      <c r="I238" s="368"/>
      <c r="J238" s="537"/>
      <c r="K238" s="511"/>
      <c r="L238" s="368"/>
      <c r="M238" s="511"/>
      <c r="N238" s="537"/>
      <c r="O238" s="511"/>
      <c r="P238" s="368"/>
      <c r="Q238" s="511"/>
      <c r="R238" s="368"/>
      <c r="S238" s="511"/>
      <c r="T238" s="368"/>
      <c r="U238" s="511"/>
      <c r="V238" s="368"/>
      <c r="W238" s="511"/>
      <c r="X238" s="368"/>
      <c r="Y238" s="511"/>
      <c r="Z238" s="368"/>
      <c r="AA238" s="511"/>
      <c r="AB238" s="368"/>
      <c r="AC238" s="511"/>
      <c r="AD238" s="538"/>
      <c r="AE238" s="511"/>
      <c r="AF238" s="368">
        <v>39960</v>
      </c>
      <c r="AG238" s="511"/>
      <c r="AH238" s="368"/>
      <c r="AI238" s="511"/>
      <c r="AJ238" s="368">
        <v>39996</v>
      </c>
      <c r="AK238" s="511"/>
      <c r="AL238" s="368">
        <v>40012</v>
      </c>
      <c r="AM238" s="511"/>
      <c r="AN238" s="368">
        <v>40014</v>
      </c>
      <c r="AO238" s="511"/>
      <c r="AP238" s="538">
        <v>40015</v>
      </c>
      <c r="AQ238" s="511">
        <v>0</v>
      </c>
      <c r="AR238" s="368">
        <v>40015</v>
      </c>
      <c r="AS238" s="511">
        <v>289</v>
      </c>
      <c r="AT238" s="1333">
        <f>AR238+AS238</f>
        <v>40304</v>
      </c>
      <c r="AU238" s="1367">
        <v>60</v>
      </c>
      <c r="AV238" s="1367">
        <v>60</v>
      </c>
      <c r="AW238" s="1347" t="s">
        <v>804</v>
      </c>
    </row>
    <row r="239" spans="1:50" ht="33" customHeight="1">
      <c r="A239" s="1127">
        <v>233</v>
      </c>
      <c r="B239" s="1172" t="s">
        <v>204</v>
      </c>
      <c r="C239" s="231" t="s">
        <v>178</v>
      </c>
      <c r="D239" s="371">
        <v>3.2</v>
      </c>
      <c r="E239" s="232" t="s">
        <v>115</v>
      </c>
      <c r="F239" s="255"/>
      <c r="G239" s="793">
        <v>40000</v>
      </c>
      <c r="H239" s="375" t="s">
        <v>232</v>
      </c>
      <c r="I239" s="376" t="s">
        <v>206</v>
      </c>
      <c r="J239" s="452">
        <v>40313</v>
      </c>
      <c r="K239" s="522">
        <v>14</v>
      </c>
      <c r="L239" s="453">
        <f>J239+K239</f>
        <v>40327</v>
      </c>
      <c r="M239" s="522"/>
      <c r="N239" s="452" t="s">
        <v>207</v>
      </c>
      <c r="O239" s="510"/>
      <c r="P239" s="376" t="s">
        <v>207</v>
      </c>
      <c r="Q239" s="510"/>
      <c r="R239" s="376" t="s">
        <v>207</v>
      </c>
      <c r="S239" s="510"/>
      <c r="T239" s="376" t="s">
        <v>207</v>
      </c>
      <c r="U239" s="510"/>
      <c r="V239" s="376" t="s">
        <v>207</v>
      </c>
      <c r="W239" s="510"/>
      <c r="X239" s="376" t="s">
        <v>207</v>
      </c>
      <c r="Y239" s="510"/>
      <c r="Z239" s="376" t="s">
        <v>207</v>
      </c>
      <c r="AA239" s="510"/>
      <c r="AB239" s="376" t="s">
        <v>207</v>
      </c>
      <c r="AC239" s="510"/>
      <c r="AD239" s="449" t="s">
        <v>207</v>
      </c>
      <c r="AE239" s="510"/>
      <c r="AF239" s="376" t="s">
        <v>207</v>
      </c>
      <c r="AG239" s="510"/>
      <c r="AH239" s="376" t="s">
        <v>207</v>
      </c>
      <c r="AI239" s="510">
        <v>7</v>
      </c>
      <c r="AJ239" s="376">
        <f>L239+AI239</f>
        <v>40334</v>
      </c>
      <c r="AK239" s="510">
        <v>21</v>
      </c>
      <c r="AL239" s="376">
        <f>AJ239+AK239</f>
        <v>40355</v>
      </c>
      <c r="AM239" s="510">
        <v>14</v>
      </c>
      <c r="AN239" s="376">
        <f>AL239+AM239</f>
        <v>40369</v>
      </c>
      <c r="AO239" s="510">
        <v>14</v>
      </c>
      <c r="AP239" s="449">
        <f>AN239+AO239</f>
        <v>40383</v>
      </c>
      <c r="AQ239" s="510">
        <v>7</v>
      </c>
      <c r="AR239" s="376">
        <f>AP239+AQ239</f>
        <v>40390</v>
      </c>
      <c r="AS239" s="510">
        <v>183</v>
      </c>
      <c r="AT239" s="1214">
        <f>AR239+AS239</f>
        <v>40573</v>
      </c>
      <c r="AU239" s="1366"/>
      <c r="AV239" s="1366"/>
      <c r="AW239" s="1343"/>
      <c r="AX239" s="48"/>
    </row>
    <row r="240" spans="1:50" s="179" customFormat="1" ht="22.5" customHeight="1">
      <c r="A240" s="1173">
        <v>234</v>
      </c>
      <c r="B240" s="1098" t="s">
        <v>316</v>
      </c>
      <c r="C240" s="800" t="s">
        <v>119</v>
      </c>
      <c r="D240" s="1137" t="s">
        <v>223</v>
      </c>
      <c r="E240" s="802"/>
      <c r="F240" s="814"/>
      <c r="G240" s="814">
        <v>38760</v>
      </c>
      <c r="H240" s="803"/>
      <c r="I240" s="804"/>
      <c r="J240" s="805">
        <v>40330</v>
      </c>
      <c r="K240" s="523"/>
      <c r="L240" s="804">
        <v>40337</v>
      </c>
      <c r="M240" s="523"/>
      <c r="N240" s="805" t="s">
        <v>207</v>
      </c>
      <c r="O240" s="523"/>
      <c r="P240" s="804" t="s">
        <v>207</v>
      </c>
      <c r="Q240" s="523"/>
      <c r="R240" s="804" t="s">
        <v>207</v>
      </c>
      <c r="S240" s="523"/>
      <c r="T240" s="804" t="s">
        <v>207</v>
      </c>
      <c r="U240" s="523"/>
      <c r="V240" s="804" t="s">
        <v>207</v>
      </c>
      <c r="W240" s="523"/>
      <c r="X240" s="804" t="s">
        <v>207</v>
      </c>
      <c r="Y240" s="523"/>
      <c r="Z240" s="804" t="s">
        <v>207</v>
      </c>
      <c r="AA240" s="523"/>
      <c r="AB240" s="804" t="s">
        <v>207</v>
      </c>
      <c r="AC240" s="523"/>
      <c r="AD240" s="805" t="s">
        <v>207</v>
      </c>
      <c r="AE240" s="523"/>
      <c r="AF240" s="804" t="s">
        <v>207</v>
      </c>
      <c r="AG240" s="523"/>
      <c r="AH240" s="804" t="s">
        <v>207</v>
      </c>
      <c r="AI240" s="523"/>
      <c r="AJ240" s="804">
        <v>40337</v>
      </c>
      <c r="AK240" s="523"/>
      <c r="AL240" s="804">
        <v>40339</v>
      </c>
      <c r="AM240" s="523"/>
      <c r="AN240" s="804">
        <v>40340</v>
      </c>
      <c r="AO240" s="523"/>
      <c r="AP240" s="805">
        <v>40344</v>
      </c>
      <c r="AQ240" s="523">
        <v>0</v>
      </c>
      <c r="AR240" s="804">
        <v>40344</v>
      </c>
      <c r="AS240" s="523">
        <v>168</v>
      </c>
      <c r="AT240" s="1338">
        <f>AR240+AS240</f>
        <v>40512</v>
      </c>
      <c r="AU240" s="1367"/>
      <c r="AV240" s="1367"/>
      <c r="AW240" s="1355" t="s">
        <v>311</v>
      </c>
    </row>
    <row r="241" spans="1:50" s="179" customFormat="1" ht="32.25" customHeight="1">
      <c r="A241" s="1831">
        <v>235</v>
      </c>
      <c r="B241" s="1175" t="s">
        <v>316</v>
      </c>
      <c r="C241" s="236" t="s">
        <v>187</v>
      </c>
      <c r="D241" s="1205" t="s">
        <v>223</v>
      </c>
      <c r="E241" s="241" t="s">
        <v>600</v>
      </c>
      <c r="F241" s="367"/>
      <c r="G241" s="367"/>
      <c r="H241" s="234"/>
      <c r="I241" s="368"/>
      <c r="J241" s="246" t="s">
        <v>207</v>
      </c>
      <c r="K241" s="511"/>
      <c r="L241" s="248" t="s">
        <v>207</v>
      </c>
      <c r="M241" s="511"/>
      <c r="N241" s="537" t="s">
        <v>207</v>
      </c>
      <c r="O241" s="511"/>
      <c r="P241" s="368" t="s">
        <v>207</v>
      </c>
      <c r="Q241" s="511"/>
      <c r="R241" s="368" t="s">
        <v>207</v>
      </c>
      <c r="S241" s="511"/>
      <c r="T241" s="368" t="s">
        <v>207</v>
      </c>
      <c r="U241" s="511"/>
      <c r="V241" s="368" t="s">
        <v>207</v>
      </c>
      <c r="W241" s="511"/>
      <c r="X241" s="368" t="s">
        <v>207</v>
      </c>
      <c r="Y241" s="511"/>
      <c r="Z241" s="368" t="s">
        <v>207</v>
      </c>
      <c r="AA241" s="511"/>
      <c r="AB241" s="368" t="s">
        <v>207</v>
      </c>
      <c r="AC241" s="511"/>
      <c r="AD241" s="537" t="s">
        <v>207</v>
      </c>
      <c r="AE241" s="511"/>
      <c r="AF241" s="368" t="s">
        <v>207</v>
      </c>
      <c r="AG241" s="511"/>
      <c r="AH241" s="368" t="s">
        <v>207</v>
      </c>
      <c r="AI241" s="511"/>
      <c r="AJ241" s="368">
        <v>40524</v>
      </c>
      <c r="AK241" s="511"/>
      <c r="AL241" s="368">
        <v>40524</v>
      </c>
      <c r="AM241" s="511"/>
      <c r="AN241" s="368">
        <v>40512</v>
      </c>
      <c r="AO241" s="511"/>
      <c r="AP241" s="537">
        <v>40512</v>
      </c>
      <c r="AQ241" s="511">
        <v>0</v>
      </c>
      <c r="AR241" s="368">
        <v>40512</v>
      </c>
      <c r="AS241" s="511">
        <v>61</v>
      </c>
      <c r="AT241" s="1333">
        <f>AR241+AS241</f>
        <v>40573</v>
      </c>
      <c r="AU241" s="1367">
        <v>100</v>
      </c>
      <c r="AV241" s="1367">
        <v>93</v>
      </c>
      <c r="AW241" s="1468" t="s">
        <v>1183</v>
      </c>
    </row>
    <row r="242" spans="1:50" ht="30" customHeight="1">
      <c r="A242" s="1127">
        <v>236</v>
      </c>
      <c r="B242" s="1171" t="s">
        <v>204</v>
      </c>
      <c r="C242" s="1138" t="s">
        <v>1111</v>
      </c>
      <c r="D242" s="937" t="s">
        <v>218</v>
      </c>
      <c r="E242" s="32" t="s">
        <v>636</v>
      </c>
      <c r="F242" s="380">
        <v>572400</v>
      </c>
      <c r="G242" s="1139">
        <v>450000</v>
      </c>
      <c r="H242" s="980" t="s">
        <v>224</v>
      </c>
      <c r="I242" s="453" t="s">
        <v>206</v>
      </c>
      <c r="J242" s="452">
        <v>40385</v>
      </c>
      <c r="K242" s="522">
        <v>14</v>
      </c>
      <c r="L242" s="453">
        <f>J242+K242</f>
        <v>40399</v>
      </c>
      <c r="M242" s="522">
        <v>7</v>
      </c>
      <c r="N242" s="452">
        <f>L242+M242</f>
        <v>40406</v>
      </c>
      <c r="O242" s="522">
        <v>45</v>
      </c>
      <c r="P242" s="453">
        <f>N242+O242</f>
        <v>40451</v>
      </c>
      <c r="Q242" s="522">
        <v>14</v>
      </c>
      <c r="R242" s="453">
        <f>P242+Q242</f>
        <v>40465</v>
      </c>
      <c r="S242" s="522">
        <v>14</v>
      </c>
      <c r="T242" s="453">
        <f>R242+S242</f>
        <v>40479</v>
      </c>
      <c r="U242" s="522">
        <v>14</v>
      </c>
      <c r="V242" s="453">
        <f>T242+U242</f>
        <v>40493</v>
      </c>
      <c r="W242" s="522">
        <v>14</v>
      </c>
      <c r="X242" s="453">
        <f>V242+W242</f>
        <v>40507</v>
      </c>
      <c r="Y242" s="522">
        <v>7</v>
      </c>
      <c r="Z242" s="453">
        <f>X242+Y242</f>
        <v>40514</v>
      </c>
      <c r="AA242" s="522">
        <v>45</v>
      </c>
      <c r="AB242" s="453">
        <f>Z242+AA242</f>
        <v>40559</v>
      </c>
      <c r="AC242" s="522">
        <v>14</v>
      </c>
      <c r="AD242" s="452">
        <f>AB242+AC242</f>
        <v>40573</v>
      </c>
      <c r="AE242" s="522">
        <v>14</v>
      </c>
      <c r="AF242" s="453">
        <f>AD242+AE242</f>
        <v>40587</v>
      </c>
      <c r="AG242" s="522">
        <v>7</v>
      </c>
      <c r="AH242" s="453">
        <f>AF242+AG242</f>
        <v>40594</v>
      </c>
      <c r="AI242" s="522">
        <v>7</v>
      </c>
      <c r="AJ242" s="453">
        <f>AH242+AI242</f>
        <v>40601</v>
      </c>
      <c r="AK242" s="522">
        <v>14</v>
      </c>
      <c r="AL242" s="453">
        <f>AJ242+AK242</f>
        <v>40615</v>
      </c>
      <c r="AM242" s="522">
        <v>14</v>
      </c>
      <c r="AN242" s="453">
        <f>AL242+AM242</f>
        <v>40629</v>
      </c>
      <c r="AO242" s="522">
        <v>7</v>
      </c>
      <c r="AP242" s="452">
        <f>AN242+AO242</f>
        <v>40636</v>
      </c>
      <c r="AQ242" s="522">
        <v>7</v>
      </c>
      <c r="AR242" s="453">
        <v>40634</v>
      </c>
      <c r="AS242" s="522">
        <v>456</v>
      </c>
      <c r="AT242" s="1215">
        <v>41425</v>
      </c>
      <c r="AU242" s="1366"/>
      <c r="AV242" s="1366"/>
      <c r="AW242" s="1346"/>
      <c r="AX242" s="48"/>
    </row>
    <row r="243" spans="1:50" s="179" customFormat="1" ht="21" customHeight="1">
      <c r="A243" s="1173">
        <v>237</v>
      </c>
      <c r="B243" s="1098" t="s">
        <v>316</v>
      </c>
      <c r="C243" s="1200" t="s">
        <v>1072</v>
      </c>
      <c r="D243" s="801"/>
      <c r="E243" s="802"/>
      <c r="F243" s="814"/>
      <c r="G243" s="814">
        <v>178921</v>
      </c>
      <c r="H243" s="803"/>
      <c r="I243" s="804"/>
      <c r="J243" s="805">
        <v>39995</v>
      </c>
      <c r="K243" s="523"/>
      <c r="L243" s="804">
        <v>40016</v>
      </c>
      <c r="M243" s="523"/>
      <c r="N243" s="805">
        <v>40018</v>
      </c>
      <c r="O243" s="523"/>
      <c r="P243" s="804">
        <v>40049</v>
      </c>
      <c r="Q243" s="523"/>
      <c r="R243" s="804">
        <v>40088</v>
      </c>
      <c r="S243" s="523"/>
      <c r="T243" s="804">
        <v>40150</v>
      </c>
      <c r="U243" s="523"/>
      <c r="V243" s="804">
        <v>40410</v>
      </c>
      <c r="W243" s="523"/>
      <c r="X243" s="804">
        <v>40415</v>
      </c>
      <c r="Y243" s="523"/>
      <c r="Z243" s="804">
        <v>40416</v>
      </c>
      <c r="AA243" s="523"/>
      <c r="AB243" s="804">
        <v>40452</v>
      </c>
      <c r="AC243" s="523"/>
      <c r="AD243" s="805">
        <v>40466</v>
      </c>
      <c r="AE243" s="523"/>
      <c r="AF243" s="804">
        <v>40521</v>
      </c>
      <c r="AG243" s="523"/>
      <c r="AH243" s="804">
        <v>40532</v>
      </c>
      <c r="AI243" s="523"/>
      <c r="AJ243" s="804">
        <v>40630</v>
      </c>
      <c r="AK243" s="523"/>
      <c r="AL243" s="804">
        <v>40631</v>
      </c>
      <c r="AM243" s="523"/>
      <c r="AN243" s="804">
        <v>40633</v>
      </c>
      <c r="AO243" s="523"/>
      <c r="AP243" s="805">
        <v>40634</v>
      </c>
      <c r="AQ243" s="523">
        <v>1</v>
      </c>
      <c r="AR243" s="804">
        <v>40634</v>
      </c>
      <c r="AS243" s="523"/>
      <c r="AT243" s="1338">
        <v>41090</v>
      </c>
      <c r="AU243" s="1784">
        <v>52</v>
      </c>
      <c r="AV243" s="1784">
        <v>52</v>
      </c>
      <c r="AW243" s="1352" t="s">
        <v>311</v>
      </c>
    </row>
    <row r="244" spans="1:50" s="179" customFormat="1" ht="32.25" customHeight="1">
      <c r="A244" s="1831">
        <v>238</v>
      </c>
      <c r="B244" s="244" t="s">
        <v>316</v>
      </c>
      <c r="C244" s="459" t="s">
        <v>1072</v>
      </c>
      <c r="D244" s="460" t="s">
        <v>218</v>
      </c>
      <c r="E244" s="241" t="s">
        <v>600</v>
      </c>
      <c r="F244" s="367"/>
      <c r="G244" s="367"/>
      <c r="H244" s="234"/>
      <c r="I244" s="368"/>
      <c r="J244" s="537">
        <v>40982</v>
      </c>
      <c r="K244" s="511"/>
      <c r="L244" s="368">
        <v>40984</v>
      </c>
      <c r="M244" s="511"/>
      <c r="N244" s="246" t="s">
        <v>207</v>
      </c>
      <c r="O244" s="511"/>
      <c r="P244" s="248" t="s">
        <v>207</v>
      </c>
      <c r="Q244" s="511"/>
      <c r="R244" s="248" t="s">
        <v>207</v>
      </c>
      <c r="S244" s="511"/>
      <c r="T244" s="248" t="s">
        <v>207</v>
      </c>
      <c r="U244" s="511"/>
      <c r="V244" s="248" t="s">
        <v>207</v>
      </c>
      <c r="W244" s="511"/>
      <c r="X244" s="248" t="s">
        <v>207</v>
      </c>
      <c r="Y244" s="511"/>
      <c r="Z244" s="248" t="s">
        <v>207</v>
      </c>
      <c r="AA244" s="511"/>
      <c r="AB244" s="248" t="s">
        <v>207</v>
      </c>
      <c r="AC244" s="511"/>
      <c r="AD244" s="246" t="s">
        <v>207</v>
      </c>
      <c r="AE244" s="511"/>
      <c r="AF244" s="248" t="s">
        <v>207</v>
      </c>
      <c r="AG244" s="511"/>
      <c r="AH244" s="248" t="s">
        <v>207</v>
      </c>
      <c r="AI244" s="511"/>
      <c r="AJ244" s="368">
        <v>40981</v>
      </c>
      <c r="AK244" s="511"/>
      <c r="AL244" s="368">
        <v>40981</v>
      </c>
      <c r="AM244" s="511"/>
      <c r="AN244" s="368">
        <v>40984</v>
      </c>
      <c r="AO244" s="511"/>
      <c r="AP244" s="537">
        <v>40990</v>
      </c>
      <c r="AQ244" s="511"/>
      <c r="AR244" s="368">
        <v>40990</v>
      </c>
      <c r="AS244" s="511"/>
      <c r="AT244" s="368"/>
      <c r="AU244" s="1591"/>
      <c r="AV244" s="1591"/>
      <c r="AW244" s="1592" t="s">
        <v>309</v>
      </c>
    </row>
    <row r="245" spans="1:50" s="28" customFormat="1" ht="33.75" customHeight="1">
      <c r="A245" s="1127">
        <v>239</v>
      </c>
      <c r="B245" s="109"/>
      <c r="C245" s="1944" t="s">
        <v>400</v>
      </c>
      <c r="D245" s="1945"/>
      <c r="E245" s="1946"/>
      <c r="F245" s="1676"/>
      <c r="G245" s="1677"/>
      <c r="H245" s="559"/>
      <c r="I245" s="1678"/>
      <c r="J245" s="1679"/>
      <c r="K245" s="1680"/>
      <c r="L245" s="1678"/>
      <c r="M245" s="1680"/>
      <c r="N245" s="1679"/>
      <c r="O245" s="1680"/>
      <c r="P245" s="1678"/>
      <c r="Q245" s="1680"/>
      <c r="R245" s="1678"/>
      <c r="S245" s="1680"/>
      <c r="T245" s="1678"/>
      <c r="U245" s="1680"/>
      <c r="V245" s="1678"/>
      <c r="W245" s="1680"/>
      <c r="X245" s="1678"/>
      <c r="Y245" s="1680"/>
      <c r="Z245" s="1678"/>
      <c r="AA245" s="1680"/>
      <c r="AB245" s="1678"/>
      <c r="AC245" s="1680"/>
      <c r="AD245" s="1679"/>
      <c r="AE245" s="1680"/>
      <c r="AF245" s="1678"/>
      <c r="AG245" s="1680"/>
      <c r="AH245" s="1678"/>
      <c r="AI245" s="1680"/>
      <c r="AJ245" s="1678"/>
      <c r="AK245" s="1680"/>
      <c r="AL245" s="1678"/>
      <c r="AM245" s="1680"/>
      <c r="AN245" s="1678"/>
      <c r="AO245" s="1680"/>
      <c r="AP245" s="1679"/>
      <c r="AQ245" s="1680"/>
      <c r="AR245" s="1678"/>
      <c r="AS245" s="1680"/>
      <c r="AT245" s="1681"/>
      <c r="AU245" s="1556"/>
      <c r="AV245" s="1556"/>
      <c r="AW245" s="29"/>
    </row>
    <row r="246" spans="1:50" ht="21" customHeight="1">
      <c r="A246" s="1173">
        <v>240</v>
      </c>
      <c r="B246" s="1198"/>
      <c r="C246" s="1940" t="s">
        <v>434</v>
      </c>
      <c r="D246" s="1940"/>
      <c r="E246" s="1940"/>
      <c r="F246" s="1141"/>
      <c r="G246" s="1141"/>
      <c r="H246" s="1140"/>
      <c r="I246" s="1142"/>
      <c r="J246" s="1143"/>
      <c r="K246" s="1144"/>
      <c r="L246" s="1142"/>
      <c r="M246" s="1144"/>
      <c r="N246" s="1143"/>
      <c r="O246" s="1144"/>
      <c r="P246" s="1142"/>
      <c r="Q246" s="1144"/>
      <c r="R246" s="1142"/>
      <c r="S246" s="1144"/>
      <c r="T246" s="1142"/>
      <c r="U246" s="1144"/>
      <c r="V246" s="1142"/>
      <c r="W246" s="1144"/>
      <c r="X246" s="1142"/>
      <c r="Y246" s="1144"/>
      <c r="Z246" s="1142"/>
      <c r="AA246" s="1144"/>
      <c r="AB246" s="1142"/>
      <c r="AC246" s="1144"/>
      <c r="AD246" s="1143"/>
      <c r="AE246" s="1144"/>
      <c r="AF246" s="1142"/>
      <c r="AG246" s="1144"/>
      <c r="AH246" s="1142"/>
      <c r="AI246" s="1144"/>
      <c r="AJ246" s="1142"/>
      <c r="AK246" s="1144"/>
      <c r="AL246" s="1142"/>
      <c r="AM246" s="1144"/>
      <c r="AN246" s="1142"/>
      <c r="AO246" s="1144"/>
      <c r="AP246" s="1143"/>
      <c r="AQ246" s="1144"/>
      <c r="AR246" s="1142"/>
      <c r="AS246" s="1144"/>
      <c r="AT246" s="1340"/>
      <c r="AU246" s="1366"/>
      <c r="AV246" s="1366"/>
      <c r="AW246" s="1361"/>
    </row>
    <row r="247" spans="1:50" ht="32.25" customHeight="1">
      <c r="A247" s="1831">
        <v>241</v>
      </c>
      <c r="B247" s="1171" t="s">
        <v>204</v>
      </c>
      <c r="C247" s="1138" t="s">
        <v>624</v>
      </c>
      <c r="D247" s="937">
        <v>4.0999999999999996</v>
      </c>
      <c r="E247" s="32" t="s">
        <v>639</v>
      </c>
      <c r="F247" s="380">
        <v>69800</v>
      </c>
      <c r="G247" s="380"/>
      <c r="H247" s="980" t="s">
        <v>221</v>
      </c>
      <c r="I247" s="453" t="s">
        <v>206</v>
      </c>
      <c r="J247" s="452">
        <v>39846</v>
      </c>
      <c r="K247" s="522">
        <v>14</v>
      </c>
      <c r="L247" s="453">
        <f>J247+K247</f>
        <v>39860</v>
      </c>
      <c r="M247" s="522">
        <v>7</v>
      </c>
      <c r="N247" s="452">
        <f>L247+M247</f>
        <v>39867</v>
      </c>
      <c r="O247" s="522">
        <v>14</v>
      </c>
      <c r="P247" s="453">
        <f>N247+O247</f>
        <v>39881</v>
      </c>
      <c r="Q247" s="522">
        <v>7</v>
      </c>
      <c r="R247" s="453">
        <f>P247+Q247</f>
        <v>39888</v>
      </c>
      <c r="S247" s="522"/>
      <c r="T247" s="453" t="s">
        <v>207</v>
      </c>
      <c r="U247" s="522"/>
      <c r="V247" s="453" t="s">
        <v>207</v>
      </c>
      <c r="W247" s="522"/>
      <c r="X247" s="453" t="s">
        <v>207</v>
      </c>
      <c r="Y247" s="522"/>
      <c r="Z247" s="453" t="s">
        <v>207</v>
      </c>
      <c r="AA247" s="522"/>
      <c r="AB247" s="453" t="s">
        <v>207</v>
      </c>
      <c r="AC247" s="522"/>
      <c r="AD247" s="452" t="s">
        <v>207</v>
      </c>
      <c r="AE247" s="522"/>
      <c r="AF247" s="453" t="s">
        <v>207</v>
      </c>
      <c r="AG247" s="522"/>
      <c r="AH247" s="453" t="s">
        <v>207</v>
      </c>
      <c r="AI247" s="522">
        <v>7</v>
      </c>
      <c r="AJ247" s="453">
        <f>R247+AI247</f>
        <v>39895</v>
      </c>
      <c r="AK247" s="522">
        <v>14</v>
      </c>
      <c r="AL247" s="453">
        <f>AJ247+AK247</f>
        <v>39909</v>
      </c>
      <c r="AM247" s="522">
        <v>14</v>
      </c>
      <c r="AN247" s="453">
        <f>AL247+AM247</f>
        <v>39923</v>
      </c>
      <c r="AO247" s="522">
        <v>7</v>
      </c>
      <c r="AP247" s="452">
        <f>AN247+AO247</f>
        <v>39930</v>
      </c>
      <c r="AQ247" s="522">
        <v>7</v>
      </c>
      <c r="AR247" s="453">
        <f>AP247+AQ247</f>
        <v>39937</v>
      </c>
      <c r="AS247" s="522">
        <v>50</v>
      </c>
      <c r="AT247" s="1215">
        <v>40177</v>
      </c>
      <c r="AU247" s="1366"/>
      <c r="AV247" s="1366"/>
      <c r="AW247" s="1346"/>
      <c r="AX247" s="48"/>
    </row>
    <row r="248" spans="1:50" s="179" customFormat="1" ht="30.75" customHeight="1">
      <c r="A248" s="1127">
        <v>242</v>
      </c>
      <c r="B248" s="1175" t="s">
        <v>316</v>
      </c>
      <c r="C248" s="236" t="s">
        <v>369</v>
      </c>
      <c r="D248" s="366"/>
      <c r="E248" s="233"/>
      <c r="F248" s="367"/>
      <c r="G248" s="367">
        <v>54500</v>
      </c>
      <c r="H248" s="234"/>
      <c r="I248" s="368"/>
      <c r="J248" s="538">
        <v>39792</v>
      </c>
      <c r="K248" s="511"/>
      <c r="L248" s="368">
        <v>39801</v>
      </c>
      <c r="M248" s="511"/>
      <c r="N248" s="538"/>
      <c r="O248" s="511"/>
      <c r="P248" s="368"/>
      <c r="Q248" s="511"/>
      <c r="R248" s="368">
        <v>39911</v>
      </c>
      <c r="S248" s="511"/>
      <c r="T248" s="368">
        <v>39911</v>
      </c>
      <c r="U248" s="511"/>
      <c r="V248" s="368" t="s">
        <v>207</v>
      </c>
      <c r="W248" s="511"/>
      <c r="X248" s="368" t="s">
        <v>207</v>
      </c>
      <c r="Y248" s="511"/>
      <c r="Z248" s="368" t="s">
        <v>207</v>
      </c>
      <c r="AA248" s="511"/>
      <c r="AB248" s="368" t="s">
        <v>207</v>
      </c>
      <c r="AC248" s="511"/>
      <c r="AD248" s="379" t="s">
        <v>207</v>
      </c>
      <c r="AE248" s="511"/>
      <c r="AF248" s="368" t="s">
        <v>207</v>
      </c>
      <c r="AG248" s="511"/>
      <c r="AH248" s="368" t="s">
        <v>207</v>
      </c>
      <c r="AI248" s="511"/>
      <c r="AJ248" s="368">
        <v>39923</v>
      </c>
      <c r="AK248" s="511"/>
      <c r="AL248" s="368">
        <v>39931</v>
      </c>
      <c r="AM248" s="511"/>
      <c r="AN248" s="368">
        <v>39934</v>
      </c>
      <c r="AO248" s="511"/>
      <c r="AP248" s="538">
        <v>39934</v>
      </c>
      <c r="AQ248" s="511">
        <v>7</v>
      </c>
      <c r="AR248" s="368">
        <v>39941</v>
      </c>
      <c r="AS248" s="511">
        <v>145</v>
      </c>
      <c r="AT248" s="1333">
        <f>AR248+AS248</f>
        <v>40086</v>
      </c>
      <c r="AU248" s="1367">
        <v>100</v>
      </c>
      <c r="AV248" s="1367">
        <v>99</v>
      </c>
      <c r="AW248" s="1347" t="s">
        <v>311</v>
      </c>
    </row>
    <row r="249" spans="1:50" ht="29.25" customHeight="1">
      <c r="A249" s="1173">
        <v>243</v>
      </c>
      <c r="B249" s="1172" t="s">
        <v>204</v>
      </c>
      <c r="C249" s="1431" t="s">
        <v>467</v>
      </c>
      <c r="D249" s="371" t="s">
        <v>303</v>
      </c>
      <c r="E249" s="232" t="s">
        <v>637</v>
      </c>
      <c r="F249" s="255">
        <v>6768</v>
      </c>
      <c r="G249" s="255"/>
      <c r="H249" s="375" t="s">
        <v>221</v>
      </c>
      <c r="I249" s="376" t="s">
        <v>206</v>
      </c>
      <c r="J249" s="449">
        <v>39914</v>
      </c>
      <c r="K249" s="510">
        <v>14</v>
      </c>
      <c r="L249" s="376">
        <f>J249+K249</f>
        <v>39928</v>
      </c>
      <c r="M249" s="510">
        <v>7</v>
      </c>
      <c r="N249" s="449">
        <f>L249+M249</f>
        <v>39935</v>
      </c>
      <c r="O249" s="510">
        <v>14</v>
      </c>
      <c r="P249" s="376">
        <f>N249+O249</f>
        <v>39949</v>
      </c>
      <c r="Q249" s="510">
        <v>7</v>
      </c>
      <c r="R249" s="376">
        <f>P249+Q249</f>
        <v>39956</v>
      </c>
      <c r="S249" s="510"/>
      <c r="T249" s="376" t="s">
        <v>207</v>
      </c>
      <c r="U249" s="510"/>
      <c r="V249" s="376" t="s">
        <v>207</v>
      </c>
      <c r="W249" s="510"/>
      <c r="X249" s="376" t="s">
        <v>207</v>
      </c>
      <c r="Y249" s="510"/>
      <c r="Z249" s="376" t="s">
        <v>207</v>
      </c>
      <c r="AA249" s="510"/>
      <c r="AB249" s="376" t="s">
        <v>207</v>
      </c>
      <c r="AC249" s="510"/>
      <c r="AD249" s="449" t="s">
        <v>207</v>
      </c>
      <c r="AE249" s="510"/>
      <c r="AF249" s="376" t="s">
        <v>207</v>
      </c>
      <c r="AG249" s="510"/>
      <c r="AH249" s="376" t="s">
        <v>207</v>
      </c>
      <c r="AI249" s="510">
        <v>7</v>
      </c>
      <c r="AJ249" s="376">
        <f>R249+AI249</f>
        <v>39963</v>
      </c>
      <c r="AK249" s="510">
        <v>14</v>
      </c>
      <c r="AL249" s="376">
        <f>AJ249+AK249</f>
        <v>39977</v>
      </c>
      <c r="AM249" s="510">
        <v>14</v>
      </c>
      <c r="AN249" s="376">
        <f>AL249+AM249</f>
        <v>39991</v>
      </c>
      <c r="AO249" s="510">
        <v>7</v>
      </c>
      <c r="AP249" s="449">
        <f>AN249+AO249</f>
        <v>39998</v>
      </c>
      <c r="AQ249" s="510">
        <v>7</v>
      </c>
      <c r="AR249" s="376">
        <f>AP249+AQ249</f>
        <v>40005</v>
      </c>
      <c r="AS249" s="510">
        <v>60</v>
      </c>
      <c r="AT249" s="1214">
        <v>40159</v>
      </c>
      <c r="AU249" s="1366"/>
      <c r="AV249" s="1366"/>
      <c r="AW249" s="1343"/>
      <c r="AX249" s="48"/>
    </row>
    <row r="250" spans="1:50" s="179" customFormat="1" ht="20.25" customHeight="1">
      <c r="A250" s="1831">
        <v>244</v>
      </c>
      <c r="B250" s="1175" t="s">
        <v>316</v>
      </c>
      <c r="C250" s="236" t="s">
        <v>193</v>
      </c>
      <c r="D250" s="366"/>
      <c r="E250" s="233"/>
      <c r="F250" s="367"/>
      <c r="G250" s="367">
        <v>4800</v>
      </c>
      <c r="H250" s="234"/>
      <c r="I250" s="368"/>
      <c r="J250" s="538">
        <v>39787</v>
      </c>
      <c r="K250" s="511"/>
      <c r="L250" s="368">
        <v>39794</v>
      </c>
      <c r="M250" s="511"/>
      <c r="N250" s="538">
        <v>39970</v>
      </c>
      <c r="O250" s="511"/>
      <c r="P250" s="368">
        <v>39974</v>
      </c>
      <c r="Q250" s="511"/>
      <c r="R250" s="368">
        <v>39981</v>
      </c>
      <c r="S250" s="511"/>
      <c r="T250" s="368">
        <v>39982</v>
      </c>
      <c r="U250" s="511"/>
      <c r="V250" s="368" t="s">
        <v>207</v>
      </c>
      <c r="W250" s="511"/>
      <c r="X250" s="368" t="s">
        <v>207</v>
      </c>
      <c r="Y250" s="511"/>
      <c r="Z250" s="368" t="s">
        <v>207</v>
      </c>
      <c r="AA250" s="511"/>
      <c r="AB250" s="368" t="s">
        <v>207</v>
      </c>
      <c r="AC250" s="511"/>
      <c r="AD250" s="538" t="s">
        <v>207</v>
      </c>
      <c r="AE250" s="511"/>
      <c r="AF250" s="368" t="s">
        <v>207</v>
      </c>
      <c r="AG250" s="511"/>
      <c r="AH250" s="368" t="s">
        <v>207</v>
      </c>
      <c r="AI250" s="511"/>
      <c r="AJ250" s="368">
        <v>39986</v>
      </c>
      <c r="AK250" s="511"/>
      <c r="AL250" s="368">
        <v>39997</v>
      </c>
      <c r="AM250" s="511"/>
      <c r="AN250" s="368">
        <v>40001</v>
      </c>
      <c r="AO250" s="511"/>
      <c r="AP250" s="538">
        <v>40002</v>
      </c>
      <c r="AQ250" s="511">
        <v>2</v>
      </c>
      <c r="AR250" s="368">
        <v>40004</v>
      </c>
      <c r="AS250" s="511">
        <v>155</v>
      </c>
      <c r="AT250" s="1333">
        <f>AR250+AS250</f>
        <v>40159</v>
      </c>
      <c r="AU250" s="1367">
        <v>50</v>
      </c>
      <c r="AV250" s="1367">
        <v>50</v>
      </c>
      <c r="AW250" s="1347" t="s">
        <v>802</v>
      </c>
    </row>
    <row r="251" spans="1:50" ht="31.5" customHeight="1">
      <c r="A251" s="1127">
        <v>245</v>
      </c>
      <c r="B251" s="252" t="s">
        <v>204</v>
      </c>
      <c r="C251" s="231" t="s">
        <v>625</v>
      </c>
      <c r="D251" s="371" t="s">
        <v>303</v>
      </c>
      <c r="E251" s="232" t="s">
        <v>637</v>
      </c>
      <c r="F251" s="255">
        <v>14100</v>
      </c>
      <c r="G251" s="255"/>
      <c r="H251" s="826" t="s">
        <v>232</v>
      </c>
      <c r="I251" s="376" t="s">
        <v>206</v>
      </c>
      <c r="J251" s="449">
        <v>40188</v>
      </c>
      <c r="K251" s="510">
        <v>14</v>
      </c>
      <c r="L251" s="376">
        <f>J251+K251</f>
        <v>40202</v>
      </c>
      <c r="M251" s="510">
        <v>7</v>
      </c>
      <c r="N251" s="449">
        <f>L251+M251</f>
        <v>40209</v>
      </c>
      <c r="O251" s="510">
        <v>14</v>
      </c>
      <c r="P251" s="376">
        <f>N251+O251</f>
        <v>40223</v>
      </c>
      <c r="Q251" s="510">
        <v>7</v>
      </c>
      <c r="R251" s="376">
        <f>P251+Q251</f>
        <v>40230</v>
      </c>
      <c r="S251" s="510"/>
      <c r="T251" s="376" t="s">
        <v>207</v>
      </c>
      <c r="U251" s="510"/>
      <c r="V251" s="376" t="s">
        <v>207</v>
      </c>
      <c r="W251" s="510"/>
      <c r="X251" s="376" t="s">
        <v>207</v>
      </c>
      <c r="Y251" s="510"/>
      <c r="Z251" s="376" t="s">
        <v>207</v>
      </c>
      <c r="AA251" s="510"/>
      <c r="AB251" s="376" t="s">
        <v>207</v>
      </c>
      <c r="AC251" s="510"/>
      <c r="AD251" s="449" t="s">
        <v>207</v>
      </c>
      <c r="AE251" s="510"/>
      <c r="AF251" s="376" t="s">
        <v>207</v>
      </c>
      <c r="AG251" s="510"/>
      <c r="AH251" s="376" t="s">
        <v>207</v>
      </c>
      <c r="AI251" s="510">
        <v>7</v>
      </c>
      <c r="AJ251" s="376">
        <f>R251+AI251</f>
        <v>40237</v>
      </c>
      <c r="AK251" s="510">
        <v>14</v>
      </c>
      <c r="AL251" s="376">
        <f>AJ251+AK251</f>
        <v>40251</v>
      </c>
      <c r="AM251" s="510">
        <v>14</v>
      </c>
      <c r="AN251" s="376">
        <f>AL251+AM251</f>
        <v>40265</v>
      </c>
      <c r="AO251" s="510">
        <v>7</v>
      </c>
      <c r="AP251" s="449">
        <f>AN251+AO251</f>
        <v>40272</v>
      </c>
      <c r="AQ251" s="510">
        <v>7</v>
      </c>
      <c r="AR251" s="376">
        <v>40198</v>
      </c>
      <c r="AS251" s="510">
        <v>70</v>
      </c>
      <c r="AT251" s="1214">
        <f>AR251+AS251</f>
        <v>40268</v>
      </c>
      <c r="AU251" s="1366"/>
      <c r="AV251" s="1366"/>
      <c r="AW251" s="1343"/>
      <c r="AX251" s="48"/>
    </row>
    <row r="252" spans="1:50" s="179" customFormat="1" ht="16.5" customHeight="1">
      <c r="A252" s="1173">
        <v>246</v>
      </c>
      <c r="B252" s="230" t="s">
        <v>316</v>
      </c>
      <c r="C252" s="236" t="s">
        <v>339</v>
      </c>
      <c r="D252" s="366"/>
      <c r="E252" s="233"/>
      <c r="F252" s="367"/>
      <c r="G252" s="367">
        <v>2600</v>
      </c>
      <c r="H252" s="234"/>
      <c r="I252" s="368"/>
      <c r="J252" s="538">
        <v>40188</v>
      </c>
      <c r="K252" s="511"/>
      <c r="L252" s="368">
        <v>40191</v>
      </c>
      <c r="M252" s="511"/>
      <c r="N252" s="538" t="s">
        <v>207</v>
      </c>
      <c r="O252" s="511"/>
      <c r="P252" s="368" t="s">
        <v>207</v>
      </c>
      <c r="Q252" s="511"/>
      <c r="R252" s="368" t="s">
        <v>207</v>
      </c>
      <c r="S252" s="511"/>
      <c r="T252" s="368" t="s">
        <v>207</v>
      </c>
      <c r="U252" s="511"/>
      <c r="V252" s="368" t="s">
        <v>207</v>
      </c>
      <c r="W252" s="511"/>
      <c r="X252" s="368" t="s">
        <v>207</v>
      </c>
      <c r="Y252" s="511"/>
      <c r="Z252" s="368" t="s">
        <v>207</v>
      </c>
      <c r="AA252" s="511"/>
      <c r="AB252" s="368" t="s">
        <v>207</v>
      </c>
      <c r="AC252" s="511"/>
      <c r="AD252" s="538" t="s">
        <v>207</v>
      </c>
      <c r="AE252" s="511"/>
      <c r="AF252" s="368" t="s">
        <v>207</v>
      </c>
      <c r="AG252" s="511"/>
      <c r="AH252" s="368" t="s">
        <v>207</v>
      </c>
      <c r="AI252" s="511"/>
      <c r="AJ252" s="368">
        <v>40193</v>
      </c>
      <c r="AK252" s="511"/>
      <c r="AL252" s="368">
        <v>40194</v>
      </c>
      <c r="AM252" s="511"/>
      <c r="AN252" s="368">
        <v>40197</v>
      </c>
      <c r="AO252" s="511"/>
      <c r="AP252" s="538">
        <v>40198</v>
      </c>
      <c r="AQ252" s="511">
        <v>0</v>
      </c>
      <c r="AR252" s="368">
        <v>40198</v>
      </c>
      <c r="AS252" s="511">
        <v>70</v>
      </c>
      <c r="AT252" s="1333">
        <f>AR252+AS252</f>
        <v>40268</v>
      </c>
      <c r="AU252" s="1367">
        <v>100</v>
      </c>
      <c r="AV252" s="1367">
        <v>100</v>
      </c>
      <c r="AW252" s="1345" t="s">
        <v>311</v>
      </c>
    </row>
    <row r="253" spans="1:50" ht="22.5" customHeight="1">
      <c r="A253" s="1831">
        <v>247</v>
      </c>
      <c r="B253" s="1172" t="s">
        <v>204</v>
      </c>
      <c r="C253" s="231" t="s">
        <v>626</v>
      </c>
      <c r="D253" s="371">
        <v>4.0999999999999996</v>
      </c>
      <c r="E253" s="232" t="s">
        <v>638</v>
      </c>
      <c r="F253" s="255">
        <v>0</v>
      </c>
      <c r="G253" s="255"/>
      <c r="H253" s="375" t="s">
        <v>221</v>
      </c>
      <c r="I253" s="376" t="s">
        <v>206</v>
      </c>
      <c r="J253" s="449">
        <v>40040</v>
      </c>
      <c r="K253" s="510">
        <v>14</v>
      </c>
      <c r="L253" s="376">
        <f>J253+K253</f>
        <v>40054</v>
      </c>
      <c r="M253" s="510">
        <v>7</v>
      </c>
      <c r="N253" s="449">
        <f>L253+M253</f>
        <v>40061</v>
      </c>
      <c r="O253" s="510">
        <v>14</v>
      </c>
      <c r="P253" s="376">
        <f>N253+O253</f>
        <v>40075</v>
      </c>
      <c r="Q253" s="510">
        <v>7</v>
      </c>
      <c r="R253" s="376">
        <f>P253+Q253</f>
        <v>40082</v>
      </c>
      <c r="S253" s="510"/>
      <c r="T253" s="376" t="s">
        <v>207</v>
      </c>
      <c r="U253" s="510"/>
      <c r="V253" s="376" t="s">
        <v>207</v>
      </c>
      <c r="W253" s="510"/>
      <c r="X253" s="376" t="s">
        <v>207</v>
      </c>
      <c r="Y253" s="510"/>
      <c r="Z253" s="376" t="s">
        <v>207</v>
      </c>
      <c r="AA253" s="510"/>
      <c r="AB253" s="376" t="s">
        <v>207</v>
      </c>
      <c r="AC253" s="510"/>
      <c r="AD253" s="449" t="s">
        <v>207</v>
      </c>
      <c r="AE253" s="510"/>
      <c r="AF253" s="376" t="s">
        <v>207</v>
      </c>
      <c r="AG253" s="510"/>
      <c r="AH253" s="376" t="s">
        <v>207</v>
      </c>
      <c r="AI253" s="510">
        <v>7</v>
      </c>
      <c r="AJ253" s="376">
        <f>R253+AI253</f>
        <v>40089</v>
      </c>
      <c r="AK253" s="510">
        <v>14</v>
      </c>
      <c r="AL253" s="376">
        <f>AJ253+AK253</f>
        <v>40103</v>
      </c>
      <c r="AM253" s="510">
        <v>14</v>
      </c>
      <c r="AN253" s="376">
        <f>AL253+AM253</f>
        <v>40117</v>
      </c>
      <c r="AO253" s="510">
        <v>7</v>
      </c>
      <c r="AP253" s="449">
        <f>AN253+AO253</f>
        <v>40124</v>
      </c>
      <c r="AQ253" s="510">
        <v>7</v>
      </c>
      <c r="AR253" s="376">
        <f>AP253+AQ253</f>
        <v>40131</v>
      </c>
      <c r="AS253" s="510"/>
      <c r="AT253" s="1214">
        <v>40157</v>
      </c>
      <c r="AU253" s="1366"/>
      <c r="AV253" s="1366"/>
      <c r="AW253" s="1343" t="s">
        <v>83</v>
      </c>
      <c r="AX253" s="48"/>
    </row>
    <row r="254" spans="1:50" s="179" customFormat="1" ht="25.5" customHeight="1">
      <c r="A254" s="1127">
        <v>248</v>
      </c>
      <c r="B254" s="1098" t="s">
        <v>316</v>
      </c>
      <c r="C254" s="800" t="s">
        <v>372</v>
      </c>
      <c r="D254" s="801"/>
      <c r="E254" s="802"/>
      <c r="F254" s="814"/>
      <c r="G254" s="814">
        <v>13026</v>
      </c>
      <c r="H254" s="803"/>
      <c r="I254" s="804"/>
      <c r="J254" s="805">
        <v>40030</v>
      </c>
      <c r="K254" s="523"/>
      <c r="L254" s="804">
        <v>40036</v>
      </c>
      <c r="M254" s="523"/>
      <c r="N254" s="805"/>
      <c r="O254" s="523"/>
      <c r="P254" s="804">
        <v>40078</v>
      </c>
      <c r="Q254" s="523"/>
      <c r="R254" s="804">
        <v>40087</v>
      </c>
      <c r="S254" s="523"/>
      <c r="T254" s="804">
        <v>40089</v>
      </c>
      <c r="U254" s="523"/>
      <c r="V254" s="804" t="s">
        <v>207</v>
      </c>
      <c r="W254" s="523"/>
      <c r="X254" s="804" t="s">
        <v>207</v>
      </c>
      <c r="Y254" s="523"/>
      <c r="Z254" s="804" t="s">
        <v>207</v>
      </c>
      <c r="AA254" s="523"/>
      <c r="AB254" s="804" t="s">
        <v>207</v>
      </c>
      <c r="AC254" s="523"/>
      <c r="AD254" s="805" t="s">
        <v>207</v>
      </c>
      <c r="AE254" s="523"/>
      <c r="AF254" s="804" t="s">
        <v>207</v>
      </c>
      <c r="AG254" s="523"/>
      <c r="AH254" s="804" t="s">
        <v>207</v>
      </c>
      <c r="AI254" s="523"/>
      <c r="AJ254" s="804">
        <v>40089</v>
      </c>
      <c r="AK254" s="523"/>
      <c r="AL254" s="804">
        <v>40091</v>
      </c>
      <c r="AM254" s="523"/>
      <c r="AN254" s="804">
        <v>40101</v>
      </c>
      <c r="AO254" s="523"/>
      <c r="AP254" s="805">
        <v>40105</v>
      </c>
      <c r="AQ254" s="523">
        <v>1</v>
      </c>
      <c r="AR254" s="804">
        <v>40106</v>
      </c>
      <c r="AS254" s="523">
        <v>51</v>
      </c>
      <c r="AT254" s="1338">
        <f>AR254+AS254</f>
        <v>40157</v>
      </c>
      <c r="AU254" s="1367">
        <v>100</v>
      </c>
      <c r="AV254" s="1367">
        <v>93</v>
      </c>
      <c r="AW254" s="1634" t="s">
        <v>1183</v>
      </c>
    </row>
    <row r="255" spans="1:50" ht="35.25" customHeight="1">
      <c r="A255" s="1173">
        <v>249</v>
      </c>
      <c r="B255" s="458" t="s">
        <v>204</v>
      </c>
      <c r="C255" s="373" t="s">
        <v>627</v>
      </c>
      <c r="D255" s="371">
        <v>4.0999999999999996</v>
      </c>
      <c r="E255" s="232" t="s">
        <v>630</v>
      </c>
      <c r="F255" s="255"/>
      <c r="G255" s="255">
        <v>62780</v>
      </c>
      <c r="H255" s="375" t="s">
        <v>221</v>
      </c>
      <c r="I255" s="376" t="s">
        <v>206</v>
      </c>
      <c r="J255" s="821">
        <v>40040</v>
      </c>
      <c r="K255" s="510">
        <v>14</v>
      </c>
      <c r="L255" s="376">
        <f>J255+K255</f>
        <v>40054</v>
      </c>
      <c r="M255" s="510">
        <v>7</v>
      </c>
      <c r="N255" s="821">
        <f>L255+M255</f>
        <v>40061</v>
      </c>
      <c r="O255" s="510">
        <v>14</v>
      </c>
      <c r="P255" s="376">
        <f>N255+O255</f>
        <v>40075</v>
      </c>
      <c r="Q255" s="510">
        <v>7</v>
      </c>
      <c r="R255" s="376">
        <f>P255+Q255</f>
        <v>40082</v>
      </c>
      <c r="S255" s="510"/>
      <c r="T255" s="376" t="s">
        <v>207</v>
      </c>
      <c r="U255" s="510"/>
      <c r="V255" s="376" t="s">
        <v>207</v>
      </c>
      <c r="W255" s="510"/>
      <c r="X255" s="376" t="s">
        <v>207</v>
      </c>
      <c r="Y255" s="510"/>
      <c r="Z255" s="376" t="s">
        <v>207</v>
      </c>
      <c r="AA255" s="510"/>
      <c r="AB255" s="376" t="s">
        <v>207</v>
      </c>
      <c r="AC255" s="510"/>
      <c r="AD255" s="821" t="s">
        <v>207</v>
      </c>
      <c r="AE255" s="510"/>
      <c r="AF255" s="376" t="s">
        <v>207</v>
      </c>
      <c r="AG255" s="510"/>
      <c r="AH255" s="376" t="s">
        <v>207</v>
      </c>
      <c r="AI255" s="510">
        <v>7</v>
      </c>
      <c r="AJ255" s="376">
        <f>R255+AI255</f>
        <v>40089</v>
      </c>
      <c r="AK255" s="510">
        <v>14</v>
      </c>
      <c r="AL255" s="376">
        <f>AJ255+AK255</f>
        <v>40103</v>
      </c>
      <c r="AM255" s="510">
        <v>14</v>
      </c>
      <c r="AN255" s="376">
        <f>AL255+AM255</f>
        <v>40117</v>
      </c>
      <c r="AO255" s="510">
        <v>7</v>
      </c>
      <c r="AP255" s="821">
        <f>AN255+AO255</f>
        <v>40124</v>
      </c>
      <c r="AQ255" s="510">
        <v>7</v>
      </c>
      <c r="AR255" s="376">
        <f>AP255+AQ255</f>
        <v>40131</v>
      </c>
      <c r="AS255" s="510">
        <v>412</v>
      </c>
      <c r="AT255" s="1214">
        <f>AR255+AS255</f>
        <v>40543</v>
      </c>
      <c r="AU255" s="1366"/>
      <c r="AV255" s="1366"/>
      <c r="AW255" s="1343" t="s">
        <v>117</v>
      </c>
      <c r="AX255" s="48"/>
    </row>
    <row r="256" spans="1:50" s="179" customFormat="1" ht="21.75" customHeight="1">
      <c r="A256" s="1831">
        <v>250</v>
      </c>
      <c r="B256" s="653" t="s">
        <v>316</v>
      </c>
      <c r="C256" s="650" t="s">
        <v>373</v>
      </c>
      <c r="D256" s="651"/>
      <c r="E256" s="652"/>
      <c r="F256" s="1179"/>
      <c r="G256" s="1179"/>
      <c r="H256" s="653"/>
      <c r="I256" s="379"/>
      <c r="J256" s="538">
        <v>40035</v>
      </c>
      <c r="K256" s="509"/>
      <c r="L256" s="379">
        <v>40045</v>
      </c>
      <c r="M256" s="509"/>
      <c r="N256" s="538">
        <v>40047</v>
      </c>
      <c r="O256" s="509"/>
      <c r="P256" s="379">
        <v>40063</v>
      </c>
      <c r="Q256" s="509"/>
      <c r="R256" s="379">
        <v>40064</v>
      </c>
      <c r="S256" s="509"/>
      <c r="T256" s="379">
        <v>40066</v>
      </c>
      <c r="U256" s="509"/>
      <c r="V256" s="379" t="s">
        <v>207</v>
      </c>
      <c r="W256" s="509"/>
      <c r="X256" s="379" t="s">
        <v>207</v>
      </c>
      <c r="Y256" s="509"/>
      <c r="Z256" s="379" t="s">
        <v>207</v>
      </c>
      <c r="AA256" s="509"/>
      <c r="AB256" s="379" t="s">
        <v>207</v>
      </c>
      <c r="AC256" s="509"/>
      <c r="AD256" s="538" t="s">
        <v>207</v>
      </c>
      <c r="AE256" s="509"/>
      <c r="AF256" s="379" t="s">
        <v>207</v>
      </c>
      <c r="AG256" s="509"/>
      <c r="AH256" s="379" t="s">
        <v>207</v>
      </c>
      <c r="AI256" s="509"/>
      <c r="AJ256" s="379">
        <v>40067</v>
      </c>
      <c r="AK256" s="509"/>
      <c r="AL256" s="379">
        <v>40069</v>
      </c>
      <c r="AM256" s="509"/>
      <c r="AN256" s="379">
        <v>40073</v>
      </c>
      <c r="AO256" s="509"/>
      <c r="AP256" s="538">
        <v>40087</v>
      </c>
      <c r="AQ256" s="509">
        <v>4</v>
      </c>
      <c r="AR256" s="379">
        <v>40091</v>
      </c>
      <c r="AS256" s="509">
        <v>10</v>
      </c>
      <c r="AT256" s="1332">
        <f>AR256+AS256</f>
        <v>40101</v>
      </c>
      <c r="AU256" s="1367">
        <v>100</v>
      </c>
      <c r="AV256" s="1367">
        <v>100</v>
      </c>
      <c r="AW256" s="1344" t="s">
        <v>311</v>
      </c>
    </row>
    <row r="257" spans="1:50" s="179" customFormat="1" ht="28.5" customHeight="1">
      <c r="A257" s="1127">
        <v>251</v>
      </c>
      <c r="B257" s="653" t="s">
        <v>316</v>
      </c>
      <c r="C257" s="650" t="s">
        <v>373</v>
      </c>
      <c r="D257" s="651" t="s">
        <v>303</v>
      </c>
      <c r="E257" s="652" t="s">
        <v>136</v>
      </c>
      <c r="F257" s="1179"/>
      <c r="G257" s="1179">
        <v>20550</v>
      </c>
      <c r="H257" s="653"/>
      <c r="I257" s="379"/>
      <c r="J257" s="538" t="s">
        <v>207</v>
      </c>
      <c r="K257" s="509"/>
      <c r="L257" s="379" t="s">
        <v>207</v>
      </c>
      <c r="M257" s="509"/>
      <c r="N257" s="538" t="s">
        <v>207</v>
      </c>
      <c r="O257" s="509"/>
      <c r="P257" s="379" t="s">
        <v>207</v>
      </c>
      <c r="Q257" s="509"/>
      <c r="R257" s="379" t="s">
        <v>207</v>
      </c>
      <c r="S257" s="509"/>
      <c r="T257" s="379" t="s">
        <v>207</v>
      </c>
      <c r="U257" s="509"/>
      <c r="V257" s="379" t="s">
        <v>207</v>
      </c>
      <c r="W257" s="509"/>
      <c r="X257" s="379" t="s">
        <v>207</v>
      </c>
      <c r="Y257" s="509"/>
      <c r="Z257" s="379" t="s">
        <v>207</v>
      </c>
      <c r="AA257" s="509"/>
      <c r="AB257" s="379" t="s">
        <v>207</v>
      </c>
      <c r="AC257" s="509"/>
      <c r="AD257" s="538" t="s">
        <v>207</v>
      </c>
      <c r="AE257" s="509"/>
      <c r="AF257" s="379" t="s">
        <v>207</v>
      </c>
      <c r="AG257" s="509"/>
      <c r="AH257" s="379" t="s">
        <v>207</v>
      </c>
      <c r="AI257" s="509"/>
      <c r="AJ257" s="379">
        <v>40100</v>
      </c>
      <c r="AK257" s="509"/>
      <c r="AL257" s="379">
        <v>40101</v>
      </c>
      <c r="AM257" s="509"/>
      <c r="AN257" s="379">
        <v>40105</v>
      </c>
      <c r="AO257" s="509"/>
      <c r="AP257" s="538">
        <v>40101</v>
      </c>
      <c r="AQ257" s="509">
        <v>0</v>
      </c>
      <c r="AR257" s="379">
        <v>40091</v>
      </c>
      <c r="AS257" s="509">
        <v>87</v>
      </c>
      <c r="AT257" s="1332">
        <f>AR257+AS257</f>
        <v>40178</v>
      </c>
      <c r="AU257" s="1367">
        <v>100</v>
      </c>
      <c r="AV257" s="1367">
        <v>100</v>
      </c>
      <c r="AW257" s="1344" t="s">
        <v>311</v>
      </c>
    </row>
    <row r="258" spans="1:50" s="179" customFormat="1" ht="27" customHeight="1">
      <c r="A258" s="1173">
        <v>252</v>
      </c>
      <c r="B258" s="234" t="s">
        <v>316</v>
      </c>
      <c r="C258" s="236" t="s">
        <v>373</v>
      </c>
      <c r="D258" s="366" t="s">
        <v>303</v>
      </c>
      <c r="E258" s="233" t="s">
        <v>138</v>
      </c>
      <c r="F258" s="367"/>
      <c r="G258" s="367">
        <v>30900</v>
      </c>
      <c r="H258" s="234"/>
      <c r="I258" s="368"/>
      <c r="J258" s="537" t="s">
        <v>207</v>
      </c>
      <c r="K258" s="511"/>
      <c r="L258" s="368" t="s">
        <v>207</v>
      </c>
      <c r="M258" s="511"/>
      <c r="N258" s="537" t="s">
        <v>207</v>
      </c>
      <c r="O258" s="511"/>
      <c r="P258" s="368" t="s">
        <v>207</v>
      </c>
      <c r="Q258" s="511"/>
      <c r="R258" s="368" t="s">
        <v>207</v>
      </c>
      <c r="S258" s="511"/>
      <c r="T258" s="368" t="s">
        <v>207</v>
      </c>
      <c r="U258" s="511"/>
      <c r="V258" s="368" t="s">
        <v>207</v>
      </c>
      <c r="W258" s="511"/>
      <c r="X258" s="368" t="s">
        <v>207</v>
      </c>
      <c r="Y258" s="511"/>
      <c r="Z258" s="368" t="s">
        <v>207</v>
      </c>
      <c r="AA258" s="511"/>
      <c r="AB258" s="368" t="s">
        <v>207</v>
      </c>
      <c r="AC258" s="511"/>
      <c r="AD258" s="537" t="s">
        <v>207</v>
      </c>
      <c r="AE258" s="511"/>
      <c r="AF258" s="368" t="s">
        <v>207</v>
      </c>
      <c r="AG258" s="511"/>
      <c r="AH258" s="368" t="s">
        <v>207</v>
      </c>
      <c r="AI258" s="511"/>
      <c r="AJ258" s="368">
        <v>40192</v>
      </c>
      <c r="AK258" s="511"/>
      <c r="AL258" s="368">
        <v>40193</v>
      </c>
      <c r="AM258" s="511"/>
      <c r="AN258" s="368">
        <v>40197</v>
      </c>
      <c r="AO258" s="511"/>
      <c r="AP258" s="537">
        <v>40177</v>
      </c>
      <c r="AQ258" s="511">
        <v>2</v>
      </c>
      <c r="AR258" s="368">
        <v>40179</v>
      </c>
      <c r="AS258" s="511">
        <v>364</v>
      </c>
      <c r="AT258" s="1333">
        <v>40543</v>
      </c>
      <c r="AU258" s="1367">
        <v>100</v>
      </c>
      <c r="AV258" s="1367">
        <v>100</v>
      </c>
      <c r="AW258" s="1347" t="s">
        <v>311</v>
      </c>
    </row>
    <row r="259" spans="1:50" ht="50.25" customHeight="1">
      <c r="A259" s="1831">
        <v>253</v>
      </c>
      <c r="B259" s="458" t="s">
        <v>204</v>
      </c>
      <c r="C259" s="373" t="s">
        <v>836</v>
      </c>
      <c r="D259" s="371">
        <v>4.0999999999999996</v>
      </c>
      <c r="E259" s="232" t="s">
        <v>838</v>
      </c>
      <c r="F259" s="255"/>
      <c r="G259" s="255">
        <v>30000</v>
      </c>
      <c r="H259" s="375" t="s">
        <v>221</v>
      </c>
      <c r="I259" s="376" t="s">
        <v>206</v>
      </c>
      <c r="J259" s="821">
        <v>40848</v>
      </c>
      <c r="K259" s="510">
        <v>14</v>
      </c>
      <c r="L259" s="376">
        <f>J259+K259</f>
        <v>40862</v>
      </c>
      <c r="M259" s="510">
        <v>7</v>
      </c>
      <c r="N259" s="821">
        <f>L259+M259</f>
        <v>40869</v>
      </c>
      <c r="O259" s="510">
        <v>14</v>
      </c>
      <c r="P259" s="376">
        <f>N259+O259</f>
        <v>40883</v>
      </c>
      <c r="Q259" s="510">
        <v>7</v>
      </c>
      <c r="R259" s="376">
        <f>P259+Q259</f>
        <v>40890</v>
      </c>
      <c r="S259" s="510"/>
      <c r="T259" s="376" t="s">
        <v>207</v>
      </c>
      <c r="U259" s="510"/>
      <c r="V259" s="376" t="s">
        <v>207</v>
      </c>
      <c r="W259" s="510"/>
      <c r="X259" s="376" t="s">
        <v>207</v>
      </c>
      <c r="Y259" s="510"/>
      <c r="Z259" s="376" t="s">
        <v>207</v>
      </c>
      <c r="AA259" s="510"/>
      <c r="AB259" s="376" t="s">
        <v>207</v>
      </c>
      <c r="AC259" s="510"/>
      <c r="AD259" s="821" t="s">
        <v>207</v>
      </c>
      <c r="AE259" s="510"/>
      <c r="AF259" s="376" t="s">
        <v>207</v>
      </c>
      <c r="AG259" s="510"/>
      <c r="AH259" s="376" t="s">
        <v>207</v>
      </c>
      <c r="AI259" s="510">
        <v>3</v>
      </c>
      <c r="AJ259" s="376">
        <f>R259+AI259</f>
        <v>40893</v>
      </c>
      <c r="AK259" s="510">
        <v>5</v>
      </c>
      <c r="AL259" s="376">
        <f>AJ259+AK259</f>
        <v>40898</v>
      </c>
      <c r="AM259" s="510">
        <v>5</v>
      </c>
      <c r="AN259" s="376">
        <f>AL259+AM259</f>
        <v>40903</v>
      </c>
      <c r="AO259" s="510">
        <v>3</v>
      </c>
      <c r="AP259" s="821">
        <f>AN259+AO259</f>
        <v>40906</v>
      </c>
      <c r="AQ259" s="510">
        <v>1</v>
      </c>
      <c r="AR259" s="376">
        <f>AP259+AQ259</f>
        <v>40907</v>
      </c>
      <c r="AS259" s="510">
        <v>153</v>
      </c>
      <c r="AT259" s="1214">
        <v>41090</v>
      </c>
      <c r="AU259" s="1366"/>
      <c r="AV259" s="1366"/>
      <c r="AW259" s="1343" t="s">
        <v>117</v>
      </c>
      <c r="AX259" s="48"/>
    </row>
    <row r="260" spans="1:50" s="179" customFormat="1" ht="27" customHeight="1">
      <c r="A260" s="1127">
        <v>254</v>
      </c>
      <c r="B260" s="803" t="s">
        <v>316</v>
      </c>
      <c r="C260" s="1200" t="s">
        <v>1259</v>
      </c>
      <c r="D260" s="801"/>
      <c r="E260" s="802"/>
      <c r="F260" s="814"/>
      <c r="G260" s="814">
        <v>22940</v>
      </c>
      <c r="H260" s="803"/>
      <c r="I260" s="804"/>
      <c r="J260" s="805">
        <v>40843</v>
      </c>
      <c r="K260" s="523"/>
      <c r="L260" s="804">
        <v>40856</v>
      </c>
      <c r="M260" s="523"/>
      <c r="N260" s="805">
        <v>40872</v>
      </c>
      <c r="O260" s="523"/>
      <c r="P260" s="804">
        <v>40884</v>
      </c>
      <c r="Q260" s="523"/>
      <c r="R260" s="804">
        <v>40920</v>
      </c>
      <c r="S260" s="523"/>
      <c r="T260" s="804">
        <v>40935</v>
      </c>
      <c r="U260" s="523"/>
      <c r="V260" s="804" t="s">
        <v>207</v>
      </c>
      <c r="W260" s="523"/>
      <c r="X260" s="804" t="s">
        <v>207</v>
      </c>
      <c r="Y260" s="523"/>
      <c r="Z260" s="804" t="s">
        <v>207</v>
      </c>
      <c r="AA260" s="523"/>
      <c r="AB260" s="804" t="s">
        <v>207</v>
      </c>
      <c r="AC260" s="523"/>
      <c r="AD260" s="805" t="s">
        <v>207</v>
      </c>
      <c r="AE260" s="523"/>
      <c r="AF260" s="804" t="s">
        <v>207</v>
      </c>
      <c r="AG260" s="523"/>
      <c r="AH260" s="804" t="s">
        <v>207</v>
      </c>
      <c r="AI260" s="523"/>
      <c r="AJ260" s="804">
        <v>40935</v>
      </c>
      <c r="AK260" s="523"/>
      <c r="AL260" s="804">
        <v>40940</v>
      </c>
      <c r="AM260" s="523"/>
      <c r="AN260" s="804">
        <v>40942</v>
      </c>
      <c r="AO260" s="523"/>
      <c r="AP260" s="805">
        <v>40942</v>
      </c>
      <c r="AQ260" s="523"/>
      <c r="AR260" s="804">
        <v>40942</v>
      </c>
      <c r="AS260" s="523"/>
      <c r="AT260" s="1338">
        <v>41051</v>
      </c>
      <c r="AU260" s="1689"/>
      <c r="AV260" s="1689"/>
      <c r="AW260" s="1352" t="s">
        <v>311</v>
      </c>
    </row>
    <row r="261" spans="1:50" s="179" customFormat="1" ht="32.25" customHeight="1">
      <c r="A261" s="1173">
        <v>255</v>
      </c>
      <c r="B261" s="244" t="s">
        <v>316</v>
      </c>
      <c r="C261" s="459" t="s">
        <v>1259</v>
      </c>
      <c r="D261" s="366"/>
      <c r="E261" s="241" t="s">
        <v>600</v>
      </c>
      <c r="F261" s="367"/>
      <c r="G261" s="367"/>
      <c r="H261" s="234"/>
      <c r="I261" s="368"/>
      <c r="J261" s="537">
        <v>41050</v>
      </c>
      <c r="K261" s="511"/>
      <c r="L261" s="368">
        <v>41051</v>
      </c>
      <c r="M261" s="511"/>
      <c r="N261" s="246" t="s">
        <v>207</v>
      </c>
      <c r="O261" s="511"/>
      <c r="P261" s="248" t="s">
        <v>207</v>
      </c>
      <c r="Q261" s="511"/>
      <c r="R261" s="248" t="s">
        <v>207</v>
      </c>
      <c r="S261" s="511"/>
      <c r="T261" s="248" t="s">
        <v>207</v>
      </c>
      <c r="U261" s="511"/>
      <c r="V261" s="248" t="s">
        <v>207</v>
      </c>
      <c r="W261" s="511"/>
      <c r="X261" s="248" t="s">
        <v>207</v>
      </c>
      <c r="Y261" s="511"/>
      <c r="Z261" s="248" t="s">
        <v>207</v>
      </c>
      <c r="AA261" s="511"/>
      <c r="AB261" s="248" t="s">
        <v>207</v>
      </c>
      <c r="AC261" s="511"/>
      <c r="AD261" s="246" t="s">
        <v>207</v>
      </c>
      <c r="AE261" s="511"/>
      <c r="AF261" s="248" t="s">
        <v>207</v>
      </c>
      <c r="AG261" s="511"/>
      <c r="AH261" s="248" t="s">
        <v>207</v>
      </c>
      <c r="AI261" s="511"/>
      <c r="AJ261" s="368">
        <v>41044</v>
      </c>
      <c r="AK261" s="511"/>
      <c r="AL261" s="368">
        <v>41047</v>
      </c>
      <c r="AM261" s="511"/>
      <c r="AN261" s="368">
        <v>41051</v>
      </c>
      <c r="AO261" s="511"/>
      <c r="AP261" s="537">
        <v>41052</v>
      </c>
      <c r="AQ261" s="511"/>
      <c r="AR261" s="368">
        <v>41052</v>
      </c>
      <c r="AS261" s="511"/>
      <c r="AT261" s="368">
        <v>41090</v>
      </c>
      <c r="AU261" s="1591">
        <v>92</v>
      </c>
      <c r="AV261" s="1591">
        <v>92</v>
      </c>
      <c r="AW261" s="1842" t="s">
        <v>1367</v>
      </c>
    </row>
    <row r="262" spans="1:50" ht="31.5" customHeight="1">
      <c r="A262" s="1831">
        <v>256</v>
      </c>
      <c r="B262" s="1171" t="s">
        <v>204</v>
      </c>
      <c r="C262" s="1138" t="s">
        <v>628</v>
      </c>
      <c r="D262" s="937" t="s">
        <v>314</v>
      </c>
      <c r="E262" s="32" t="s">
        <v>629</v>
      </c>
      <c r="F262" s="380">
        <v>69800</v>
      </c>
      <c r="G262" s="380"/>
      <c r="H262" s="980" t="s">
        <v>221</v>
      </c>
      <c r="I262" s="453" t="s">
        <v>206</v>
      </c>
      <c r="J262" s="452">
        <v>39948</v>
      </c>
      <c r="K262" s="522">
        <v>14</v>
      </c>
      <c r="L262" s="453">
        <f>J262+K262</f>
        <v>39962</v>
      </c>
      <c r="M262" s="522">
        <v>7</v>
      </c>
      <c r="N262" s="452">
        <f>L262+M262</f>
        <v>39969</v>
      </c>
      <c r="O262" s="522">
        <v>14</v>
      </c>
      <c r="P262" s="453">
        <f>N262+O262</f>
        <v>39983</v>
      </c>
      <c r="Q262" s="522">
        <v>7</v>
      </c>
      <c r="R262" s="453">
        <f>P262+Q262</f>
        <v>39990</v>
      </c>
      <c r="S262" s="522"/>
      <c r="T262" s="453" t="s">
        <v>207</v>
      </c>
      <c r="U262" s="522"/>
      <c r="V262" s="453" t="s">
        <v>207</v>
      </c>
      <c r="W262" s="522"/>
      <c r="X262" s="453" t="s">
        <v>207</v>
      </c>
      <c r="Y262" s="522"/>
      <c r="Z262" s="453" t="s">
        <v>207</v>
      </c>
      <c r="AA262" s="522"/>
      <c r="AB262" s="453" t="s">
        <v>207</v>
      </c>
      <c r="AC262" s="522"/>
      <c r="AD262" s="452" t="s">
        <v>207</v>
      </c>
      <c r="AE262" s="522"/>
      <c r="AF262" s="453" t="s">
        <v>207</v>
      </c>
      <c r="AG262" s="522"/>
      <c r="AH262" s="453" t="s">
        <v>207</v>
      </c>
      <c r="AI262" s="522">
        <v>7</v>
      </c>
      <c r="AJ262" s="453">
        <f>R262+AI262</f>
        <v>39997</v>
      </c>
      <c r="AK262" s="522">
        <v>14</v>
      </c>
      <c r="AL262" s="453">
        <f>AJ262+AK262</f>
        <v>40011</v>
      </c>
      <c r="AM262" s="522">
        <v>14</v>
      </c>
      <c r="AN262" s="453">
        <f>AL262+AM262</f>
        <v>40025</v>
      </c>
      <c r="AO262" s="522">
        <v>7</v>
      </c>
      <c r="AP262" s="452">
        <f>AN262+AO262</f>
        <v>40032</v>
      </c>
      <c r="AQ262" s="522">
        <v>7</v>
      </c>
      <c r="AR262" s="453">
        <f>AP262+AQ262</f>
        <v>40039</v>
      </c>
      <c r="AS262" s="522">
        <v>366</v>
      </c>
      <c r="AT262" s="1215">
        <f t="shared" ref="AT262:AT267" si="4">AR262+AS262</f>
        <v>40405</v>
      </c>
      <c r="AU262" s="1645"/>
      <c r="AV262" s="1645"/>
      <c r="AW262" s="1346"/>
      <c r="AX262" s="48"/>
    </row>
    <row r="263" spans="1:50" s="179" customFormat="1" ht="21" customHeight="1">
      <c r="A263" s="1127">
        <v>257</v>
      </c>
      <c r="B263" s="653" t="s">
        <v>316</v>
      </c>
      <c r="C263" s="650" t="s">
        <v>375</v>
      </c>
      <c r="D263" s="651" t="s">
        <v>314</v>
      </c>
      <c r="E263" s="652"/>
      <c r="F263" s="1179"/>
      <c r="G263" s="1179">
        <v>66725</v>
      </c>
      <c r="H263" s="653"/>
      <c r="I263" s="379"/>
      <c r="J263" s="538">
        <v>39792</v>
      </c>
      <c r="K263" s="509"/>
      <c r="L263" s="379">
        <v>39801</v>
      </c>
      <c r="M263" s="509"/>
      <c r="N263" s="538"/>
      <c r="O263" s="509"/>
      <c r="P263" s="379">
        <v>39902</v>
      </c>
      <c r="Q263" s="509"/>
      <c r="R263" s="379">
        <v>39909</v>
      </c>
      <c r="S263" s="509"/>
      <c r="T263" s="379">
        <v>39939</v>
      </c>
      <c r="U263" s="509"/>
      <c r="V263" s="379" t="s">
        <v>207</v>
      </c>
      <c r="W263" s="509"/>
      <c r="X263" s="379" t="s">
        <v>207</v>
      </c>
      <c r="Y263" s="509"/>
      <c r="Z263" s="379" t="s">
        <v>207</v>
      </c>
      <c r="AA263" s="509"/>
      <c r="AB263" s="379" t="s">
        <v>207</v>
      </c>
      <c r="AC263" s="509"/>
      <c r="AD263" s="538" t="s">
        <v>207</v>
      </c>
      <c r="AE263" s="509"/>
      <c r="AF263" s="379" t="s">
        <v>207</v>
      </c>
      <c r="AG263" s="509"/>
      <c r="AH263" s="379" t="s">
        <v>207</v>
      </c>
      <c r="AI263" s="509"/>
      <c r="AJ263" s="379">
        <v>39974</v>
      </c>
      <c r="AK263" s="509"/>
      <c r="AL263" s="379">
        <v>40014</v>
      </c>
      <c r="AM263" s="509"/>
      <c r="AN263" s="379">
        <v>40022</v>
      </c>
      <c r="AO263" s="509"/>
      <c r="AP263" s="538">
        <v>40060</v>
      </c>
      <c r="AQ263" s="509">
        <v>0</v>
      </c>
      <c r="AR263" s="379">
        <v>40060</v>
      </c>
      <c r="AS263" s="509">
        <v>133</v>
      </c>
      <c r="AT263" s="1332">
        <f t="shared" si="4"/>
        <v>40193</v>
      </c>
      <c r="AU263" s="1367"/>
      <c r="AV263" s="1367"/>
      <c r="AW263" s="1344" t="s">
        <v>311</v>
      </c>
    </row>
    <row r="264" spans="1:50" s="179" customFormat="1" ht="30" customHeight="1">
      <c r="A264" s="1173">
        <v>258</v>
      </c>
      <c r="B264" s="653" t="s">
        <v>316</v>
      </c>
      <c r="C264" s="650" t="s">
        <v>375</v>
      </c>
      <c r="D264" s="651" t="s">
        <v>314</v>
      </c>
      <c r="E264" s="92" t="s">
        <v>600</v>
      </c>
      <c r="F264" s="1179"/>
      <c r="G264" s="1179"/>
      <c r="H264" s="653"/>
      <c r="I264" s="379"/>
      <c r="J264" s="538" t="s">
        <v>207</v>
      </c>
      <c r="K264" s="509"/>
      <c r="L264" s="379" t="s">
        <v>207</v>
      </c>
      <c r="M264" s="509"/>
      <c r="N264" s="538" t="s">
        <v>207</v>
      </c>
      <c r="O264" s="509"/>
      <c r="P264" s="379" t="s">
        <v>207</v>
      </c>
      <c r="Q264" s="509"/>
      <c r="R264" s="379" t="s">
        <v>207</v>
      </c>
      <c r="S264" s="509"/>
      <c r="T264" s="379" t="s">
        <v>207</v>
      </c>
      <c r="U264" s="509"/>
      <c r="V264" s="379" t="s">
        <v>207</v>
      </c>
      <c r="W264" s="509"/>
      <c r="X264" s="379" t="s">
        <v>207</v>
      </c>
      <c r="Y264" s="509"/>
      <c r="Z264" s="379" t="s">
        <v>207</v>
      </c>
      <c r="AA264" s="509"/>
      <c r="AB264" s="379" t="s">
        <v>207</v>
      </c>
      <c r="AC264" s="509"/>
      <c r="AD264" s="538" t="s">
        <v>207</v>
      </c>
      <c r="AE264" s="509"/>
      <c r="AF264" s="379" t="s">
        <v>207</v>
      </c>
      <c r="AG264" s="509"/>
      <c r="AH264" s="379" t="s">
        <v>207</v>
      </c>
      <c r="AI264" s="509"/>
      <c r="AJ264" s="379">
        <v>40196</v>
      </c>
      <c r="AK264" s="509"/>
      <c r="AL264" s="379">
        <v>40196</v>
      </c>
      <c r="AM264" s="509"/>
      <c r="AN264" s="379">
        <v>40197</v>
      </c>
      <c r="AO264" s="509"/>
      <c r="AP264" s="538">
        <v>40193</v>
      </c>
      <c r="AQ264" s="509">
        <v>0</v>
      </c>
      <c r="AR264" s="379">
        <v>40193</v>
      </c>
      <c r="AS264" s="509">
        <v>75</v>
      </c>
      <c r="AT264" s="1332">
        <f t="shared" si="4"/>
        <v>40268</v>
      </c>
      <c r="AU264" s="1367"/>
      <c r="AV264" s="1367"/>
      <c r="AW264" s="1344" t="s">
        <v>311</v>
      </c>
    </row>
    <row r="265" spans="1:50" s="179" customFormat="1" ht="30.75" customHeight="1">
      <c r="A265" s="1831">
        <v>259</v>
      </c>
      <c r="B265" s="653" t="s">
        <v>316</v>
      </c>
      <c r="C265" s="650" t="s">
        <v>375</v>
      </c>
      <c r="D265" s="651" t="s">
        <v>314</v>
      </c>
      <c r="E265" s="652" t="s">
        <v>123</v>
      </c>
      <c r="F265" s="1179"/>
      <c r="G265" s="1179"/>
      <c r="H265" s="653"/>
      <c r="I265" s="379"/>
      <c r="J265" s="538" t="s">
        <v>207</v>
      </c>
      <c r="K265" s="509"/>
      <c r="L265" s="379" t="s">
        <v>207</v>
      </c>
      <c r="M265" s="509"/>
      <c r="N265" s="538" t="s">
        <v>207</v>
      </c>
      <c r="O265" s="509"/>
      <c r="P265" s="379" t="s">
        <v>207</v>
      </c>
      <c r="Q265" s="509"/>
      <c r="R265" s="379" t="s">
        <v>207</v>
      </c>
      <c r="S265" s="509"/>
      <c r="T265" s="379" t="s">
        <v>207</v>
      </c>
      <c r="U265" s="509"/>
      <c r="V265" s="379" t="s">
        <v>207</v>
      </c>
      <c r="W265" s="509"/>
      <c r="X265" s="379" t="s">
        <v>207</v>
      </c>
      <c r="Y265" s="509"/>
      <c r="Z265" s="379" t="s">
        <v>207</v>
      </c>
      <c r="AA265" s="509"/>
      <c r="AB265" s="379" t="s">
        <v>207</v>
      </c>
      <c r="AC265" s="509"/>
      <c r="AD265" s="538" t="s">
        <v>207</v>
      </c>
      <c r="AE265" s="509"/>
      <c r="AF265" s="379" t="s">
        <v>207</v>
      </c>
      <c r="AG265" s="509"/>
      <c r="AH265" s="379" t="s">
        <v>207</v>
      </c>
      <c r="AI265" s="509"/>
      <c r="AJ265" s="379">
        <v>40260</v>
      </c>
      <c r="AK265" s="509"/>
      <c r="AL265" s="379">
        <v>40260</v>
      </c>
      <c r="AM265" s="509"/>
      <c r="AN265" s="379">
        <v>40261</v>
      </c>
      <c r="AO265" s="509"/>
      <c r="AP265" s="538">
        <v>40268</v>
      </c>
      <c r="AQ265" s="509">
        <v>0</v>
      </c>
      <c r="AR265" s="379">
        <v>40268</v>
      </c>
      <c r="AS265" s="509">
        <v>61</v>
      </c>
      <c r="AT265" s="1332">
        <f t="shared" si="4"/>
        <v>40329</v>
      </c>
      <c r="AU265" s="1367"/>
      <c r="AV265" s="1367"/>
      <c r="AW265" s="1344" t="s">
        <v>311</v>
      </c>
    </row>
    <row r="266" spans="1:50" s="179" customFormat="1" ht="34.5" customHeight="1">
      <c r="A266" s="1127">
        <v>260</v>
      </c>
      <c r="B266" s="653" t="s">
        <v>316</v>
      </c>
      <c r="C266" s="650" t="s">
        <v>375</v>
      </c>
      <c r="D266" s="651" t="s">
        <v>314</v>
      </c>
      <c r="E266" s="652" t="s">
        <v>142</v>
      </c>
      <c r="F266" s="1179"/>
      <c r="G266" s="1179"/>
      <c r="H266" s="653"/>
      <c r="I266" s="379"/>
      <c r="J266" s="538" t="s">
        <v>207</v>
      </c>
      <c r="K266" s="509"/>
      <c r="L266" s="379" t="s">
        <v>207</v>
      </c>
      <c r="M266" s="509"/>
      <c r="N266" s="538" t="s">
        <v>207</v>
      </c>
      <c r="O266" s="509"/>
      <c r="P266" s="379" t="s">
        <v>207</v>
      </c>
      <c r="Q266" s="509"/>
      <c r="R266" s="379" t="s">
        <v>207</v>
      </c>
      <c r="S266" s="509"/>
      <c r="T266" s="379" t="s">
        <v>207</v>
      </c>
      <c r="U266" s="509"/>
      <c r="V266" s="379" t="s">
        <v>207</v>
      </c>
      <c r="W266" s="509"/>
      <c r="X266" s="379" t="s">
        <v>207</v>
      </c>
      <c r="Y266" s="509"/>
      <c r="Z266" s="379" t="s">
        <v>207</v>
      </c>
      <c r="AA266" s="509"/>
      <c r="AB266" s="379" t="s">
        <v>207</v>
      </c>
      <c r="AC266" s="509"/>
      <c r="AD266" s="538" t="s">
        <v>207</v>
      </c>
      <c r="AE266" s="509"/>
      <c r="AF266" s="379" t="s">
        <v>207</v>
      </c>
      <c r="AG266" s="509"/>
      <c r="AH266" s="379" t="s">
        <v>207</v>
      </c>
      <c r="AI266" s="509"/>
      <c r="AJ266" s="379">
        <v>40322</v>
      </c>
      <c r="AK266" s="1182"/>
      <c r="AL266" s="379">
        <v>40322</v>
      </c>
      <c r="AM266" s="509"/>
      <c r="AN266" s="379">
        <v>40323</v>
      </c>
      <c r="AO266" s="509"/>
      <c r="AP266" s="538">
        <v>40329</v>
      </c>
      <c r="AQ266" s="509">
        <v>0</v>
      </c>
      <c r="AR266" s="379">
        <v>40329</v>
      </c>
      <c r="AS266" s="509">
        <v>30</v>
      </c>
      <c r="AT266" s="1332">
        <f t="shared" si="4"/>
        <v>40359</v>
      </c>
      <c r="AU266" s="1367"/>
      <c r="AV266" s="1367"/>
      <c r="AW266" s="1344" t="s">
        <v>311</v>
      </c>
    </row>
    <row r="267" spans="1:50" s="179" customFormat="1" ht="27.75" customHeight="1">
      <c r="A267" s="1173">
        <v>261</v>
      </c>
      <c r="B267" s="234" t="s">
        <v>316</v>
      </c>
      <c r="C267" s="236" t="s">
        <v>375</v>
      </c>
      <c r="D267" s="366" t="s">
        <v>314</v>
      </c>
      <c r="E267" s="233" t="s">
        <v>143</v>
      </c>
      <c r="F267" s="367"/>
      <c r="G267" s="367"/>
      <c r="H267" s="234"/>
      <c r="I267" s="368"/>
      <c r="J267" s="537" t="s">
        <v>207</v>
      </c>
      <c r="K267" s="511"/>
      <c r="L267" s="368" t="s">
        <v>207</v>
      </c>
      <c r="M267" s="511"/>
      <c r="N267" s="537" t="s">
        <v>207</v>
      </c>
      <c r="O267" s="511"/>
      <c r="P267" s="368" t="s">
        <v>207</v>
      </c>
      <c r="Q267" s="511"/>
      <c r="R267" s="368" t="s">
        <v>207</v>
      </c>
      <c r="S267" s="511"/>
      <c r="T267" s="368" t="s">
        <v>207</v>
      </c>
      <c r="U267" s="511"/>
      <c r="V267" s="368" t="s">
        <v>207</v>
      </c>
      <c r="W267" s="511"/>
      <c r="X267" s="368" t="s">
        <v>207</v>
      </c>
      <c r="Y267" s="511"/>
      <c r="Z267" s="368" t="s">
        <v>207</v>
      </c>
      <c r="AA267" s="511"/>
      <c r="AB267" s="368" t="s">
        <v>207</v>
      </c>
      <c r="AC267" s="511"/>
      <c r="AD267" s="537" t="s">
        <v>207</v>
      </c>
      <c r="AE267" s="511"/>
      <c r="AF267" s="368" t="s">
        <v>207</v>
      </c>
      <c r="AG267" s="511"/>
      <c r="AH267" s="368" t="s">
        <v>207</v>
      </c>
      <c r="AI267" s="511"/>
      <c r="AJ267" s="368">
        <v>40418</v>
      </c>
      <c r="AK267" s="511"/>
      <c r="AL267" s="368">
        <v>40418</v>
      </c>
      <c r="AM267" s="511"/>
      <c r="AN267" s="368">
        <v>40358</v>
      </c>
      <c r="AO267" s="511"/>
      <c r="AP267" s="537">
        <v>40361</v>
      </c>
      <c r="AQ267" s="511">
        <v>0</v>
      </c>
      <c r="AR267" s="368">
        <v>40361</v>
      </c>
      <c r="AS267" s="511">
        <v>44</v>
      </c>
      <c r="AT267" s="1333">
        <f t="shared" si="4"/>
        <v>40405</v>
      </c>
      <c r="AU267" s="1367">
        <v>100</v>
      </c>
      <c r="AV267" s="1367">
        <v>92</v>
      </c>
      <c r="AW267" s="1468" t="s">
        <v>1183</v>
      </c>
    </row>
    <row r="268" spans="1:50" ht="15.95" customHeight="1">
      <c r="A268" s="1173"/>
      <c r="B268" s="148"/>
      <c r="C268" s="112"/>
      <c r="D268" s="123"/>
      <c r="H268" s="148"/>
      <c r="J268" s="124"/>
      <c r="K268" s="528"/>
      <c r="L268" s="149"/>
      <c r="N268" s="124"/>
      <c r="P268" s="149"/>
      <c r="R268" s="149"/>
      <c r="T268" s="149"/>
      <c r="V268" s="149"/>
      <c r="X268" s="149"/>
      <c r="Z268" s="149"/>
      <c r="AA268" s="518"/>
      <c r="AB268" s="149"/>
      <c r="AD268" s="124"/>
      <c r="AF268" s="149"/>
      <c r="AH268" s="149"/>
      <c r="AJ268" s="149"/>
      <c r="AL268" s="149"/>
      <c r="AN268" s="149"/>
      <c r="AP268" s="124"/>
      <c r="AR268" s="149"/>
      <c r="AT268" s="149"/>
      <c r="AU268" s="1370"/>
      <c r="AV268" s="1370"/>
    </row>
    <row r="269" spans="1:50">
      <c r="B269" s="148"/>
      <c r="C269" s="112"/>
      <c r="D269" s="123"/>
      <c r="H269" s="148"/>
      <c r="J269" s="124"/>
      <c r="K269" s="528"/>
      <c r="L269" s="149"/>
      <c r="M269" s="515"/>
      <c r="N269" s="124"/>
      <c r="O269" s="515"/>
      <c r="P269" s="149"/>
      <c r="Q269" s="515"/>
      <c r="R269" s="149"/>
      <c r="S269" s="515"/>
      <c r="T269" s="149"/>
      <c r="U269" s="515"/>
      <c r="V269" s="149"/>
      <c r="W269" s="515"/>
      <c r="X269" s="149"/>
      <c r="Y269" s="515"/>
      <c r="Z269" s="149"/>
      <c r="AA269" s="518"/>
      <c r="AB269" s="149"/>
      <c r="AC269" s="515"/>
      <c r="AD269" s="124"/>
      <c r="AE269" s="515"/>
      <c r="AF269" s="149"/>
      <c r="AG269" s="515"/>
      <c r="AH269" s="149"/>
      <c r="AI269" s="515"/>
      <c r="AJ269" s="149"/>
      <c r="AK269" s="515"/>
      <c r="AL269" s="149"/>
      <c r="AM269" s="515"/>
      <c r="AN269" s="149"/>
      <c r="AO269" s="515"/>
      <c r="AP269" s="124"/>
      <c r="AQ269" s="515"/>
      <c r="AR269" s="149"/>
      <c r="AS269" s="515"/>
      <c r="AT269" s="149"/>
      <c r="AU269" s="1370"/>
      <c r="AV269" s="1370"/>
    </row>
    <row r="270" spans="1:50" ht="15.75" customHeight="1">
      <c r="A270" s="1095" t="s">
        <v>212</v>
      </c>
      <c r="B270" s="148"/>
      <c r="C270" s="112"/>
      <c r="D270" s="123"/>
      <c r="H270" s="148"/>
      <c r="J270" s="124"/>
      <c r="K270" s="528"/>
      <c r="L270" s="149"/>
      <c r="N270" s="124"/>
      <c r="P270" s="149"/>
      <c r="R270" s="149"/>
      <c r="T270" s="149"/>
      <c r="V270" s="149"/>
      <c r="X270" s="149"/>
      <c r="Z270" s="149"/>
      <c r="AA270" s="518"/>
      <c r="AB270" s="149"/>
      <c r="AD270" s="124"/>
      <c r="AF270" s="149"/>
      <c r="AH270" s="149"/>
      <c r="AJ270" s="149"/>
      <c r="AL270" s="149"/>
      <c r="AN270" s="149"/>
      <c r="AP270" s="124"/>
      <c r="AR270" s="149"/>
      <c r="AT270" s="149"/>
      <c r="AU270" s="1370"/>
      <c r="AV270" s="1370"/>
    </row>
    <row r="271" spans="1:50" ht="15.75" customHeight="1">
      <c r="A271" s="1502"/>
      <c r="B271" s="148" t="s">
        <v>1180</v>
      </c>
      <c r="C271" s="112"/>
      <c r="D271" s="123"/>
      <c r="H271" s="148"/>
      <c r="J271" s="124"/>
      <c r="K271" s="528"/>
      <c r="L271" s="149"/>
      <c r="N271" s="124"/>
      <c r="P271" s="149"/>
      <c r="R271" s="149"/>
      <c r="T271" s="149"/>
      <c r="V271" s="149"/>
      <c r="X271" s="149"/>
      <c r="Z271" s="149"/>
      <c r="AA271" s="518"/>
      <c r="AB271" s="149"/>
      <c r="AD271" s="124"/>
      <c r="AF271" s="149"/>
      <c r="AH271" s="149"/>
      <c r="AJ271" s="149"/>
      <c r="AL271" s="149"/>
      <c r="AN271" s="149"/>
      <c r="AP271" s="124"/>
      <c r="AR271" s="149"/>
      <c r="AT271" s="149"/>
      <c r="AU271" s="1370"/>
      <c r="AV271" s="1370"/>
    </row>
    <row r="272" spans="1:50" ht="15.75" customHeight="1">
      <c r="A272" s="1503"/>
      <c r="B272" s="148" t="s">
        <v>1181</v>
      </c>
      <c r="C272" s="112"/>
      <c r="D272" s="123"/>
      <c r="H272" s="148"/>
      <c r="J272" s="124"/>
      <c r="K272" s="528"/>
      <c r="L272" s="149"/>
      <c r="N272" s="124"/>
      <c r="P272" s="149"/>
      <c r="R272" s="149"/>
      <c r="T272" s="149"/>
      <c r="V272" s="149"/>
      <c r="X272" s="149"/>
      <c r="Z272" s="149"/>
      <c r="AA272" s="518"/>
      <c r="AB272" s="149"/>
      <c r="AD272" s="124"/>
      <c r="AF272" s="149"/>
      <c r="AH272" s="149"/>
      <c r="AJ272" s="149"/>
      <c r="AL272" s="149"/>
      <c r="AN272" s="149"/>
      <c r="AP272" s="124"/>
      <c r="AR272" s="149"/>
      <c r="AT272" s="149"/>
      <c r="AU272" s="1370"/>
      <c r="AV272" s="1370"/>
    </row>
    <row r="273" spans="1:50">
      <c r="A273" s="1095" t="s">
        <v>296</v>
      </c>
      <c r="B273" s="148"/>
      <c r="C273" s="112"/>
      <c r="D273" s="109"/>
      <c r="H273" s="148"/>
      <c r="J273" s="124"/>
      <c r="K273" s="528"/>
      <c r="L273" s="149"/>
      <c r="N273" s="124"/>
      <c r="P273" s="149"/>
      <c r="R273" s="149"/>
      <c r="T273" s="149"/>
      <c r="V273" s="149"/>
      <c r="X273" s="149"/>
      <c r="Z273" s="149"/>
      <c r="AB273" s="149"/>
      <c r="AD273" s="124"/>
      <c r="AF273" s="149"/>
      <c r="AH273" s="149"/>
      <c r="AJ273" s="149"/>
      <c r="AL273" s="149"/>
      <c r="AN273" s="149"/>
      <c r="AP273" s="124"/>
      <c r="AR273" s="149"/>
      <c r="AT273" s="149"/>
      <c r="AU273" s="1370"/>
      <c r="AV273" s="1370"/>
    </row>
    <row r="274" spans="1:50">
      <c r="A274" s="1095" t="s">
        <v>297</v>
      </c>
      <c r="B274" s="148"/>
      <c r="C274" s="112"/>
      <c r="D274" s="109"/>
      <c r="H274" s="150"/>
      <c r="J274" s="124"/>
      <c r="K274" s="528"/>
      <c r="L274" s="149"/>
      <c r="N274" s="124"/>
      <c r="P274" s="149"/>
      <c r="R274" s="149"/>
      <c r="T274" s="149"/>
      <c r="V274" s="149"/>
      <c r="X274" s="149"/>
      <c r="Z274" s="149"/>
      <c r="AB274" s="149"/>
      <c r="AD274" s="124"/>
      <c r="AF274" s="149"/>
      <c r="AH274" s="149"/>
      <c r="AJ274" s="149"/>
      <c r="AL274" s="149"/>
      <c r="AN274" s="149"/>
      <c r="AP274" s="124"/>
      <c r="AR274" s="149"/>
      <c r="AT274" s="149"/>
      <c r="AU274" s="1370"/>
      <c r="AV274" s="1370"/>
    </row>
    <row r="275" spans="1:50">
      <c r="A275" s="1095" t="s">
        <v>298</v>
      </c>
      <c r="B275" s="148"/>
      <c r="C275" s="112"/>
      <c r="D275" s="109"/>
      <c r="H275" s="150"/>
      <c r="J275" s="112"/>
      <c r="K275" s="529"/>
      <c r="L275" s="149"/>
      <c r="M275" s="527"/>
      <c r="N275" s="112"/>
      <c r="O275" s="527"/>
      <c r="P275" s="149"/>
      <c r="Q275" s="527"/>
      <c r="R275" s="149"/>
      <c r="S275" s="527"/>
      <c r="T275" s="149"/>
      <c r="U275" s="527"/>
      <c r="V275" s="149"/>
      <c r="W275" s="527"/>
      <c r="X275" s="149"/>
      <c r="Y275" s="527"/>
      <c r="Z275" s="149"/>
      <c r="AA275" s="527"/>
      <c r="AB275" s="149"/>
      <c r="AC275" s="527"/>
      <c r="AD275" s="112"/>
      <c r="AE275" s="527"/>
      <c r="AF275" s="149"/>
      <c r="AG275" s="527"/>
      <c r="AH275" s="149"/>
      <c r="AI275" s="527"/>
      <c r="AJ275" s="149"/>
      <c r="AK275" s="527"/>
      <c r="AL275" s="149"/>
      <c r="AM275" s="527"/>
      <c r="AN275" s="149"/>
      <c r="AO275" s="527"/>
      <c r="AP275" s="112"/>
      <c r="AQ275" s="527"/>
      <c r="AR275" s="149"/>
      <c r="AS275" s="527"/>
      <c r="AT275" s="149"/>
      <c r="AU275" s="1370"/>
      <c r="AV275" s="1370"/>
    </row>
    <row r="276" spans="1:50" ht="15.75" customHeight="1">
      <c r="A276" s="1095" t="s">
        <v>299</v>
      </c>
      <c r="B276" s="148"/>
      <c r="C276" s="112"/>
      <c r="D276" s="109"/>
      <c r="E276" s="151"/>
      <c r="F276" s="152"/>
      <c r="G276" s="152"/>
      <c r="H276" s="148"/>
      <c r="J276" s="112"/>
      <c r="K276" s="529"/>
      <c r="L276" s="128"/>
      <c r="N276" s="112"/>
      <c r="P276" s="128"/>
      <c r="R276" s="128"/>
      <c r="T276" s="128"/>
      <c r="V276" s="128"/>
      <c r="X276" s="128"/>
      <c r="Z276" s="128"/>
      <c r="AB276" s="128"/>
      <c r="AD276" s="112"/>
      <c r="AF276" s="128"/>
      <c r="AH276" s="128"/>
      <c r="AJ276" s="128"/>
      <c r="AL276" s="128"/>
      <c r="AN276" s="128"/>
      <c r="AP276" s="112"/>
      <c r="AR276" s="128"/>
      <c r="AT276" s="128"/>
      <c r="AU276" s="1371"/>
      <c r="AV276" s="1371"/>
    </row>
    <row r="277" spans="1:50">
      <c r="A277" s="1095" t="s">
        <v>300</v>
      </c>
      <c r="B277" s="148"/>
      <c r="C277" s="112"/>
      <c r="D277" s="109"/>
      <c r="E277" s="151"/>
      <c r="F277" s="152"/>
      <c r="G277" s="152"/>
      <c r="H277" s="148"/>
      <c r="J277" s="124"/>
      <c r="K277" s="528"/>
      <c r="L277" s="128"/>
      <c r="N277" s="124"/>
      <c r="P277" s="128"/>
      <c r="R277" s="128"/>
      <c r="T277" s="128"/>
      <c r="V277" s="128"/>
      <c r="X277" s="128"/>
      <c r="Z277" s="128"/>
      <c r="AB277" s="128"/>
      <c r="AD277" s="124"/>
      <c r="AF277" s="128"/>
      <c r="AH277" s="128"/>
      <c r="AJ277" s="128"/>
      <c r="AL277" s="128"/>
      <c r="AN277" s="128"/>
      <c r="AP277" s="124"/>
      <c r="AR277" s="128"/>
      <c r="AT277" s="128"/>
      <c r="AU277" s="1371"/>
      <c r="AV277" s="1371"/>
    </row>
    <row r="278" spans="1:50">
      <c r="A278" s="1095" t="s">
        <v>301</v>
      </c>
      <c r="B278" s="148"/>
      <c r="C278" s="148"/>
      <c r="D278" s="109"/>
      <c r="E278" s="151"/>
      <c r="F278" s="152"/>
      <c r="G278" s="152"/>
      <c r="H278" s="148"/>
      <c r="J278" s="124"/>
      <c r="K278" s="528"/>
      <c r="L278" s="128"/>
      <c r="N278" s="124"/>
      <c r="P278" s="128"/>
      <c r="R278" s="128"/>
      <c r="T278" s="128"/>
      <c r="V278" s="128"/>
      <c r="X278" s="128"/>
      <c r="Z278" s="128"/>
      <c r="AB278" s="128"/>
      <c r="AD278" s="124"/>
      <c r="AF278" s="128"/>
      <c r="AH278" s="128"/>
      <c r="AJ278" s="128"/>
      <c r="AL278" s="128"/>
      <c r="AN278" s="128"/>
      <c r="AP278" s="124"/>
      <c r="AR278" s="128"/>
      <c r="AT278" s="128"/>
      <c r="AU278" s="1371"/>
      <c r="AV278" s="1371"/>
    </row>
    <row r="279" spans="1:50">
      <c r="A279" s="1095" t="s">
        <v>302</v>
      </c>
      <c r="B279" s="148"/>
      <c r="C279" s="120"/>
      <c r="D279" s="109"/>
      <c r="E279" s="151"/>
      <c r="F279" s="152"/>
      <c r="G279" s="152"/>
      <c r="H279" s="148"/>
      <c r="J279" s="124"/>
      <c r="K279" s="528"/>
      <c r="L279" s="128"/>
      <c r="N279" s="124"/>
      <c r="P279" s="128"/>
      <c r="R279" s="128"/>
      <c r="T279" s="128"/>
      <c r="V279" s="128"/>
      <c r="X279" s="128"/>
      <c r="Z279" s="128"/>
      <c r="AB279" s="128"/>
      <c r="AD279" s="124"/>
      <c r="AF279" s="128"/>
      <c r="AH279" s="128"/>
      <c r="AJ279" s="128"/>
      <c r="AL279" s="128"/>
      <c r="AN279" s="128"/>
      <c r="AP279" s="124"/>
      <c r="AR279" s="128"/>
      <c r="AT279" s="128"/>
      <c r="AU279" s="1371"/>
      <c r="AV279" s="1371"/>
    </row>
    <row r="280" spans="1:50" ht="15.75" customHeight="1">
      <c r="A280" s="1095" t="s">
        <v>305</v>
      </c>
      <c r="B280" s="148"/>
      <c r="C280" s="124"/>
      <c r="D280" s="109"/>
      <c r="E280" s="151"/>
      <c r="F280" s="152"/>
      <c r="G280" s="152"/>
      <c r="H280" s="148"/>
      <c r="J280" s="124"/>
      <c r="K280" s="528"/>
      <c r="L280" s="128"/>
      <c r="N280" s="124"/>
      <c r="P280" s="128"/>
      <c r="R280" s="128"/>
      <c r="T280" s="128"/>
      <c r="V280" s="128"/>
      <c r="X280" s="128"/>
      <c r="Z280" s="128"/>
      <c r="AB280" s="128"/>
      <c r="AD280" s="124"/>
      <c r="AF280" s="128"/>
      <c r="AH280" s="128"/>
      <c r="AJ280" s="128"/>
      <c r="AL280" s="128"/>
      <c r="AN280" s="128"/>
      <c r="AP280" s="124"/>
      <c r="AR280" s="128"/>
      <c r="AT280" s="128"/>
      <c r="AU280" s="1371"/>
      <c r="AV280" s="1371"/>
    </row>
    <row r="281" spans="1:50">
      <c r="A281" s="1096"/>
      <c r="B281" s="148"/>
      <c r="C281" s="124"/>
      <c r="D281" s="109"/>
      <c r="E281" s="151"/>
      <c r="F281" s="152"/>
      <c r="G281" s="152"/>
      <c r="H281" s="148"/>
      <c r="J281" s="124"/>
      <c r="K281" s="528"/>
      <c r="L281" s="128"/>
      <c r="N281" s="124"/>
      <c r="P281" s="128"/>
      <c r="R281" s="128"/>
      <c r="T281" s="128"/>
      <c r="V281" s="128"/>
      <c r="X281" s="128"/>
      <c r="Z281" s="128"/>
      <c r="AB281" s="128"/>
      <c r="AD281" s="124"/>
      <c r="AF281" s="128"/>
      <c r="AH281" s="128"/>
      <c r="AJ281" s="128"/>
      <c r="AL281" s="128"/>
      <c r="AN281" s="128"/>
      <c r="AP281" s="124"/>
      <c r="AR281" s="128"/>
      <c r="AT281" s="128"/>
      <c r="AU281" s="1371"/>
      <c r="AV281" s="1371"/>
    </row>
    <row r="282" spans="1:50" s="133" customFormat="1">
      <c r="A282" s="1095" t="s">
        <v>211</v>
      </c>
      <c r="B282" s="148"/>
      <c r="C282" s="124"/>
      <c r="D282" s="109"/>
      <c r="E282" s="151"/>
      <c r="F282" s="152"/>
      <c r="G282" s="152"/>
      <c r="H282" s="148"/>
      <c r="I282" s="2"/>
      <c r="J282" s="124"/>
      <c r="K282" s="528"/>
      <c r="L282" s="128"/>
      <c r="M282" s="517"/>
      <c r="N282" s="124"/>
      <c r="O282" s="517"/>
      <c r="P282" s="128"/>
      <c r="Q282" s="517"/>
      <c r="R282" s="128"/>
      <c r="S282" s="517"/>
      <c r="T282" s="128"/>
      <c r="U282" s="517"/>
      <c r="V282" s="128"/>
      <c r="W282" s="517"/>
      <c r="X282" s="128"/>
      <c r="Y282" s="517"/>
      <c r="Z282" s="128"/>
      <c r="AA282" s="517"/>
      <c r="AB282" s="128"/>
      <c r="AC282" s="517"/>
      <c r="AD282" s="124"/>
      <c r="AE282" s="517"/>
      <c r="AF282" s="128"/>
      <c r="AG282" s="517"/>
      <c r="AH282" s="128"/>
      <c r="AI282" s="517"/>
      <c r="AJ282" s="128"/>
      <c r="AK282" s="517"/>
      <c r="AL282" s="128"/>
      <c r="AM282" s="517"/>
      <c r="AN282" s="128"/>
      <c r="AO282" s="517"/>
      <c r="AP282" s="124"/>
      <c r="AQ282" s="517"/>
      <c r="AR282" s="128"/>
      <c r="AS282" s="517"/>
      <c r="AT282" s="128"/>
      <c r="AU282" s="1371"/>
      <c r="AV282" s="1371"/>
      <c r="AX282" s="29"/>
    </row>
    <row r="283" spans="1:50" s="133" customFormat="1">
      <c r="A283" s="1097" t="s">
        <v>231</v>
      </c>
      <c r="B283" s="148"/>
      <c r="C283" s="124"/>
      <c r="D283" s="109"/>
      <c r="E283" s="151"/>
      <c r="F283" s="152"/>
      <c r="G283" s="152"/>
      <c r="H283" s="148"/>
      <c r="I283" s="2"/>
      <c r="J283" s="124"/>
      <c r="K283" s="528"/>
      <c r="L283" s="128"/>
      <c r="M283" s="517"/>
      <c r="N283" s="124"/>
      <c r="O283" s="517"/>
      <c r="P283" s="128"/>
      <c r="Q283" s="517"/>
      <c r="R283" s="128"/>
      <c r="S283" s="517"/>
      <c r="T283" s="128"/>
      <c r="U283" s="517"/>
      <c r="V283" s="128"/>
      <c r="W283" s="517"/>
      <c r="X283" s="128"/>
      <c r="Y283" s="517"/>
      <c r="Z283" s="128"/>
      <c r="AA283" s="517"/>
      <c r="AB283" s="128"/>
      <c r="AC283" s="517"/>
      <c r="AD283" s="124"/>
      <c r="AE283" s="517"/>
      <c r="AF283" s="128"/>
      <c r="AG283" s="517"/>
      <c r="AH283" s="128"/>
      <c r="AI283" s="517"/>
      <c r="AJ283" s="128"/>
      <c r="AK283" s="517"/>
      <c r="AL283" s="128"/>
      <c r="AM283" s="517"/>
      <c r="AN283" s="128"/>
      <c r="AO283" s="517"/>
      <c r="AP283" s="124"/>
      <c r="AQ283" s="517"/>
      <c r="AR283" s="128"/>
      <c r="AS283" s="517"/>
      <c r="AT283" s="128"/>
      <c r="AU283" s="1371"/>
      <c r="AV283" s="1371"/>
      <c r="AX283" s="29"/>
    </row>
    <row r="284" spans="1:50" s="133" customFormat="1" ht="15.75" customHeight="1">
      <c r="A284" s="1097" t="s">
        <v>217</v>
      </c>
      <c r="B284" s="148" t="s">
        <v>308</v>
      </c>
      <c r="C284" s="124"/>
      <c r="D284" s="109"/>
      <c r="E284" s="151"/>
      <c r="F284" s="152"/>
      <c r="G284" s="152"/>
      <c r="H284" s="148"/>
      <c r="I284" s="2"/>
      <c r="J284" s="124"/>
      <c r="K284" s="528"/>
      <c r="L284" s="128"/>
      <c r="M284" s="517"/>
      <c r="N284" s="124"/>
      <c r="O284" s="517"/>
      <c r="P284" s="128"/>
      <c r="Q284" s="517"/>
      <c r="R284" s="128"/>
      <c r="S284" s="517"/>
      <c r="T284" s="128"/>
      <c r="U284" s="517"/>
      <c r="V284" s="128"/>
      <c r="W284" s="517"/>
      <c r="X284" s="128"/>
      <c r="Y284" s="517"/>
      <c r="Z284" s="128"/>
      <c r="AA284" s="517"/>
      <c r="AB284" s="128"/>
      <c r="AC284" s="517"/>
      <c r="AD284" s="124"/>
      <c r="AE284" s="517"/>
      <c r="AF284" s="128"/>
      <c r="AG284" s="517"/>
      <c r="AH284" s="128"/>
      <c r="AI284" s="517"/>
      <c r="AJ284" s="128"/>
      <c r="AK284" s="517"/>
      <c r="AL284" s="128"/>
      <c r="AM284" s="517"/>
      <c r="AN284" s="128"/>
      <c r="AO284" s="517"/>
      <c r="AP284" s="124"/>
      <c r="AQ284" s="517"/>
      <c r="AR284" s="128"/>
      <c r="AS284" s="517"/>
      <c r="AT284" s="128"/>
      <c r="AU284" s="1371"/>
      <c r="AV284" s="1371"/>
      <c r="AX284" s="29"/>
    </row>
    <row r="285" spans="1:50" s="133" customFormat="1">
      <c r="A285" s="1097" t="s">
        <v>215</v>
      </c>
      <c r="B285" s="148"/>
      <c r="C285" s="112"/>
      <c r="D285" s="109"/>
      <c r="E285" s="151"/>
      <c r="F285" s="152"/>
      <c r="G285" s="152"/>
      <c r="H285" s="148"/>
      <c r="I285" s="2"/>
      <c r="J285" s="124"/>
      <c r="K285" s="528"/>
      <c r="L285" s="128"/>
      <c r="M285" s="517"/>
      <c r="N285" s="124"/>
      <c r="O285" s="517"/>
      <c r="P285" s="128"/>
      <c r="Q285" s="517"/>
      <c r="R285" s="128"/>
      <c r="S285" s="517"/>
      <c r="T285" s="128"/>
      <c r="U285" s="517"/>
      <c r="V285" s="128"/>
      <c r="W285" s="517"/>
      <c r="X285" s="128"/>
      <c r="Y285" s="517"/>
      <c r="Z285" s="128"/>
      <c r="AA285" s="517"/>
      <c r="AB285" s="128"/>
      <c r="AC285" s="517"/>
      <c r="AD285" s="124"/>
      <c r="AE285" s="517"/>
      <c r="AF285" s="128"/>
      <c r="AG285" s="517"/>
      <c r="AH285" s="128"/>
      <c r="AI285" s="517"/>
      <c r="AJ285" s="128"/>
      <c r="AK285" s="517"/>
      <c r="AL285" s="128"/>
      <c r="AM285" s="517"/>
      <c r="AN285" s="128"/>
      <c r="AO285" s="517"/>
      <c r="AP285" s="124"/>
      <c r="AQ285" s="517"/>
      <c r="AR285" s="128"/>
      <c r="AS285" s="517"/>
      <c r="AT285" s="128"/>
      <c r="AU285" s="1371"/>
      <c r="AV285" s="1371"/>
      <c r="AX285" s="29"/>
    </row>
    <row r="286" spans="1:50" s="133" customFormat="1">
      <c r="A286" s="1097" t="s">
        <v>427</v>
      </c>
      <c r="B286" s="148"/>
      <c r="C286" s="112"/>
      <c r="D286" s="109"/>
      <c r="E286" s="151"/>
      <c r="F286" s="152"/>
      <c r="G286" s="152"/>
      <c r="H286" s="148"/>
      <c r="I286" s="2"/>
      <c r="J286" s="124"/>
      <c r="K286" s="528"/>
      <c r="L286" s="128"/>
      <c r="M286" s="517"/>
      <c r="N286" s="124"/>
      <c r="O286" s="517"/>
      <c r="P286" s="128"/>
      <c r="Q286" s="517"/>
      <c r="R286" s="128"/>
      <c r="S286" s="517"/>
      <c r="T286" s="128"/>
      <c r="U286" s="517"/>
      <c r="V286" s="128"/>
      <c r="W286" s="517"/>
      <c r="X286" s="128"/>
      <c r="Y286" s="517"/>
      <c r="Z286" s="128"/>
      <c r="AA286" s="517"/>
      <c r="AB286" s="128"/>
      <c r="AC286" s="517"/>
      <c r="AD286" s="124"/>
      <c r="AE286" s="517"/>
      <c r="AF286" s="128"/>
      <c r="AG286" s="517"/>
      <c r="AH286" s="128"/>
      <c r="AI286" s="517"/>
      <c r="AJ286" s="128"/>
      <c r="AK286" s="517"/>
      <c r="AL286" s="128"/>
      <c r="AM286" s="517"/>
      <c r="AN286" s="128"/>
      <c r="AO286" s="517"/>
      <c r="AP286" s="124"/>
      <c r="AQ286" s="517"/>
      <c r="AR286" s="128"/>
      <c r="AS286" s="517"/>
      <c r="AT286" s="128"/>
      <c r="AU286" s="1371"/>
      <c r="AV286" s="1371"/>
      <c r="AX286" s="29"/>
    </row>
    <row r="287" spans="1:50" s="133" customFormat="1">
      <c r="A287" s="1097"/>
      <c r="B287" s="148"/>
      <c r="C287" s="124"/>
      <c r="D287" s="109"/>
      <c r="E287" s="151"/>
      <c r="F287" s="152"/>
      <c r="G287" s="152"/>
      <c r="H287" s="148"/>
      <c r="I287" s="2"/>
      <c r="J287" s="124"/>
      <c r="K287" s="528"/>
      <c r="L287" s="128"/>
      <c r="M287" s="517"/>
      <c r="N287" s="124"/>
      <c r="O287" s="517"/>
      <c r="P287" s="128"/>
      <c r="Q287" s="517"/>
      <c r="R287" s="128"/>
      <c r="S287" s="517"/>
      <c r="T287" s="128"/>
      <c r="U287" s="517"/>
      <c r="V287" s="128"/>
      <c r="W287" s="517"/>
      <c r="X287" s="128"/>
      <c r="Y287" s="517"/>
      <c r="Z287" s="128"/>
      <c r="AA287" s="517"/>
      <c r="AB287" s="128"/>
      <c r="AC287" s="517"/>
      <c r="AD287" s="124"/>
      <c r="AE287" s="517"/>
      <c r="AF287" s="128"/>
      <c r="AG287" s="517"/>
      <c r="AH287" s="128"/>
      <c r="AI287" s="517"/>
      <c r="AJ287" s="128"/>
      <c r="AK287" s="517"/>
      <c r="AL287" s="128"/>
      <c r="AM287" s="517"/>
      <c r="AN287" s="128"/>
      <c r="AO287" s="517"/>
      <c r="AP287" s="124"/>
      <c r="AQ287" s="517"/>
      <c r="AR287" s="128"/>
      <c r="AS287" s="517"/>
      <c r="AT287" s="128"/>
      <c r="AU287" s="1371"/>
      <c r="AV287" s="1371"/>
      <c r="AX287" s="29"/>
    </row>
    <row r="288" spans="1:50" s="133" customFormat="1" ht="15.75" customHeight="1">
      <c r="A288" s="1097"/>
      <c r="B288" s="148"/>
      <c r="C288" s="124"/>
      <c r="D288" s="109"/>
      <c r="E288" s="151"/>
      <c r="F288" s="152"/>
      <c r="G288" s="152"/>
      <c r="H288" s="148"/>
      <c r="I288" s="2"/>
      <c r="J288" s="124"/>
      <c r="K288" s="528"/>
      <c r="L288" s="128"/>
      <c r="M288" s="517"/>
      <c r="N288" s="124"/>
      <c r="O288" s="517"/>
      <c r="P288" s="128"/>
      <c r="Q288" s="517"/>
      <c r="R288" s="128"/>
      <c r="S288" s="517"/>
      <c r="T288" s="128"/>
      <c r="U288" s="517"/>
      <c r="V288" s="128"/>
      <c r="W288" s="517"/>
      <c r="X288" s="128"/>
      <c r="Y288" s="517"/>
      <c r="Z288" s="128"/>
      <c r="AA288" s="517"/>
      <c r="AB288" s="128"/>
      <c r="AC288" s="517"/>
      <c r="AD288" s="124"/>
      <c r="AE288" s="517"/>
      <c r="AF288" s="128"/>
      <c r="AG288" s="517"/>
      <c r="AH288" s="128"/>
      <c r="AI288" s="517"/>
      <c r="AJ288" s="128"/>
      <c r="AK288" s="517"/>
      <c r="AL288" s="128"/>
      <c r="AM288" s="517"/>
      <c r="AN288" s="128"/>
      <c r="AO288" s="517"/>
      <c r="AP288" s="124"/>
      <c r="AQ288" s="517"/>
      <c r="AR288" s="128"/>
      <c r="AS288" s="517"/>
      <c r="AT288" s="128"/>
      <c r="AU288" s="1371"/>
      <c r="AV288" s="1371"/>
      <c r="AX288" s="29"/>
    </row>
    <row r="289" spans="1:50" s="133" customFormat="1">
      <c r="A289" s="1095"/>
      <c r="B289" s="148"/>
      <c r="C289" s="124"/>
      <c r="D289" s="109"/>
      <c r="E289" s="151"/>
      <c r="F289" s="152"/>
      <c r="G289" s="152"/>
      <c r="H289" s="148"/>
      <c r="I289" s="2"/>
      <c r="J289" s="124"/>
      <c r="K289" s="528"/>
      <c r="L289" s="128"/>
      <c r="M289" s="517"/>
      <c r="N289" s="124"/>
      <c r="O289" s="517"/>
      <c r="P289" s="128"/>
      <c r="Q289" s="517"/>
      <c r="R289" s="128"/>
      <c r="S289" s="517"/>
      <c r="T289" s="128"/>
      <c r="U289" s="517"/>
      <c r="V289" s="128"/>
      <c r="W289" s="517"/>
      <c r="X289" s="128"/>
      <c r="Y289" s="517"/>
      <c r="Z289" s="128"/>
      <c r="AA289" s="517"/>
      <c r="AB289" s="128"/>
      <c r="AC289" s="517"/>
      <c r="AD289" s="124"/>
      <c r="AE289" s="517"/>
      <c r="AF289" s="128"/>
      <c r="AG289" s="517"/>
      <c r="AH289" s="128"/>
      <c r="AI289" s="517"/>
      <c r="AJ289" s="128"/>
      <c r="AK289" s="517"/>
      <c r="AL289" s="128"/>
      <c r="AM289" s="517"/>
      <c r="AN289" s="128"/>
      <c r="AO289" s="517"/>
      <c r="AP289" s="124"/>
      <c r="AQ289" s="517"/>
      <c r="AR289" s="128"/>
      <c r="AS289" s="517"/>
      <c r="AT289" s="128"/>
      <c r="AU289" s="1371"/>
      <c r="AV289" s="1371"/>
      <c r="AX289" s="29"/>
    </row>
    <row r="290" spans="1:50" s="133" customFormat="1">
      <c r="A290" s="1095" t="s">
        <v>251</v>
      </c>
      <c r="B290" s="148"/>
      <c r="C290" s="124"/>
      <c r="D290" s="109"/>
      <c r="E290" s="151"/>
      <c r="F290" s="152"/>
      <c r="G290" s="152"/>
      <c r="H290" s="148"/>
      <c r="I290" s="2"/>
      <c r="J290" s="124"/>
      <c r="K290" s="528"/>
      <c r="L290" s="128"/>
      <c r="M290" s="517"/>
      <c r="N290" s="124"/>
      <c r="O290" s="517"/>
      <c r="P290" s="128"/>
      <c r="Q290" s="517"/>
      <c r="R290" s="128"/>
      <c r="S290" s="517"/>
      <c r="T290" s="128"/>
      <c r="U290" s="517"/>
      <c r="V290" s="128"/>
      <c r="W290" s="517"/>
      <c r="X290" s="128"/>
      <c r="Y290" s="517"/>
      <c r="Z290" s="128"/>
      <c r="AA290" s="517"/>
      <c r="AB290" s="128"/>
      <c r="AC290" s="517"/>
      <c r="AD290" s="124"/>
      <c r="AE290" s="517"/>
      <c r="AF290" s="128"/>
      <c r="AG290" s="517"/>
      <c r="AH290" s="128"/>
      <c r="AI290" s="517"/>
      <c r="AJ290" s="128"/>
      <c r="AK290" s="517"/>
      <c r="AL290" s="128"/>
      <c r="AM290" s="517"/>
      <c r="AN290" s="128"/>
      <c r="AO290" s="517"/>
      <c r="AP290" s="124"/>
      <c r="AQ290" s="517"/>
      <c r="AR290" s="128"/>
      <c r="AS290" s="517"/>
      <c r="AT290" s="128"/>
      <c r="AU290" s="1371"/>
      <c r="AV290" s="1371"/>
      <c r="AX290" s="29"/>
    </row>
    <row r="291" spans="1:50" s="133" customFormat="1">
      <c r="A291" s="1097" t="s">
        <v>252</v>
      </c>
      <c r="B291" s="148"/>
      <c r="C291" s="124"/>
      <c r="D291" s="109"/>
      <c r="E291" s="151"/>
      <c r="F291" s="152"/>
      <c r="G291" s="152"/>
      <c r="H291" s="148"/>
      <c r="I291" s="2"/>
      <c r="J291" s="124"/>
      <c r="K291" s="528"/>
      <c r="L291" s="128"/>
      <c r="M291" s="517"/>
      <c r="N291" s="124"/>
      <c r="O291" s="517"/>
      <c r="P291" s="128"/>
      <c r="Q291" s="517"/>
      <c r="R291" s="128"/>
      <c r="S291" s="517"/>
      <c r="T291" s="128"/>
      <c r="U291" s="517"/>
      <c r="V291" s="128"/>
      <c r="W291" s="517"/>
      <c r="X291" s="128"/>
      <c r="Y291" s="517"/>
      <c r="Z291" s="128"/>
      <c r="AA291" s="517"/>
      <c r="AB291" s="128"/>
      <c r="AC291" s="517"/>
      <c r="AD291" s="124"/>
      <c r="AE291" s="517"/>
      <c r="AF291" s="128"/>
      <c r="AG291" s="517"/>
      <c r="AH291" s="128"/>
      <c r="AI291" s="517"/>
      <c r="AJ291" s="128"/>
      <c r="AK291" s="517"/>
      <c r="AL291" s="128"/>
      <c r="AM291" s="517"/>
      <c r="AN291" s="128"/>
      <c r="AO291" s="517"/>
      <c r="AP291" s="124"/>
      <c r="AQ291" s="517"/>
      <c r="AR291" s="128"/>
      <c r="AS291" s="517"/>
      <c r="AT291" s="128"/>
      <c r="AU291" s="1371"/>
      <c r="AV291" s="1371"/>
      <c r="AX291" s="29"/>
    </row>
    <row r="292" spans="1:50" s="133" customFormat="1" ht="15.75" customHeight="1">
      <c r="A292" s="1097" t="s">
        <v>120</v>
      </c>
      <c r="B292" s="148"/>
      <c r="C292" s="148"/>
      <c r="D292" s="109"/>
      <c r="E292" s="151"/>
      <c r="F292" s="152"/>
      <c r="G292" s="152"/>
      <c r="H292" s="148"/>
      <c r="I292" s="2"/>
      <c r="J292" s="124"/>
      <c r="K292" s="517"/>
      <c r="L292" s="84"/>
      <c r="M292" s="517"/>
      <c r="N292" s="124"/>
      <c r="O292" s="517"/>
      <c r="P292" s="84"/>
      <c r="Q292" s="517"/>
      <c r="R292" s="84"/>
      <c r="S292" s="517"/>
      <c r="T292" s="84"/>
      <c r="U292" s="517"/>
      <c r="V292" s="84"/>
      <c r="W292" s="517"/>
      <c r="X292" s="84"/>
      <c r="Y292" s="517"/>
      <c r="Z292" s="84"/>
      <c r="AA292" s="517"/>
      <c r="AB292" s="84"/>
      <c r="AC292" s="517"/>
      <c r="AD292" s="124"/>
      <c r="AE292" s="517"/>
      <c r="AF292" s="84"/>
      <c r="AG292" s="517"/>
      <c r="AH292" s="84"/>
      <c r="AI292" s="517"/>
      <c r="AJ292" s="84"/>
      <c r="AK292" s="517"/>
      <c r="AL292" s="84"/>
      <c r="AM292" s="517"/>
      <c r="AN292" s="84"/>
      <c r="AO292" s="517"/>
      <c r="AP292" s="124"/>
      <c r="AQ292" s="517"/>
      <c r="AR292" s="84"/>
      <c r="AS292" s="517"/>
      <c r="AT292" s="84"/>
      <c r="AU292" s="1362"/>
      <c r="AV292" s="1362"/>
      <c r="AX292" s="29"/>
    </row>
    <row r="293" spans="1:50">
      <c r="A293" s="1097" t="s">
        <v>457</v>
      </c>
      <c r="E293" s="29"/>
      <c r="F293" s="122"/>
      <c r="G293" s="122"/>
    </row>
    <row r="294" spans="1:50">
      <c r="A294" s="1097" t="s">
        <v>281</v>
      </c>
    </row>
  </sheetData>
  <autoFilter ref="A6:AX263"/>
  <mergeCells count="35">
    <mergeCell ref="AW2:AW5"/>
    <mergeCell ref="I2:I5"/>
    <mergeCell ref="F2:G2"/>
    <mergeCell ref="F3:G4"/>
    <mergeCell ref="H2:H5"/>
    <mergeCell ref="C246:E246"/>
    <mergeCell ref="C213:E213"/>
    <mergeCell ref="C215:E215"/>
    <mergeCell ref="E2:E5"/>
    <mergeCell ref="C83:E83"/>
    <mergeCell ref="C245:E245"/>
    <mergeCell ref="C81:E81"/>
    <mergeCell ref="C7:E7"/>
    <mergeCell ref="AU13:AU14"/>
    <mergeCell ref="AV13:AV14"/>
    <mergeCell ref="A2:A5"/>
    <mergeCell ref="B2:B5"/>
    <mergeCell ref="D2:D5"/>
    <mergeCell ref="C2:C5"/>
    <mergeCell ref="AU137:AU138"/>
    <mergeCell ref="AV137:AV138"/>
    <mergeCell ref="AU134:AU135"/>
    <mergeCell ref="AV134:AV135"/>
    <mergeCell ref="AU130:AU131"/>
    <mergeCell ref="AV130:AV131"/>
    <mergeCell ref="AU110:AU111"/>
    <mergeCell ref="AV110:AV111"/>
    <mergeCell ref="AU106:AU107"/>
    <mergeCell ref="AV106:AV107"/>
    <mergeCell ref="AU126:AU127"/>
    <mergeCell ref="AV126:AV127"/>
    <mergeCell ref="AU122:AU123"/>
    <mergeCell ref="AV122:AV123"/>
    <mergeCell ref="AU114:AU115"/>
    <mergeCell ref="AV114:AV115"/>
  </mergeCells>
  <phoneticPr fontId="9" type="noConversion"/>
  <conditionalFormatting sqref="J10 J222 J226 J230 J237 J242 J247 J249 J251 J253 J255 J262 N10 N222 N226 N230 N237 N242 N247 N249 N251 N253 N255 N262 AP10 J13 N13 AP13 J16 N16 AP16 J20 N20 AP20 J24 N24 AP24 J28 N28 AP28 J30 N30 AP30 J32 N32 AP32 J91 J93 J96 J102 J141 J143 J145 J158 J161 J169 J195 J200 J204 N102 AD102 AP102 J100 N100 AD100 AP100 AD10 N91:N93 N96:N97 AD91:AD93 AD96:AD97 AP91:AP93 AP96:AP97 J171 J175 N175 AD175 AP175 J180 J187:J189 N180 AD180 AP180 AD226 AP226 AD230 AD237 AP230 AP237 AP262 AD262 N195 AD195 AP195 N187:N189 AD187:AD189 AP187:AP189 N161 AD161 AP161 AP169:AP171 AD20 AD24 N158 AD158 AP158 J34:J36 J41 N34:N36 N41 AP34:AP36 AP41 AD41 AD28 AD30:AD36 N145 AP145 AD145 N200 AD200 AP200 N204 AD204 AP204 J69:J71 J75:J77 N69:N71 AP69:AP71 AD69:AD71 AP141:AP143 AD141:AD143 N141:N143 AP253:AP255 AD253:AD255 AD105 AP105 N105 J81:J84 N81:N84 AD81:AD84 AP81:AP84 N169:N171 AD169:AD171 AD222 AP222 AD241:AD242 AP241:AP242 AP246:AP251 AD246:AD251 AP75:AP77 AD75:AD77 N75:N77 N133 AD133 J133 AP133 AD213:AD214 AP213:AP214 AD13 AD16">
    <cfRule type="cellIs" priority="127" stopIfTrue="1" operator="lessThanOrEqual">
      <formula>J11</formula>
    </cfRule>
    <cfRule type="cellIs" dxfId="17" priority="128" stopIfTrue="1" operator="lessThan">
      <formula>today</formula>
    </cfRule>
  </conditionalFormatting>
  <conditionalFormatting sqref="N167:N168 AD167:AD168 AP73:AP74 AD73:AD74 N73:N74 AD211:AD212 AP211:AP212 AD14:AD15">
    <cfRule type="cellIs" priority="133" stopIfTrue="1" operator="lessThanOrEqual">
      <formula>N16</formula>
    </cfRule>
    <cfRule type="cellIs" dxfId="16" priority="134" stopIfTrue="1" operator="lessThan">
      <formula>today</formula>
    </cfRule>
  </conditionalFormatting>
  <conditionalFormatting sqref="AP243:AP245 AD243:AD245 AP144 AD144 J193:J194 N193:N194 AD193:AD194 AP193:AP194 AD29">
    <cfRule type="cellIs" priority="139" stopIfTrue="1" operator="lessThanOrEqual">
      <formula>#REF!</formula>
    </cfRule>
    <cfRule type="cellIs" dxfId="15" priority="140" stopIfTrue="1" operator="lessThan">
      <formula>today</formula>
    </cfRule>
  </conditionalFormatting>
  <conditionalFormatting sqref="J105">
    <cfRule type="cellIs" priority="27" stopIfTrue="1" operator="lessThanOrEqual">
      <formula>J106</formula>
    </cfRule>
    <cfRule type="cellIs" dxfId="14" priority="28" stopIfTrue="1" operator="lessThan">
      <formula>today</formula>
    </cfRule>
  </conditionalFormatting>
  <conditionalFormatting sqref="AD72:AD74 J72:J74 N72:N74 AP72:AP74">
    <cfRule type="cellIs" priority="141" stopIfTrue="1" operator="lessThanOrEqual">
      <formula>J75</formula>
    </cfRule>
    <cfRule type="cellIs" dxfId="13" priority="142" stopIfTrue="1" operator="lessThan">
      <formula>today</formula>
    </cfRule>
  </conditionalFormatting>
  <conditionalFormatting sqref="J73:J74">
    <cfRule type="cellIs" priority="21" stopIfTrue="1" operator="lessThanOrEqual">
      <formula>J75</formula>
    </cfRule>
    <cfRule type="cellIs" dxfId="12" priority="22" stopIfTrue="1" operator="lessThan">
      <formula>today</formula>
    </cfRule>
  </conditionalFormatting>
  <conditionalFormatting sqref="J208 N208 AD208 AP208">
    <cfRule type="cellIs" priority="9" stopIfTrue="1" operator="lessThanOrEqual">
      <formula>J209</formula>
    </cfRule>
    <cfRule type="cellIs" dxfId="11" priority="10" stopIfTrue="1" operator="lessThan">
      <formula>today</formula>
    </cfRule>
  </conditionalFormatting>
  <conditionalFormatting sqref="N37:N40 AD37:AD40 J37:J40 AP37:AP40 AP220:AP221 N220:N221 AD220:AD221">
    <cfRule type="cellIs" priority="145" stopIfTrue="1" operator="lessThanOrEqual">
      <formula>J41</formula>
    </cfRule>
    <cfRule type="cellIs" dxfId="10" priority="146" stopIfTrue="1" operator="lessThan">
      <formula>today</formula>
    </cfRule>
  </conditionalFormatting>
  <conditionalFormatting sqref="AD220:AD221 AP220:AP221">
    <cfRule type="cellIs" priority="147" stopIfTrue="1" operator="lessThanOrEqual">
      <formula>AD226</formula>
    </cfRule>
    <cfRule type="cellIs" dxfId="9" priority="148" stopIfTrue="1" operator="lessThan">
      <formula>today</formula>
    </cfRule>
  </conditionalFormatting>
  <conditionalFormatting sqref="J216 N216 AD216 AP216">
    <cfRule type="cellIs" priority="5" stopIfTrue="1" operator="lessThanOrEqual">
      <formula>J217</formula>
    </cfRule>
    <cfRule type="cellIs" dxfId="8" priority="6" stopIfTrue="1" operator="lessThan">
      <formula>today</formula>
    </cfRule>
  </conditionalFormatting>
  <conditionalFormatting sqref="J259 N259 AP259 AD259">
    <cfRule type="cellIs" priority="1" stopIfTrue="1" operator="lessThanOrEqual">
      <formula>J260</formula>
    </cfRule>
    <cfRule type="cellIs" dxfId="7" priority="2" stopIfTrue="1" operator="lessThan">
      <formula>today</formula>
    </cfRule>
  </conditionalFormatting>
  <conditionalFormatting sqref="AD217:AD219 AP217:AP219 N217:N219">
    <cfRule type="cellIs" priority="157" stopIfTrue="1" operator="lessThanOrEqual">
      <formula>N222</formula>
    </cfRule>
    <cfRule type="cellIs" dxfId="6" priority="158" stopIfTrue="1" operator="lessThan">
      <formula>today</formula>
    </cfRule>
  </conditionalFormatting>
  <conditionalFormatting sqref="AD215:AD219 AP215:AP219">
    <cfRule type="cellIs" priority="165" stopIfTrue="1" operator="lessThanOrEqual">
      <formula>AD222</formula>
    </cfRule>
    <cfRule type="cellIs" dxfId="5" priority="166" stopIfTrue="1" operator="lessThan">
      <formula>today</formula>
    </cfRule>
  </conditionalFormatting>
  <printOptions horizontalCentered="1"/>
  <pageMargins left="0.5" right="0.5" top="1.1299999999999999" bottom="0.94" header="0.56000000000000005" footer="0.5"/>
  <pageSetup paperSize="9" scale="60" fitToWidth="2" fitToHeight="19" orientation="landscape" r:id="rId1"/>
  <headerFooter alignWithMargins="0">
    <oddHeader xml:space="preserve">&amp;C&amp;"Arial,Bold"&amp;14KOSOVO
Institutional Development for Education Project (IDEP)&amp;"Arial,Regular"
&amp;UProcurement Plan - &amp;A&amp;U
&amp;R&amp;14This is PP was updated on April 20, 2010
</oddHeader>
    <oddFooter>&amp;L&amp;12Filename: &amp;F&amp;C&amp;12Page &amp;P of &amp;N&amp;R&amp;12&amp;D  &amp;T</oddFooter>
  </headerFooter>
  <legacyDrawing r:id="rId2"/>
</worksheet>
</file>

<file path=xl/worksheets/sheet3.xml><?xml version="1.0" encoding="utf-8"?>
<worksheet xmlns="http://schemas.openxmlformats.org/spreadsheetml/2006/main" xmlns:r="http://schemas.openxmlformats.org/officeDocument/2006/relationships">
  <dimension ref="A1:AW129"/>
  <sheetViews>
    <sheetView zoomScale="70" zoomScaleNormal="70" zoomScaleSheetLayoutView="85" zoomScalePageLayoutView="70" workbookViewId="0">
      <pane xSplit="5" ySplit="6" topLeftCell="F76" activePane="bottomRight" state="frozen"/>
      <selection activeCell="AY13" sqref="AY13"/>
      <selection pane="topRight" activeCell="AY13" sqref="AY13"/>
      <selection pane="bottomLeft" activeCell="AY13" sqref="AY13"/>
      <selection pane="bottomRight" activeCell="C105" sqref="C105"/>
    </sheetView>
  </sheetViews>
  <sheetFormatPr defaultColWidth="8.7109375" defaultRowHeight="15"/>
  <cols>
    <col min="1" max="1" width="7" style="1505" bestFit="1" customWidth="1"/>
    <col min="2" max="2" width="10.5703125" style="263" customWidth="1"/>
    <col min="3" max="3" width="36.140625" customWidth="1"/>
    <col min="4" max="4" width="10.5703125" customWidth="1"/>
    <col min="5" max="5" width="48.5703125" customWidth="1"/>
    <col min="6" max="7" width="18.5703125" style="351" customWidth="1"/>
    <col min="8" max="8" width="12.85546875" customWidth="1"/>
    <col min="9" max="9" width="17.7109375" customWidth="1"/>
    <col min="10" max="10" width="4.5703125" style="920" customWidth="1"/>
    <col min="11" max="11" width="16.85546875" customWidth="1"/>
    <col min="12" max="12" width="4.5703125" style="904" customWidth="1"/>
    <col min="13" max="13" width="17.7109375" customWidth="1"/>
    <col min="14" max="14" width="6.5703125" style="904" customWidth="1"/>
    <col min="15" max="15" width="17.85546875" customWidth="1"/>
    <col min="16" max="17" width="17.85546875" style="1421" customWidth="1"/>
    <col min="18" max="18" width="22.42578125" customWidth="1"/>
    <col min="19" max="19" width="4.85546875" style="1" customWidth="1"/>
    <col min="20" max="20" width="10.42578125" customWidth="1"/>
  </cols>
  <sheetData>
    <row r="1" spans="1:49" ht="15.75" thickBot="1">
      <c r="S1" s="3"/>
    </row>
    <row r="2" spans="1:49" s="417" customFormat="1" ht="29.1" customHeight="1">
      <c r="A2" s="1950" t="s">
        <v>213</v>
      </c>
      <c r="B2" s="1897" t="s">
        <v>652</v>
      </c>
      <c r="C2" s="1894" t="s">
        <v>670</v>
      </c>
      <c r="D2" s="1953" t="s">
        <v>280</v>
      </c>
      <c r="E2" s="1937" t="s">
        <v>577</v>
      </c>
      <c r="F2" s="1900">
        <f ca="1">NOW()</f>
        <v>41198.617118518516</v>
      </c>
      <c r="G2" s="1901"/>
      <c r="H2" s="1934" t="s">
        <v>268</v>
      </c>
      <c r="I2" s="405" t="s">
        <v>279</v>
      </c>
      <c r="J2" s="921"/>
      <c r="K2" s="405"/>
      <c r="L2" s="905"/>
      <c r="M2" s="415"/>
      <c r="N2" s="905"/>
      <c r="O2" s="1387"/>
      <c r="P2" s="1422"/>
      <c r="Q2" s="1422"/>
      <c r="R2" s="1956" t="s">
        <v>202</v>
      </c>
      <c r="S2" s="642"/>
      <c r="T2" s="1894" t="s">
        <v>248</v>
      </c>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3"/>
    </row>
    <row r="3" spans="1:49" s="420" customFormat="1" ht="95.85" customHeight="1">
      <c r="A3" s="1951"/>
      <c r="B3" s="1898"/>
      <c r="C3" s="1895"/>
      <c r="D3" s="1911"/>
      <c r="E3" s="1938"/>
      <c r="F3" s="1905" t="s">
        <v>786</v>
      </c>
      <c r="G3" s="1906"/>
      <c r="H3" s="1935"/>
      <c r="I3" s="410" t="s">
        <v>452</v>
      </c>
      <c r="J3" s="903" t="s">
        <v>285</v>
      </c>
      <c r="K3" s="409" t="s">
        <v>270</v>
      </c>
      <c r="L3" s="903" t="s">
        <v>285</v>
      </c>
      <c r="M3" s="409" t="s">
        <v>265</v>
      </c>
      <c r="N3" s="903" t="s">
        <v>286</v>
      </c>
      <c r="O3" s="1213" t="s">
        <v>266</v>
      </c>
      <c r="P3" s="1271" t="s">
        <v>1142</v>
      </c>
      <c r="Q3" s="1271" t="s">
        <v>1143</v>
      </c>
      <c r="R3" s="1957"/>
      <c r="T3" s="1895"/>
      <c r="AW3" s="644"/>
    </row>
    <row r="4" spans="1:49" s="420" customFormat="1" ht="24.95" customHeight="1">
      <c r="A4" s="1951"/>
      <c r="B4" s="1898"/>
      <c r="C4" s="1895"/>
      <c r="D4" s="1911"/>
      <c r="E4" s="1938"/>
      <c r="F4" s="1907"/>
      <c r="G4" s="1908"/>
      <c r="H4" s="1935"/>
      <c r="I4" s="411" t="s">
        <v>283</v>
      </c>
      <c r="J4" s="906"/>
      <c r="K4" s="412"/>
      <c r="L4" s="906"/>
      <c r="M4" s="412"/>
      <c r="N4" s="906"/>
      <c r="O4" s="1330"/>
      <c r="P4" s="1364"/>
      <c r="Q4" s="1364"/>
      <c r="R4" s="1957"/>
      <c r="T4" s="1895"/>
      <c r="AW4" s="644"/>
    </row>
    <row r="5" spans="1:49" s="420" customFormat="1" ht="24.95" customHeight="1" thickBot="1">
      <c r="A5" s="1952"/>
      <c r="B5" s="1899"/>
      <c r="C5" s="1896"/>
      <c r="D5" s="1954"/>
      <c r="E5" s="1939"/>
      <c r="F5" s="611" t="s">
        <v>318</v>
      </c>
      <c r="G5" s="626" t="s">
        <v>446</v>
      </c>
      <c r="H5" s="1936"/>
      <c r="I5" s="414">
        <v>1</v>
      </c>
      <c r="J5" s="907"/>
      <c r="K5" s="413">
        <v>2</v>
      </c>
      <c r="L5" s="907"/>
      <c r="M5" s="413">
        <v>3</v>
      </c>
      <c r="N5" s="907"/>
      <c r="O5" s="1229">
        <v>4</v>
      </c>
      <c r="P5" s="1423"/>
      <c r="Q5" s="1423"/>
      <c r="R5" s="1958"/>
      <c r="S5" s="645"/>
      <c r="T5" s="1896"/>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6"/>
    </row>
    <row r="6" spans="1:49" s="16" customFormat="1" ht="15.75">
      <c r="A6" s="1506"/>
      <c r="B6" s="142"/>
      <c r="C6" s="17"/>
      <c r="D6" s="17"/>
      <c r="E6" s="11"/>
      <c r="F6" s="359"/>
      <c r="G6" s="352"/>
      <c r="H6" s="15"/>
      <c r="I6" s="76"/>
      <c r="J6" s="908"/>
      <c r="K6" s="10"/>
      <c r="L6" s="908"/>
      <c r="M6" s="15"/>
      <c r="N6" s="908"/>
      <c r="O6" s="15"/>
      <c r="P6" s="1366"/>
      <c r="Q6" s="1366"/>
      <c r="R6" s="12"/>
      <c r="T6" s="18"/>
    </row>
    <row r="7" spans="1:49" ht="33.950000000000003" customHeight="1">
      <c r="A7" s="1507">
        <v>1</v>
      </c>
      <c r="B7" s="91"/>
      <c r="C7" s="1960" t="s">
        <v>702</v>
      </c>
      <c r="D7" s="1961"/>
      <c r="E7" s="1962"/>
      <c r="F7" s="364"/>
      <c r="G7" s="357"/>
      <c r="H7" s="5"/>
      <c r="I7" s="78"/>
      <c r="J7" s="922"/>
      <c r="K7" s="9"/>
      <c r="L7" s="909"/>
      <c r="M7" s="5"/>
      <c r="N7" s="909"/>
      <c r="O7" s="256"/>
      <c r="P7" s="1424"/>
      <c r="Q7" s="1424"/>
      <c r="R7" s="1394"/>
      <c r="S7" s="54"/>
      <c r="T7" s="18"/>
    </row>
    <row r="8" spans="1:49" s="34" customFormat="1" ht="15.95" customHeight="1">
      <c r="A8" s="1508">
        <f>A7+1</f>
        <v>2</v>
      </c>
      <c r="B8" s="21"/>
      <c r="C8" s="66"/>
      <c r="D8" s="67"/>
      <c r="E8" s="68"/>
      <c r="F8" s="360"/>
      <c r="G8" s="353"/>
      <c r="H8" s="7"/>
      <c r="I8" s="77"/>
      <c r="J8" s="910"/>
      <c r="K8" s="6"/>
      <c r="L8" s="910"/>
      <c r="M8" s="7"/>
      <c r="N8" s="910"/>
      <c r="O8" s="1388"/>
      <c r="P8" s="1425"/>
      <c r="Q8" s="1425"/>
      <c r="R8" s="654"/>
      <c r="S8" s="8"/>
      <c r="T8" s="18"/>
    </row>
    <row r="9" spans="1:49" s="34" customFormat="1" ht="15.95" customHeight="1">
      <c r="A9" s="1508">
        <f>A8+1</f>
        <v>3</v>
      </c>
      <c r="B9" s="226"/>
      <c r="C9" s="340" t="s">
        <v>451</v>
      </c>
      <c r="D9" s="341"/>
      <c r="E9" s="342"/>
      <c r="F9" s="361"/>
      <c r="G9" s="354"/>
      <c r="H9" s="258"/>
      <c r="I9" s="259"/>
      <c r="J9" s="911"/>
      <c r="K9" s="257"/>
      <c r="L9" s="911"/>
      <c r="M9" s="258"/>
      <c r="N9" s="911"/>
      <c r="O9" s="1389"/>
      <c r="P9" s="1425"/>
      <c r="Q9" s="1425"/>
      <c r="R9" s="1395"/>
      <c r="S9" s="8"/>
      <c r="T9" s="18"/>
    </row>
    <row r="10" spans="1:49" s="388" customFormat="1" ht="15.95" customHeight="1">
      <c r="A10" s="1508">
        <f>A9+1</f>
        <v>4</v>
      </c>
      <c r="B10" s="252" t="s">
        <v>204</v>
      </c>
      <c r="C10" s="383" t="s">
        <v>157</v>
      </c>
      <c r="D10" s="384" t="s">
        <v>222</v>
      </c>
      <c r="E10" s="260" t="s">
        <v>479</v>
      </c>
      <c r="F10" s="385">
        <v>0</v>
      </c>
      <c r="G10" s="386"/>
      <c r="H10" s="387" t="s">
        <v>206</v>
      </c>
      <c r="I10" s="229">
        <v>39448</v>
      </c>
      <c r="J10" s="912">
        <v>14</v>
      </c>
      <c r="K10" s="387">
        <f>I10+J10</f>
        <v>39462</v>
      </c>
      <c r="L10" s="912">
        <v>14</v>
      </c>
      <c r="M10" s="387">
        <f>K10+L10</f>
        <v>39476</v>
      </c>
      <c r="N10" s="912">
        <v>30</v>
      </c>
      <c r="O10" s="1372">
        <f>M10+N10</f>
        <v>39506</v>
      </c>
      <c r="P10" s="1432"/>
      <c r="Q10" s="1432"/>
      <c r="R10" s="1396"/>
      <c r="S10" s="16"/>
      <c r="T10" s="18" t="s">
        <v>240</v>
      </c>
    </row>
    <row r="11" spans="1:49" s="79" customFormat="1" ht="15.95" customHeight="1">
      <c r="A11" s="1508">
        <f>A10+1</f>
        <v>5</v>
      </c>
      <c r="B11" s="240" t="s">
        <v>316</v>
      </c>
      <c r="C11" s="261"/>
      <c r="D11" s="389"/>
      <c r="E11" s="977"/>
      <c r="F11" s="391"/>
      <c r="G11" s="392">
        <v>13043.2</v>
      </c>
      <c r="H11" s="393"/>
      <c r="I11" s="394"/>
      <c r="J11" s="858"/>
      <c r="K11" s="825"/>
      <c r="L11" s="858"/>
      <c r="M11" s="393"/>
      <c r="N11" s="858">
        <v>3</v>
      </c>
      <c r="O11" s="1373"/>
      <c r="P11" s="1433">
        <v>100</v>
      </c>
      <c r="Q11" s="1433">
        <v>100</v>
      </c>
      <c r="R11" s="1397" t="s">
        <v>158</v>
      </c>
      <c r="S11" s="55"/>
      <c r="T11" s="395"/>
    </row>
    <row r="12" spans="1:49" s="79" customFormat="1" ht="15.95" customHeight="1">
      <c r="A12" s="1509" t="s">
        <v>1178</v>
      </c>
      <c r="B12" s="1477" t="s">
        <v>204</v>
      </c>
      <c r="C12" s="1478" t="s">
        <v>816</v>
      </c>
      <c r="D12" s="1479" t="s">
        <v>222</v>
      </c>
      <c r="E12" s="1480" t="s">
        <v>480</v>
      </c>
      <c r="F12" s="1481"/>
      <c r="G12" s="1482">
        <v>2500</v>
      </c>
      <c r="H12" s="1483" t="s">
        <v>206</v>
      </c>
      <c r="I12" s="1484">
        <v>41091</v>
      </c>
      <c r="J12" s="1485">
        <v>14</v>
      </c>
      <c r="K12" s="1484">
        <f>I12+J12</f>
        <v>41105</v>
      </c>
      <c r="L12" s="1485">
        <v>14</v>
      </c>
      <c r="M12" s="1483">
        <f>K12+L12</f>
        <v>41119</v>
      </c>
      <c r="N12" s="1485">
        <v>2</v>
      </c>
      <c r="O12" s="1486">
        <f>M12+N12</f>
        <v>41121</v>
      </c>
      <c r="P12" s="1487"/>
      <c r="Q12" s="1487"/>
      <c r="R12" s="1398"/>
      <c r="S12" s="55"/>
      <c r="T12" s="395"/>
    </row>
    <row r="13" spans="1:49" s="79" customFormat="1" ht="15.95" customHeight="1">
      <c r="A13" s="1508">
        <v>7</v>
      </c>
      <c r="B13" s="832" t="s">
        <v>316</v>
      </c>
      <c r="C13" s="868"/>
      <c r="D13" s="869"/>
      <c r="E13" s="900"/>
      <c r="F13" s="870"/>
      <c r="G13" s="871"/>
      <c r="H13" s="872"/>
      <c r="I13" s="873"/>
      <c r="J13" s="901"/>
      <c r="K13" s="874"/>
      <c r="L13" s="901"/>
      <c r="M13" s="872"/>
      <c r="N13" s="901"/>
      <c r="O13" s="1375"/>
      <c r="P13" s="1433"/>
      <c r="Q13" s="1433"/>
      <c r="R13" s="1399"/>
      <c r="S13" s="55"/>
      <c r="T13" s="395"/>
    </row>
    <row r="14" spans="1:49" s="388" customFormat="1" ht="15.95" customHeight="1">
      <c r="A14" s="1508">
        <v>8</v>
      </c>
      <c r="B14" s="252" t="s">
        <v>204</v>
      </c>
      <c r="C14" s="383" t="s">
        <v>126</v>
      </c>
      <c r="D14" s="384" t="s">
        <v>225</v>
      </c>
      <c r="E14" s="260" t="s">
        <v>237</v>
      </c>
      <c r="F14" s="385">
        <v>30500</v>
      </c>
      <c r="G14" s="386"/>
      <c r="H14" s="387" t="s">
        <v>206</v>
      </c>
      <c r="I14" s="928">
        <v>39753</v>
      </c>
      <c r="J14" s="912">
        <v>14</v>
      </c>
      <c r="K14" s="387">
        <f>I14+J14</f>
        <v>39767</v>
      </c>
      <c r="L14" s="912">
        <v>14</v>
      </c>
      <c r="M14" s="387">
        <f>K14+L14</f>
        <v>39781</v>
      </c>
      <c r="N14" s="912">
        <v>30</v>
      </c>
      <c r="O14" s="1372">
        <f>M14+N14</f>
        <v>39811</v>
      </c>
      <c r="P14" s="1432"/>
      <c r="Q14" s="1432"/>
      <c r="R14" s="1396"/>
      <c r="S14" s="16"/>
      <c r="T14" s="18" t="s">
        <v>240</v>
      </c>
    </row>
    <row r="15" spans="1:49" s="79" customFormat="1" ht="16.5" customHeight="1">
      <c r="A15" s="1508">
        <f>A14+1</f>
        <v>9</v>
      </c>
      <c r="B15" s="240" t="s">
        <v>316</v>
      </c>
      <c r="C15" s="261"/>
      <c r="D15" s="389"/>
      <c r="E15" s="856"/>
      <c r="F15" s="391"/>
      <c r="G15" s="392">
        <v>16576</v>
      </c>
      <c r="H15" s="393"/>
      <c r="I15" s="394"/>
      <c r="J15" s="858"/>
      <c r="K15" s="262"/>
      <c r="L15" s="858"/>
      <c r="M15" s="393">
        <v>39766</v>
      </c>
      <c r="N15" s="858">
        <v>4</v>
      </c>
      <c r="O15" s="1373">
        <v>39774</v>
      </c>
      <c r="P15" s="1433">
        <v>100</v>
      </c>
      <c r="Q15" s="1433">
        <v>100</v>
      </c>
      <c r="R15" s="1400" t="s">
        <v>158</v>
      </c>
      <c r="S15" s="55"/>
      <c r="T15" s="395"/>
    </row>
    <row r="16" spans="1:49" s="79" customFormat="1" ht="18.75" customHeight="1">
      <c r="A16" s="1509">
        <v>10</v>
      </c>
      <c r="B16" s="810" t="s">
        <v>204</v>
      </c>
      <c r="C16" s="850" t="s">
        <v>831</v>
      </c>
      <c r="D16" s="851" t="s">
        <v>225</v>
      </c>
      <c r="E16" s="890" t="s">
        <v>162</v>
      </c>
      <c r="F16" s="830"/>
      <c r="G16" s="863"/>
      <c r="H16" s="854" t="s">
        <v>206</v>
      </c>
      <c r="I16" s="860">
        <v>40045</v>
      </c>
      <c r="J16" s="861">
        <v>14</v>
      </c>
      <c r="K16" s="860">
        <f>I16+J16</f>
        <v>40059</v>
      </c>
      <c r="L16" s="861">
        <v>14</v>
      </c>
      <c r="M16" s="854">
        <f>K16+L16</f>
        <v>40073</v>
      </c>
      <c r="N16" s="861">
        <v>2</v>
      </c>
      <c r="O16" s="1374">
        <v>40136</v>
      </c>
      <c r="P16" s="1432"/>
      <c r="Q16" s="1432"/>
      <c r="R16" s="1401"/>
      <c r="S16" s="55"/>
      <c r="T16" s="395"/>
    </row>
    <row r="17" spans="1:20" s="79" customFormat="1" ht="16.5" customHeight="1">
      <c r="A17" s="1510">
        <v>11</v>
      </c>
      <c r="B17" s="240" t="s">
        <v>316</v>
      </c>
      <c r="C17" s="261"/>
      <c r="D17" s="389"/>
      <c r="E17" s="856"/>
      <c r="F17" s="391"/>
      <c r="G17" s="831">
        <v>1750</v>
      </c>
      <c r="H17" s="393"/>
      <c r="I17" s="815">
        <v>40045</v>
      </c>
      <c r="J17" s="927"/>
      <c r="K17" s="816">
        <v>40050</v>
      </c>
      <c r="L17" s="858"/>
      <c r="M17" s="393">
        <v>40054</v>
      </c>
      <c r="N17" s="858">
        <v>2</v>
      </c>
      <c r="O17" s="1373">
        <v>40055</v>
      </c>
      <c r="P17" s="1433">
        <v>100</v>
      </c>
      <c r="Q17" s="1433">
        <v>100</v>
      </c>
      <c r="R17" s="1400" t="s">
        <v>158</v>
      </c>
      <c r="S17" s="55"/>
      <c r="T17" s="395"/>
    </row>
    <row r="18" spans="1:20" s="388" customFormat="1" ht="15.95" customHeight="1">
      <c r="A18" s="1511">
        <v>12</v>
      </c>
      <c r="B18" s="887" t="s">
        <v>204</v>
      </c>
      <c r="C18" s="888" t="s">
        <v>125</v>
      </c>
      <c r="D18" s="889" t="s">
        <v>225</v>
      </c>
      <c r="E18" s="890" t="s">
        <v>815</v>
      </c>
      <c r="F18" s="891">
        <v>0</v>
      </c>
      <c r="G18" s="876">
        <v>30000</v>
      </c>
      <c r="H18" s="892" t="s">
        <v>206</v>
      </c>
      <c r="I18" s="893">
        <v>40455</v>
      </c>
      <c r="J18" s="913">
        <v>14</v>
      </c>
      <c r="K18" s="892">
        <f>I18+J18</f>
        <v>40469</v>
      </c>
      <c r="L18" s="913">
        <v>14</v>
      </c>
      <c r="M18" s="892">
        <f>K18+L18</f>
        <v>40483</v>
      </c>
      <c r="N18" s="913">
        <v>120</v>
      </c>
      <c r="O18" s="1376">
        <f>M18+N18</f>
        <v>40603</v>
      </c>
      <c r="P18" s="1432"/>
      <c r="Q18" s="1432"/>
      <c r="R18" s="1402"/>
      <c r="S18" s="16"/>
      <c r="T18" s="18" t="s">
        <v>240</v>
      </c>
    </row>
    <row r="19" spans="1:20" s="79" customFormat="1" ht="15.95" customHeight="1">
      <c r="A19" s="1508">
        <v>13</v>
      </c>
      <c r="B19" s="240" t="s">
        <v>316</v>
      </c>
      <c r="C19" s="261"/>
      <c r="D19" s="823"/>
      <c r="E19" s="390"/>
      <c r="F19" s="391"/>
      <c r="G19" s="392">
        <v>6348.81</v>
      </c>
      <c r="H19" s="393"/>
      <c r="I19" s="815">
        <v>40354</v>
      </c>
      <c r="J19" s="858"/>
      <c r="K19" s="987">
        <v>40358</v>
      </c>
      <c r="L19" s="858"/>
      <c r="M19" s="393">
        <v>40367</v>
      </c>
      <c r="N19" s="858"/>
      <c r="O19" s="1373">
        <v>40370</v>
      </c>
      <c r="P19" s="1433">
        <v>100</v>
      </c>
      <c r="Q19" s="1433">
        <v>100</v>
      </c>
      <c r="R19" s="1397" t="s">
        <v>158</v>
      </c>
      <c r="S19" s="55"/>
      <c r="T19" s="395"/>
    </row>
    <row r="20" spans="1:20" s="79" customFormat="1" ht="15.95" customHeight="1">
      <c r="A20" s="1509">
        <v>14</v>
      </c>
      <c r="B20" s="817" t="s">
        <v>204</v>
      </c>
      <c r="C20" s="850" t="s">
        <v>830</v>
      </c>
      <c r="D20" s="886" t="s">
        <v>225</v>
      </c>
      <c r="E20" s="852" t="s">
        <v>161</v>
      </c>
      <c r="F20" s="830"/>
      <c r="G20" s="863"/>
      <c r="H20" s="854" t="s">
        <v>206</v>
      </c>
      <c r="I20" s="859">
        <v>40115</v>
      </c>
      <c r="J20" s="867">
        <v>14</v>
      </c>
      <c r="K20" s="860">
        <f>I20+J20</f>
        <v>40129</v>
      </c>
      <c r="L20" s="867">
        <v>14</v>
      </c>
      <c r="M20" s="854">
        <f>K20+L20</f>
        <v>40143</v>
      </c>
      <c r="N20" s="867">
        <v>90</v>
      </c>
      <c r="O20" s="1374">
        <f>M20+N20</f>
        <v>40233</v>
      </c>
      <c r="P20" s="1432"/>
      <c r="Q20" s="1432"/>
      <c r="R20" s="1398"/>
      <c r="S20" s="55"/>
      <c r="T20" s="395"/>
    </row>
    <row r="21" spans="1:20" s="79" customFormat="1" ht="15.95" customHeight="1">
      <c r="A21" s="1510">
        <v>15</v>
      </c>
      <c r="B21" s="240" t="s">
        <v>316</v>
      </c>
      <c r="C21" s="261"/>
      <c r="D21" s="823"/>
      <c r="E21" s="390"/>
      <c r="F21" s="391"/>
      <c r="G21" s="831">
        <v>14700</v>
      </c>
      <c r="H21" s="393"/>
      <c r="I21" s="815">
        <v>40115</v>
      </c>
      <c r="J21" s="858"/>
      <c r="K21" s="816">
        <v>40118</v>
      </c>
      <c r="L21" s="858"/>
      <c r="M21" s="393">
        <v>40120</v>
      </c>
      <c r="N21" s="858"/>
      <c r="O21" s="1373">
        <v>40214</v>
      </c>
      <c r="P21" s="1433">
        <v>100</v>
      </c>
      <c r="Q21" s="1433">
        <v>100</v>
      </c>
      <c r="R21" s="1397" t="s">
        <v>158</v>
      </c>
      <c r="S21" s="55"/>
      <c r="T21" s="395"/>
    </row>
    <row r="22" spans="1:20" s="388" customFormat="1" ht="28.5" customHeight="1">
      <c r="A22" s="1512">
        <v>16</v>
      </c>
      <c r="B22" s="1310" t="s">
        <v>204</v>
      </c>
      <c r="C22" s="1311" t="s">
        <v>829</v>
      </c>
      <c r="D22" s="1312" t="s">
        <v>225</v>
      </c>
      <c r="E22" s="1313" t="s">
        <v>159</v>
      </c>
      <c r="F22" s="1314"/>
      <c r="G22" s="1315">
        <v>5000</v>
      </c>
      <c r="H22" s="1316" t="s">
        <v>206</v>
      </c>
      <c r="I22" s="1317">
        <v>40836</v>
      </c>
      <c r="J22" s="1318">
        <v>14</v>
      </c>
      <c r="K22" s="1316">
        <f>I22+J22</f>
        <v>40850</v>
      </c>
      <c r="L22" s="1318">
        <v>14</v>
      </c>
      <c r="M22" s="1316">
        <f>K22+L22</f>
        <v>40864</v>
      </c>
      <c r="N22" s="1318">
        <v>4</v>
      </c>
      <c r="O22" s="1377">
        <f>M22+N22</f>
        <v>40868</v>
      </c>
      <c r="P22" s="1434"/>
      <c r="Q22" s="1434"/>
      <c r="R22" s="1403"/>
      <c r="S22" s="16"/>
      <c r="T22" s="18"/>
    </row>
    <row r="23" spans="1:20" s="388" customFormat="1" ht="20.25" customHeight="1">
      <c r="A23" s="1513">
        <v>17</v>
      </c>
      <c r="B23" s="1289" t="s">
        <v>316</v>
      </c>
      <c r="C23" s="1131"/>
      <c r="D23" s="1132"/>
      <c r="E23" s="1133"/>
      <c r="F23" s="1290"/>
      <c r="G23" s="1291">
        <v>310</v>
      </c>
      <c r="H23" s="1260"/>
      <c r="I23" s="1292">
        <v>40836</v>
      </c>
      <c r="J23" s="901"/>
      <c r="K23" s="1260">
        <v>40840</v>
      </c>
      <c r="L23" s="1259"/>
      <c r="M23" s="1260">
        <v>40840</v>
      </c>
      <c r="N23" s="1259"/>
      <c r="O23" s="1382">
        <v>40840</v>
      </c>
      <c r="P23" s="1435">
        <v>100</v>
      </c>
      <c r="Q23" s="1435">
        <v>100</v>
      </c>
      <c r="R23" s="1404" t="s">
        <v>158</v>
      </c>
      <c r="S23" s="16"/>
      <c r="T23" s="18"/>
    </row>
    <row r="24" spans="1:20" s="388" customFormat="1" ht="20.25" customHeight="1">
      <c r="A24" s="1504">
        <v>18</v>
      </c>
      <c r="B24" s="1319" t="s">
        <v>204</v>
      </c>
      <c r="C24" s="1302" t="s">
        <v>1160</v>
      </c>
      <c r="D24" s="1303" t="s">
        <v>225</v>
      </c>
      <c r="E24" s="1304" t="s">
        <v>1161</v>
      </c>
      <c r="F24" s="1305"/>
      <c r="G24" s="1306">
        <v>1000</v>
      </c>
      <c r="H24" s="1307" t="s">
        <v>206</v>
      </c>
      <c r="I24" s="1308">
        <v>40858</v>
      </c>
      <c r="J24" s="1309">
        <v>14</v>
      </c>
      <c r="K24" s="1307">
        <f>I24+J24</f>
        <v>40872</v>
      </c>
      <c r="L24" s="1309">
        <v>14</v>
      </c>
      <c r="M24" s="1307">
        <f>K24+L24</f>
        <v>40886</v>
      </c>
      <c r="N24" s="1309">
        <v>4</v>
      </c>
      <c r="O24" s="1378">
        <f>M24+N24</f>
        <v>40890</v>
      </c>
      <c r="P24" s="1434"/>
      <c r="Q24" s="1434"/>
      <c r="R24" s="1405"/>
      <c r="S24" s="16"/>
      <c r="T24" s="18"/>
    </row>
    <row r="25" spans="1:20" s="388" customFormat="1" ht="20.25" customHeight="1">
      <c r="A25" s="1514">
        <v>19</v>
      </c>
      <c r="B25" s="1060" t="s">
        <v>316</v>
      </c>
      <c r="C25" s="1293"/>
      <c r="D25" s="1294"/>
      <c r="E25" s="1295"/>
      <c r="F25" s="1296"/>
      <c r="G25" s="1052">
        <v>310</v>
      </c>
      <c r="H25" s="1063"/>
      <c r="I25" s="1061">
        <v>40858</v>
      </c>
      <c r="J25" s="1062"/>
      <c r="K25" s="1063">
        <v>40862</v>
      </c>
      <c r="L25" s="1062"/>
      <c r="M25" s="1063">
        <v>40863</v>
      </c>
      <c r="N25" s="1062"/>
      <c r="O25" s="1379">
        <v>40863</v>
      </c>
      <c r="P25" s="1435">
        <v>100</v>
      </c>
      <c r="Q25" s="1435">
        <v>100</v>
      </c>
      <c r="R25" s="1397" t="s">
        <v>158</v>
      </c>
      <c r="S25" s="16"/>
      <c r="T25" s="18"/>
    </row>
    <row r="26" spans="1:20" s="388" customFormat="1" ht="30" customHeight="1">
      <c r="A26" s="1504">
        <v>20</v>
      </c>
      <c r="B26" s="1319" t="s">
        <v>204</v>
      </c>
      <c r="C26" s="1489" t="s">
        <v>1381</v>
      </c>
      <c r="D26" s="1303" t="s">
        <v>225</v>
      </c>
      <c r="E26" s="1304" t="s">
        <v>1175</v>
      </c>
      <c r="F26" s="1305"/>
      <c r="G26" s="1306">
        <v>10000</v>
      </c>
      <c r="H26" s="1307" t="s">
        <v>206</v>
      </c>
      <c r="I26" s="1308">
        <v>40917</v>
      </c>
      <c r="J26" s="1309">
        <v>14</v>
      </c>
      <c r="K26" s="1307">
        <f>I26+J26</f>
        <v>40931</v>
      </c>
      <c r="L26" s="1309">
        <v>14</v>
      </c>
      <c r="M26" s="1307">
        <f>K26+L26</f>
        <v>40945</v>
      </c>
      <c r="N26" s="1309">
        <v>4</v>
      </c>
      <c r="O26" s="1378">
        <f>M26+N26</f>
        <v>40949</v>
      </c>
      <c r="P26" s="1434"/>
      <c r="Q26" s="1434"/>
      <c r="R26" s="1405"/>
      <c r="S26" s="16"/>
      <c r="T26" s="18"/>
    </row>
    <row r="27" spans="1:20" s="388" customFormat="1" ht="20.25" customHeight="1">
      <c r="A27" s="1514">
        <v>21</v>
      </c>
      <c r="B27" s="1060" t="s">
        <v>316</v>
      </c>
      <c r="C27" s="1293"/>
      <c r="D27" s="1294"/>
      <c r="E27" s="1295"/>
      <c r="F27" s="1296"/>
      <c r="G27" s="1052">
        <v>0</v>
      </c>
      <c r="H27" s="1063"/>
      <c r="I27" s="1061">
        <v>41032</v>
      </c>
      <c r="J27" s="1062"/>
      <c r="K27" s="1063">
        <v>41038</v>
      </c>
      <c r="L27" s="1062"/>
      <c r="M27" s="1063"/>
      <c r="N27" s="1062"/>
      <c r="O27" s="1379"/>
      <c r="P27" s="1435"/>
      <c r="Q27" s="1435"/>
      <c r="R27" s="1406"/>
      <c r="S27" s="16"/>
      <c r="T27" s="18"/>
    </row>
    <row r="28" spans="1:20" s="388" customFormat="1" ht="23.25" customHeight="1">
      <c r="A28" s="1504">
        <v>22</v>
      </c>
      <c r="B28" s="458" t="s">
        <v>204</v>
      </c>
      <c r="C28" s="383" t="s">
        <v>834</v>
      </c>
      <c r="D28" s="384" t="s">
        <v>226</v>
      </c>
      <c r="E28" s="260" t="s">
        <v>832</v>
      </c>
      <c r="F28" s="385"/>
      <c r="G28" s="386">
        <v>486</v>
      </c>
      <c r="H28" s="387" t="s">
        <v>206</v>
      </c>
      <c r="I28" s="229">
        <v>40583</v>
      </c>
      <c r="J28" s="912">
        <v>14</v>
      </c>
      <c r="K28" s="387">
        <f>I28+J28</f>
        <v>40597</v>
      </c>
      <c r="L28" s="912">
        <v>14</v>
      </c>
      <c r="M28" s="387">
        <f>K28+L28</f>
        <v>40611</v>
      </c>
      <c r="N28" s="912">
        <v>1</v>
      </c>
      <c r="O28" s="1372">
        <f>M28+N28</f>
        <v>40612</v>
      </c>
      <c r="P28" s="1432"/>
      <c r="Q28" s="1432"/>
      <c r="R28" s="1396"/>
      <c r="S28" s="16"/>
      <c r="T28" s="18"/>
    </row>
    <row r="29" spans="1:20" s="388" customFormat="1" ht="21.75" customHeight="1">
      <c r="A29" s="1514">
        <v>23</v>
      </c>
      <c r="B29" s="1060" t="s">
        <v>316</v>
      </c>
      <c r="C29" s="881"/>
      <c r="D29" s="882"/>
      <c r="E29" s="883"/>
      <c r="F29" s="884"/>
      <c r="G29" s="1052">
        <v>352</v>
      </c>
      <c r="H29" s="1057"/>
      <c r="I29" s="1061">
        <v>40583</v>
      </c>
      <c r="J29" s="1062"/>
      <c r="K29" s="1063">
        <v>40583</v>
      </c>
      <c r="L29" s="1062"/>
      <c r="M29" s="1063">
        <v>40595</v>
      </c>
      <c r="N29" s="1062">
        <v>0</v>
      </c>
      <c r="O29" s="1379">
        <v>40595</v>
      </c>
      <c r="P29" s="1435">
        <v>100</v>
      </c>
      <c r="Q29" s="1435">
        <v>100</v>
      </c>
      <c r="R29" s="1406" t="s">
        <v>158</v>
      </c>
      <c r="S29" s="16"/>
      <c r="T29" s="18"/>
    </row>
    <row r="30" spans="1:20" s="388" customFormat="1" ht="28.5" customHeight="1">
      <c r="A30" s="1504">
        <v>24</v>
      </c>
      <c r="B30" s="458" t="s">
        <v>204</v>
      </c>
      <c r="C30" s="383" t="s">
        <v>841</v>
      </c>
      <c r="D30" s="384" t="s">
        <v>226</v>
      </c>
      <c r="E30" s="260" t="s">
        <v>840</v>
      </c>
      <c r="F30" s="385"/>
      <c r="G30" s="386">
        <v>1320</v>
      </c>
      <c r="H30" s="387" t="s">
        <v>206</v>
      </c>
      <c r="I30" s="1099">
        <v>40612</v>
      </c>
      <c r="J30" s="912">
        <v>14</v>
      </c>
      <c r="K30" s="387">
        <f>I30+J30</f>
        <v>40626</v>
      </c>
      <c r="L30" s="912">
        <v>14</v>
      </c>
      <c r="M30" s="387">
        <f>K30+L30</f>
        <v>40640</v>
      </c>
      <c r="N30" s="912">
        <v>1</v>
      </c>
      <c r="O30" s="1372">
        <f>M30+N30</f>
        <v>40641</v>
      </c>
      <c r="P30" s="1432"/>
      <c r="Q30" s="1432"/>
      <c r="R30" s="1396"/>
      <c r="S30" s="16"/>
      <c r="T30" s="18"/>
    </row>
    <row r="31" spans="1:20" s="388" customFormat="1" ht="21.75" customHeight="1">
      <c r="A31" s="1514">
        <v>25</v>
      </c>
      <c r="B31" s="1060" t="s">
        <v>316</v>
      </c>
      <c r="C31" s="881"/>
      <c r="D31" s="882"/>
      <c r="E31" s="883"/>
      <c r="F31" s="884"/>
      <c r="G31" s="1052">
        <v>445</v>
      </c>
      <c r="H31" s="1057"/>
      <c r="I31" s="1061">
        <v>40612</v>
      </c>
      <c r="J31" s="1062"/>
      <c r="K31" s="1063">
        <v>40616</v>
      </c>
      <c r="L31" s="1062"/>
      <c r="M31" s="1063">
        <v>40623</v>
      </c>
      <c r="N31" s="1062">
        <v>0</v>
      </c>
      <c r="O31" s="1379">
        <v>40623</v>
      </c>
      <c r="P31" s="1435">
        <v>100</v>
      </c>
      <c r="Q31" s="1435">
        <v>100</v>
      </c>
      <c r="R31" s="1406" t="s">
        <v>158</v>
      </c>
      <c r="S31" s="16"/>
      <c r="T31" s="18"/>
    </row>
    <row r="32" spans="1:20" s="34" customFormat="1" ht="15.95" customHeight="1" thickBot="1">
      <c r="A32" s="1508">
        <v>26</v>
      </c>
      <c r="B32" s="875"/>
      <c r="C32" s="66"/>
      <c r="D32" s="67"/>
      <c r="E32" s="68"/>
      <c r="F32" s="360"/>
      <c r="G32" s="876"/>
      <c r="H32" s="877"/>
      <c r="I32" s="878"/>
      <c r="J32" s="914"/>
      <c r="K32" s="879"/>
      <c r="L32" s="914"/>
      <c r="M32" s="877"/>
      <c r="N32" s="914"/>
      <c r="O32" s="1390"/>
      <c r="P32" s="1425"/>
      <c r="Q32" s="1425"/>
      <c r="R32" s="1407"/>
      <c r="S32" s="8"/>
      <c r="T32" s="18"/>
    </row>
    <row r="33" spans="1:20" s="397" customFormat="1" ht="15.95" customHeight="1">
      <c r="A33" s="1508">
        <v>27</v>
      </c>
      <c r="B33" s="396" t="s">
        <v>204</v>
      </c>
      <c r="C33" s="1955" t="s">
        <v>660</v>
      </c>
      <c r="D33" s="1955"/>
      <c r="E33" s="1955"/>
      <c r="F33" s="362">
        <f>F18+F14+F10+F12+F16+F20+F22+F28+F30</f>
        <v>30500</v>
      </c>
      <c r="G33" s="656">
        <f>G18+G14+G10+G22+G28+G12+G16+G20+G30+G24+G26</f>
        <v>50306</v>
      </c>
      <c r="H33" s="654"/>
      <c r="I33" s="78"/>
      <c r="J33" s="922"/>
      <c r="K33" s="9"/>
      <c r="L33" s="909"/>
      <c r="M33" s="5"/>
      <c r="N33" s="909"/>
      <c r="O33" s="256"/>
      <c r="P33" s="1424"/>
      <c r="Q33" s="1424"/>
      <c r="R33" s="1394"/>
      <c r="S33" s="16"/>
      <c r="T33" s="18"/>
    </row>
    <row r="34" spans="1:20" s="79" customFormat="1" ht="15.95" customHeight="1" thickBot="1">
      <c r="A34" s="1508">
        <v>28</v>
      </c>
      <c r="B34" s="338" t="s">
        <v>316</v>
      </c>
      <c r="C34" s="339"/>
      <c r="D34" s="398"/>
      <c r="E34" s="399"/>
      <c r="F34" s="400">
        <f>F19+F15+F11+F13+F17+F21+F23+F31</f>
        <v>0</v>
      </c>
      <c r="G34" s="467">
        <f>G19+G15+G11+G13+G17+G21+G23+G29+G31+G25+G27</f>
        <v>53835.01</v>
      </c>
      <c r="H34" s="655"/>
      <c r="I34" s="83"/>
      <c r="J34" s="922"/>
      <c r="K34" s="52"/>
      <c r="L34" s="909"/>
      <c r="M34" s="51"/>
      <c r="N34" s="909"/>
      <c r="O34" s="1391"/>
      <c r="P34" s="1427"/>
      <c r="Q34" s="1427"/>
      <c r="R34" s="1408"/>
      <c r="S34" s="55"/>
      <c r="T34" s="395"/>
    </row>
    <row r="35" spans="1:20" s="34" customFormat="1" ht="15.95" customHeight="1">
      <c r="A35" s="1508">
        <v>29</v>
      </c>
      <c r="B35" s="21"/>
      <c r="C35" s="66"/>
      <c r="D35" s="67"/>
      <c r="E35" s="68"/>
      <c r="F35" s="360"/>
      <c r="G35" s="353"/>
      <c r="H35" s="7"/>
      <c r="I35" s="77"/>
      <c r="J35" s="910"/>
      <c r="K35" s="6"/>
      <c r="L35" s="910"/>
      <c r="M35" s="7"/>
      <c r="N35" s="910"/>
      <c r="O35" s="1388"/>
      <c r="P35" s="1425"/>
      <c r="Q35" s="1425"/>
      <c r="R35" s="654"/>
      <c r="S35" s="8"/>
      <c r="T35" s="18"/>
    </row>
    <row r="36" spans="1:20" ht="33.950000000000003" customHeight="1">
      <c r="A36" s="1508">
        <f>A35+1</f>
        <v>30</v>
      </c>
      <c r="B36" s="91"/>
      <c r="C36" s="1960" t="s">
        <v>399</v>
      </c>
      <c r="D36" s="1961"/>
      <c r="E36" s="1962"/>
      <c r="F36" s="364"/>
      <c r="G36" s="614"/>
      <c r="H36" s="5"/>
      <c r="I36" s="78"/>
      <c r="J36" s="922"/>
      <c r="K36" s="9"/>
      <c r="L36" s="909"/>
      <c r="M36" s="5"/>
      <c r="N36" s="909"/>
      <c r="O36" s="256"/>
      <c r="P36" s="1424"/>
      <c r="Q36" s="1424"/>
      <c r="R36" s="1394"/>
      <c r="S36" s="54"/>
      <c r="T36" s="18"/>
    </row>
    <row r="37" spans="1:20" s="79" customFormat="1" ht="15.95" customHeight="1">
      <c r="A37" s="1508">
        <f>A36+1</f>
        <v>31</v>
      </c>
      <c r="B37" s="91"/>
      <c r="C37" s="80"/>
      <c r="D37" s="81"/>
      <c r="E37" s="53"/>
      <c r="F37" s="363"/>
      <c r="G37" s="613"/>
      <c r="H37" s="51"/>
      <c r="I37" s="83"/>
      <c r="J37" s="922"/>
      <c r="K37" s="52"/>
      <c r="L37" s="909"/>
      <c r="M37" s="51"/>
      <c r="N37" s="909"/>
      <c r="O37" s="1391"/>
      <c r="P37" s="1427"/>
      <c r="Q37" s="1427"/>
      <c r="R37" s="1408"/>
      <c r="S37" s="54"/>
      <c r="T37" s="44"/>
    </row>
    <row r="38" spans="1:20" s="34" customFormat="1" ht="15.95" customHeight="1">
      <c r="A38" s="1508">
        <f>A37+1</f>
        <v>32</v>
      </c>
      <c r="B38" s="226"/>
      <c r="C38" s="340" t="s">
        <v>451</v>
      </c>
      <c r="D38" s="341"/>
      <c r="E38" s="342"/>
      <c r="F38" s="361"/>
      <c r="G38" s="354"/>
      <c r="H38" s="258"/>
      <c r="I38" s="259"/>
      <c r="J38" s="911"/>
      <c r="K38" s="257"/>
      <c r="L38" s="911"/>
      <c r="M38" s="258"/>
      <c r="N38" s="911"/>
      <c r="O38" s="1389"/>
      <c r="P38" s="1425"/>
      <c r="Q38" s="1425"/>
      <c r="R38" s="1395"/>
      <c r="S38" s="8"/>
      <c r="T38" s="18"/>
    </row>
    <row r="39" spans="1:20" s="34" customFormat="1" ht="15.95" customHeight="1">
      <c r="A39" s="1507">
        <v>33</v>
      </c>
      <c r="B39" s="1050" t="s">
        <v>204</v>
      </c>
      <c r="C39" s="253" t="s">
        <v>817</v>
      </c>
      <c r="D39" s="820" t="s">
        <v>219</v>
      </c>
      <c r="E39" s="232" t="s">
        <v>485</v>
      </c>
      <c r="F39" s="1048"/>
      <c r="G39" s="386"/>
      <c r="H39" s="387" t="s">
        <v>206</v>
      </c>
      <c r="I39" s="1053">
        <v>39448</v>
      </c>
      <c r="J39" s="912">
        <v>14</v>
      </c>
      <c r="K39" s="1055">
        <f>I39+J39</f>
        <v>39462</v>
      </c>
      <c r="L39" s="912">
        <v>14</v>
      </c>
      <c r="M39" s="387">
        <f>K39+L39</f>
        <v>39476</v>
      </c>
      <c r="N39" s="912">
        <v>30</v>
      </c>
      <c r="O39" s="1372">
        <f>M39+N39</f>
        <v>39506</v>
      </c>
      <c r="P39" s="1432"/>
      <c r="Q39" s="1432"/>
      <c r="R39" s="1409"/>
      <c r="S39" s="8"/>
      <c r="T39" s="18"/>
    </row>
    <row r="40" spans="1:20" s="34" customFormat="1" ht="15.95" customHeight="1">
      <c r="A40" s="1507">
        <v>34</v>
      </c>
      <c r="B40" s="1154" t="s">
        <v>316</v>
      </c>
      <c r="C40" s="1155"/>
      <c r="D40" s="1156"/>
      <c r="E40" s="1027"/>
      <c r="F40" s="1157"/>
      <c r="G40" s="1052">
        <v>8464.7000000000007</v>
      </c>
      <c r="H40" s="1158"/>
      <c r="I40" s="1159"/>
      <c r="J40" s="1160"/>
      <c r="K40" s="1161"/>
      <c r="L40" s="1160"/>
      <c r="M40" s="1158"/>
      <c r="N40" s="1160"/>
      <c r="O40" s="1380"/>
      <c r="P40" s="1436">
        <v>100</v>
      </c>
      <c r="Q40" s="1436">
        <v>100</v>
      </c>
      <c r="R40" s="1410" t="s">
        <v>158</v>
      </c>
      <c r="S40" s="8"/>
      <c r="T40" s="18"/>
    </row>
    <row r="41" spans="1:20" s="388" customFormat="1" ht="15.95" customHeight="1">
      <c r="A41" s="1508">
        <v>35</v>
      </c>
      <c r="B41" s="252" t="s">
        <v>204</v>
      </c>
      <c r="C41" s="383" t="s">
        <v>821</v>
      </c>
      <c r="D41" s="384" t="s">
        <v>219</v>
      </c>
      <c r="E41" s="260" t="s">
        <v>1114</v>
      </c>
      <c r="F41" s="385">
        <v>25396</v>
      </c>
      <c r="G41" s="386">
        <v>20000</v>
      </c>
      <c r="H41" s="387" t="s">
        <v>206</v>
      </c>
      <c r="I41" s="229">
        <v>40725</v>
      </c>
      <c r="J41" s="912">
        <v>14</v>
      </c>
      <c r="K41" s="387">
        <f>I41+J41</f>
        <v>40739</v>
      </c>
      <c r="L41" s="912">
        <v>14</v>
      </c>
      <c r="M41" s="387">
        <f>K41+L41</f>
        <v>40753</v>
      </c>
      <c r="N41" s="912">
        <v>1</v>
      </c>
      <c r="O41" s="1372">
        <f>M41+N41</f>
        <v>40754</v>
      </c>
      <c r="P41" s="1432"/>
      <c r="Q41" s="1432"/>
      <c r="R41" s="1396"/>
      <c r="S41" s="16"/>
      <c r="T41" s="18" t="s">
        <v>241</v>
      </c>
    </row>
    <row r="42" spans="1:20" s="79" customFormat="1" ht="15.95" customHeight="1">
      <c r="A42" s="1509">
        <v>36</v>
      </c>
      <c r="B42" s="832" t="s">
        <v>316</v>
      </c>
      <c r="C42" s="868"/>
      <c r="D42" s="869"/>
      <c r="E42" s="897"/>
      <c r="F42" s="870"/>
      <c r="G42" s="863">
        <v>26998</v>
      </c>
      <c r="H42" s="872"/>
      <c r="I42" s="873">
        <v>40778</v>
      </c>
      <c r="J42" s="901"/>
      <c r="K42" s="1201">
        <v>40780</v>
      </c>
      <c r="L42" s="901"/>
      <c r="M42" s="872">
        <v>40812</v>
      </c>
      <c r="N42" s="901"/>
      <c r="O42" s="1375">
        <v>40816</v>
      </c>
      <c r="P42" s="1433">
        <v>100</v>
      </c>
      <c r="Q42" s="1433">
        <v>100</v>
      </c>
      <c r="R42" s="1399" t="s">
        <v>158</v>
      </c>
      <c r="S42" s="55"/>
      <c r="T42" s="395"/>
    </row>
    <row r="43" spans="1:20" s="388" customFormat="1" ht="15.95" customHeight="1">
      <c r="A43" s="1504">
        <v>37</v>
      </c>
      <c r="B43" s="458" t="s">
        <v>204</v>
      </c>
      <c r="C43" s="383" t="s">
        <v>822</v>
      </c>
      <c r="D43" s="384" t="s">
        <v>219</v>
      </c>
      <c r="E43" s="260" t="s">
        <v>167</v>
      </c>
      <c r="F43" s="385">
        <v>0</v>
      </c>
      <c r="G43" s="386">
        <v>3000</v>
      </c>
      <c r="H43" s="387" t="s">
        <v>206</v>
      </c>
      <c r="I43" s="229">
        <v>40819</v>
      </c>
      <c r="J43" s="912">
        <v>14</v>
      </c>
      <c r="K43" s="387">
        <f>I43+J43</f>
        <v>40833</v>
      </c>
      <c r="L43" s="912">
        <v>14</v>
      </c>
      <c r="M43" s="387">
        <f>K43+L43</f>
        <v>40847</v>
      </c>
      <c r="N43" s="912">
        <v>1</v>
      </c>
      <c r="O43" s="1372">
        <f>M43+N43</f>
        <v>40848</v>
      </c>
      <c r="P43" s="1432"/>
      <c r="Q43" s="1432"/>
      <c r="R43" s="1396"/>
      <c r="S43" s="16"/>
      <c r="T43" s="18" t="s">
        <v>241</v>
      </c>
    </row>
    <row r="44" spans="1:20" s="79" customFormat="1" ht="15.95" customHeight="1">
      <c r="A44" s="1515">
        <f>A43+1</f>
        <v>38</v>
      </c>
      <c r="B44" s="91" t="s">
        <v>316</v>
      </c>
      <c r="C44" s="80"/>
      <c r="D44" s="1255"/>
      <c r="E44" s="1044"/>
      <c r="F44" s="1045"/>
      <c r="G44" s="1046">
        <v>682</v>
      </c>
      <c r="H44" s="1047"/>
      <c r="I44" s="1266">
        <v>40819</v>
      </c>
      <c r="J44" s="916">
        <v>1</v>
      </c>
      <c r="K44" s="1267">
        <v>40819</v>
      </c>
      <c r="L44" s="916"/>
      <c r="M44" s="1047">
        <v>40822</v>
      </c>
      <c r="N44" s="916">
        <v>7</v>
      </c>
      <c r="O44" s="1381">
        <v>40829</v>
      </c>
      <c r="P44" s="1433">
        <v>100</v>
      </c>
      <c r="Q44" s="1433">
        <v>100</v>
      </c>
      <c r="R44" s="1411" t="s">
        <v>158</v>
      </c>
      <c r="S44" s="55"/>
      <c r="T44" s="395"/>
    </row>
    <row r="45" spans="1:20" s="79" customFormat="1" ht="15.95" customHeight="1">
      <c r="A45" s="1538">
        <v>39</v>
      </c>
      <c r="B45" s="1539" t="s">
        <v>139</v>
      </c>
      <c r="C45" s="1540" t="s">
        <v>837</v>
      </c>
      <c r="D45" s="1541" t="s">
        <v>219</v>
      </c>
      <c r="E45" s="1542" t="s">
        <v>827</v>
      </c>
      <c r="F45" s="1543"/>
      <c r="G45" s="1544">
        <v>10000</v>
      </c>
      <c r="H45" s="1545" t="s">
        <v>206</v>
      </c>
      <c r="I45" s="1546">
        <v>40896</v>
      </c>
      <c r="J45" s="1547">
        <v>14</v>
      </c>
      <c r="K45" s="1546">
        <f>I45+J45</f>
        <v>40910</v>
      </c>
      <c r="L45" s="1547">
        <v>14</v>
      </c>
      <c r="M45" s="1545">
        <f>K45+L45</f>
        <v>40924</v>
      </c>
      <c r="N45" s="1547">
        <v>1</v>
      </c>
      <c r="O45" s="1548">
        <f>M45+N45</f>
        <v>40925</v>
      </c>
      <c r="P45" s="1487"/>
      <c r="Q45" s="1487"/>
      <c r="R45" s="1496"/>
      <c r="S45" s="55"/>
      <c r="T45" s="395"/>
    </row>
    <row r="46" spans="1:20" s="79" customFormat="1" ht="15.95" customHeight="1">
      <c r="A46" s="1515">
        <v>40</v>
      </c>
      <c r="B46" s="91" t="s">
        <v>316</v>
      </c>
      <c r="C46" s="80"/>
      <c r="D46" s="1255"/>
      <c r="E46" s="1044"/>
      <c r="F46" s="1045"/>
      <c r="G46" s="1046">
        <v>1680</v>
      </c>
      <c r="H46" s="1047"/>
      <c r="I46" s="1266">
        <v>40883</v>
      </c>
      <c r="J46" s="916"/>
      <c r="K46" s="1267">
        <v>40889</v>
      </c>
      <c r="L46" s="916"/>
      <c r="M46" s="1047">
        <v>40890</v>
      </c>
      <c r="N46" s="916"/>
      <c r="O46" s="1047">
        <v>40892</v>
      </c>
      <c r="P46" s="1549">
        <v>100</v>
      </c>
      <c r="Q46" s="1550">
        <v>100</v>
      </c>
      <c r="R46" s="1397"/>
      <c r="S46" s="55"/>
      <c r="T46" s="395"/>
    </row>
    <row r="47" spans="1:20" s="79" customFormat="1" ht="15.95" customHeight="1">
      <c r="A47" s="1514">
        <v>41</v>
      </c>
      <c r="B47" s="244" t="s">
        <v>316</v>
      </c>
      <c r="C47" s="261"/>
      <c r="D47" s="389"/>
      <c r="E47" s="390"/>
      <c r="F47" s="391"/>
      <c r="G47" s="831">
        <v>1320</v>
      </c>
      <c r="H47" s="393"/>
      <c r="I47" s="815">
        <v>40921</v>
      </c>
      <c r="J47" s="858"/>
      <c r="K47" s="816"/>
      <c r="L47" s="858"/>
      <c r="M47" s="393"/>
      <c r="N47" s="858"/>
      <c r="O47" s="393"/>
      <c r="P47" s="1551"/>
      <c r="Q47" s="1552"/>
      <c r="R47" s="1397"/>
      <c r="S47" s="55"/>
      <c r="T47" s="395"/>
    </row>
    <row r="48" spans="1:20" s="79" customFormat="1" ht="15.95" customHeight="1">
      <c r="A48" s="1504">
        <v>42</v>
      </c>
      <c r="B48" s="458" t="s">
        <v>204</v>
      </c>
      <c r="C48" s="383" t="s">
        <v>826</v>
      </c>
      <c r="D48" s="384" t="s">
        <v>219</v>
      </c>
      <c r="E48" s="260" t="s">
        <v>827</v>
      </c>
      <c r="F48" s="1048"/>
      <c r="G48" s="385"/>
      <c r="H48" s="387" t="s">
        <v>206</v>
      </c>
      <c r="I48" s="1053">
        <v>39814</v>
      </c>
      <c r="J48" s="912">
        <v>14</v>
      </c>
      <c r="K48" s="1055">
        <f>I48+J48</f>
        <v>39828</v>
      </c>
      <c r="L48" s="1054">
        <v>14</v>
      </c>
      <c r="M48" s="387">
        <f>K48+L48</f>
        <v>39842</v>
      </c>
      <c r="N48" s="1054">
        <v>30</v>
      </c>
      <c r="O48" s="1372">
        <f>M48+N48</f>
        <v>39872</v>
      </c>
      <c r="P48" s="1432"/>
      <c r="Q48" s="1432"/>
      <c r="R48" s="1412"/>
      <c r="S48" s="55"/>
      <c r="T48" s="395"/>
    </row>
    <row r="49" spans="1:20" s="79" customFormat="1" ht="15.95" customHeight="1">
      <c r="A49" s="1514">
        <v>43</v>
      </c>
      <c r="B49" s="244" t="s">
        <v>316</v>
      </c>
      <c r="C49" s="261"/>
      <c r="D49" s="389"/>
      <c r="E49" s="390"/>
      <c r="F49" s="391"/>
      <c r="G49" s="831">
        <v>1727.8</v>
      </c>
      <c r="H49" s="393"/>
      <c r="I49" s="394"/>
      <c r="J49" s="858"/>
      <c r="K49" s="262"/>
      <c r="L49" s="858"/>
      <c r="M49" s="393"/>
      <c r="N49" s="858"/>
      <c r="O49" s="1373"/>
      <c r="P49" s="1433">
        <v>100</v>
      </c>
      <c r="Q49" s="1433">
        <v>100</v>
      </c>
      <c r="R49" s="1397" t="s">
        <v>158</v>
      </c>
      <c r="S49" s="55"/>
      <c r="T49" s="395"/>
    </row>
    <row r="50" spans="1:20" s="79" customFormat="1" ht="15.95" customHeight="1">
      <c r="A50" s="1512">
        <v>44</v>
      </c>
      <c r="B50" s="817" t="s">
        <v>139</v>
      </c>
      <c r="C50" s="850" t="s">
        <v>150</v>
      </c>
      <c r="D50" s="851" t="s">
        <v>227</v>
      </c>
      <c r="E50" s="852" t="s">
        <v>462</v>
      </c>
      <c r="F50" s="830"/>
      <c r="G50" s="925"/>
      <c r="H50" s="854" t="s">
        <v>206</v>
      </c>
      <c r="I50" s="859">
        <v>39448</v>
      </c>
      <c r="J50" s="861">
        <v>14</v>
      </c>
      <c r="K50" s="860">
        <f>I50+J50</f>
        <v>39462</v>
      </c>
      <c r="L50" s="861">
        <v>14</v>
      </c>
      <c r="M50" s="854">
        <f>K50+L50</f>
        <v>39476</v>
      </c>
      <c r="N50" s="861">
        <v>2</v>
      </c>
      <c r="O50" s="1374">
        <f>M50+N50</f>
        <v>39478</v>
      </c>
      <c r="P50" s="1432"/>
      <c r="Q50" s="1432"/>
      <c r="R50" s="1398"/>
      <c r="S50" s="55"/>
      <c r="T50" s="395"/>
    </row>
    <row r="51" spans="1:20" s="79" customFormat="1" ht="15.95" customHeight="1">
      <c r="A51" s="1516">
        <v>45</v>
      </c>
      <c r="B51" s="240" t="s">
        <v>149</v>
      </c>
      <c r="C51" s="261"/>
      <c r="D51" s="389"/>
      <c r="E51" s="390"/>
      <c r="F51" s="391"/>
      <c r="G51" s="831">
        <v>9426.7000000000007</v>
      </c>
      <c r="H51" s="393"/>
      <c r="I51" s="815"/>
      <c r="J51" s="858"/>
      <c r="K51" s="816"/>
      <c r="L51" s="858"/>
      <c r="M51" s="393"/>
      <c r="N51" s="858"/>
      <c r="O51" s="1373"/>
      <c r="P51" s="1433">
        <v>100</v>
      </c>
      <c r="Q51" s="1433">
        <v>100</v>
      </c>
      <c r="R51" s="1397"/>
      <c r="S51" s="55"/>
      <c r="T51" s="395"/>
    </row>
    <row r="52" spans="1:20" s="79" customFormat="1" ht="15.95" customHeight="1">
      <c r="A52" s="1553">
        <v>46</v>
      </c>
      <c r="B52" s="252" t="s">
        <v>204</v>
      </c>
      <c r="C52" s="383" t="s">
        <v>818</v>
      </c>
      <c r="D52" s="384" t="s">
        <v>227</v>
      </c>
      <c r="E52" s="260" t="s">
        <v>567</v>
      </c>
      <c r="F52" s="1056"/>
      <c r="G52" s="385">
        <v>3000</v>
      </c>
      <c r="H52" s="387" t="s">
        <v>206</v>
      </c>
      <c r="I52" s="1053">
        <v>40827</v>
      </c>
      <c r="J52" s="912">
        <v>14</v>
      </c>
      <c r="K52" s="1055">
        <f>I52+J52</f>
        <v>40841</v>
      </c>
      <c r="L52" s="912">
        <v>14</v>
      </c>
      <c r="M52" s="387">
        <f>K52+L52</f>
        <v>40855</v>
      </c>
      <c r="N52" s="912">
        <v>1</v>
      </c>
      <c r="O52" s="1372">
        <f>M52+N52</f>
        <v>40856</v>
      </c>
      <c r="P52" s="1432"/>
      <c r="Q52" s="1432"/>
      <c r="R52" s="1412"/>
      <c r="S52" s="55"/>
      <c r="T52" s="395"/>
    </row>
    <row r="53" spans="1:20" s="79" customFormat="1" ht="15.95" customHeight="1">
      <c r="A53" s="1554">
        <v>47</v>
      </c>
      <c r="B53" s="1136" t="s">
        <v>149</v>
      </c>
      <c r="C53" s="1131"/>
      <c r="D53" s="1132"/>
      <c r="E53" s="1133"/>
      <c r="F53" s="870"/>
      <c r="G53" s="1256">
        <v>880</v>
      </c>
      <c r="H53" s="1134"/>
      <c r="I53" s="1257">
        <v>40827</v>
      </c>
      <c r="J53" s="901"/>
      <c r="K53" s="1258">
        <v>40857</v>
      </c>
      <c r="L53" s="1259"/>
      <c r="M53" s="1260">
        <v>40829</v>
      </c>
      <c r="N53" s="1259"/>
      <c r="O53" s="1382">
        <v>40830</v>
      </c>
      <c r="P53" s="1435">
        <v>100</v>
      </c>
      <c r="Q53" s="1435">
        <v>100</v>
      </c>
      <c r="R53" s="1399"/>
      <c r="S53" s="55"/>
      <c r="T53" s="395"/>
    </row>
    <row r="54" spans="1:20" s="79" customFormat="1" ht="15.95" customHeight="1">
      <c r="A54" s="1555">
        <v>48</v>
      </c>
      <c r="B54" s="1136" t="s">
        <v>149</v>
      </c>
      <c r="C54" s="1131"/>
      <c r="D54" s="1132"/>
      <c r="E54" s="1133" t="s">
        <v>1361</v>
      </c>
      <c r="F54" s="870"/>
      <c r="G54" s="1256">
        <v>1144</v>
      </c>
      <c r="H54" s="1134"/>
      <c r="I54" s="1257">
        <v>40921</v>
      </c>
      <c r="J54" s="901"/>
      <c r="K54" s="1258"/>
      <c r="L54" s="1259"/>
      <c r="M54" s="1260"/>
      <c r="N54" s="1259"/>
      <c r="O54" s="1382"/>
      <c r="P54" s="1435"/>
      <c r="Q54" s="1435"/>
      <c r="R54" s="1399"/>
      <c r="S54" s="55"/>
      <c r="T54" s="395"/>
    </row>
    <row r="55" spans="1:20" s="79" customFormat="1" ht="15.95" customHeight="1">
      <c r="A55" s="1504">
        <v>49</v>
      </c>
      <c r="B55" s="1319" t="s">
        <v>204</v>
      </c>
      <c r="C55" s="1302" t="s">
        <v>1156</v>
      </c>
      <c r="D55" s="1303" t="s">
        <v>227</v>
      </c>
      <c r="E55" s="1304" t="s">
        <v>1157</v>
      </c>
      <c r="F55" s="1322"/>
      <c r="G55" s="1305">
        <v>2000</v>
      </c>
      <c r="H55" s="1307"/>
      <c r="I55" s="1323">
        <v>40858</v>
      </c>
      <c r="J55" s="1324">
        <v>14</v>
      </c>
      <c r="K55" s="1323">
        <f>I55+J55</f>
        <v>40872</v>
      </c>
      <c r="L55" s="1324">
        <v>14</v>
      </c>
      <c r="M55" s="1307">
        <f>K55+L55</f>
        <v>40886</v>
      </c>
      <c r="N55" s="1324">
        <v>7</v>
      </c>
      <c r="O55" s="1378">
        <f>M55+N55</f>
        <v>40893</v>
      </c>
      <c r="P55" s="1434"/>
      <c r="Q55" s="1434"/>
      <c r="R55" s="1413"/>
      <c r="S55" s="55"/>
      <c r="T55" s="395"/>
    </row>
    <row r="56" spans="1:20" s="79" customFormat="1" ht="15.95" customHeight="1">
      <c r="A56" s="1514">
        <v>50</v>
      </c>
      <c r="B56" s="1289" t="s">
        <v>316</v>
      </c>
      <c r="C56" s="1613"/>
      <c r="D56" s="1614"/>
      <c r="E56" s="1615"/>
      <c r="F56" s="1616"/>
      <c r="G56" s="1617">
        <v>880</v>
      </c>
      <c r="H56" s="1260"/>
      <c r="I56" s="1257">
        <v>40858</v>
      </c>
      <c r="J56" s="1259"/>
      <c r="K56" s="1258">
        <v>40862</v>
      </c>
      <c r="L56" s="1259"/>
      <c r="M56" s="1260">
        <v>40871</v>
      </c>
      <c r="N56" s="1259"/>
      <c r="O56" s="1382">
        <v>40872</v>
      </c>
      <c r="P56" s="1611">
        <v>100</v>
      </c>
      <c r="Q56" s="1611">
        <v>100</v>
      </c>
      <c r="R56" s="1399" t="s">
        <v>158</v>
      </c>
      <c r="S56" s="55"/>
      <c r="T56" s="395"/>
    </row>
    <row r="57" spans="1:20" s="79" customFormat="1" ht="15.95" customHeight="1">
      <c r="A57" s="1612">
        <v>51</v>
      </c>
      <c r="B57" s="240" t="s">
        <v>316</v>
      </c>
      <c r="C57" s="1293"/>
      <c r="D57" s="1294"/>
      <c r="E57" s="883" t="s">
        <v>1356</v>
      </c>
      <c r="F57" s="1157"/>
      <c r="G57" s="1296">
        <v>900</v>
      </c>
      <c r="H57" s="1063"/>
      <c r="I57" s="1297">
        <v>40966</v>
      </c>
      <c r="J57" s="1062"/>
      <c r="K57" s="1202">
        <v>40974</v>
      </c>
      <c r="L57" s="1062"/>
      <c r="M57" s="1063">
        <v>40975</v>
      </c>
      <c r="N57" s="1062"/>
      <c r="O57" s="1063">
        <v>40976</v>
      </c>
      <c r="P57" s="1062">
        <v>100</v>
      </c>
      <c r="Q57" s="1062">
        <v>100</v>
      </c>
      <c r="R57" s="1618" t="s">
        <v>158</v>
      </c>
      <c r="S57" s="55"/>
      <c r="T57" s="395"/>
    </row>
    <row r="58" spans="1:20" s="1135" customFormat="1" ht="32.25" customHeight="1">
      <c r="A58" s="1504">
        <v>51</v>
      </c>
      <c r="B58" s="458" t="s">
        <v>204</v>
      </c>
      <c r="C58" s="383" t="s">
        <v>1156</v>
      </c>
      <c r="D58" s="384" t="s">
        <v>227</v>
      </c>
      <c r="E58" s="260" t="s">
        <v>1155</v>
      </c>
      <c r="F58" s="1056"/>
      <c r="G58" s="385">
        <v>25100</v>
      </c>
      <c r="H58" s="387" t="s">
        <v>206</v>
      </c>
      <c r="I58" s="1055">
        <v>40851</v>
      </c>
      <c r="J58" s="912">
        <v>14</v>
      </c>
      <c r="K58" s="1055">
        <f>I58+J58</f>
        <v>40865</v>
      </c>
      <c r="L58" s="912">
        <v>14</v>
      </c>
      <c r="M58" s="387">
        <f>K58+L58</f>
        <v>40879</v>
      </c>
      <c r="N58" s="912">
        <v>2</v>
      </c>
      <c r="O58" s="1372">
        <f>M58+N58</f>
        <v>40881</v>
      </c>
      <c r="P58" s="1432"/>
      <c r="Q58" s="1432"/>
      <c r="R58" s="1412" t="s">
        <v>83</v>
      </c>
      <c r="S58" s="55"/>
      <c r="T58" s="395"/>
    </row>
    <row r="59" spans="1:20" s="1135" customFormat="1" ht="15.95" customHeight="1">
      <c r="A59" s="1514">
        <v>52</v>
      </c>
      <c r="B59" s="1060" t="s">
        <v>205</v>
      </c>
      <c r="C59" s="881"/>
      <c r="D59" s="882"/>
      <c r="E59" s="883"/>
      <c r="F59" s="391"/>
      <c r="G59" s="1296">
        <v>25100</v>
      </c>
      <c r="H59" s="1057"/>
      <c r="I59" s="1202">
        <v>40851</v>
      </c>
      <c r="J59" s="858"/>
      <c r="K59" s="1261">
        <v>40858</v>
      </c>
      <c r="L59" s="1262"/>
      <c r="M59" s="1263">
        <v>40868</v>
      </c>
      <c r="N59" s="1262"/>
      <c r="O59" s="1383">
        <v>40869</v>
      </c>
      <c r="P59" s="1437">
        <v>100</v>
      </c>
      <c r="Q59" s="1437">
        <v>100</v>
      </c>
      <c r="R59" s="1397" t="s">
        <v>158</v>
      </c>
      <c r="S59" s="55"/>
      <c r="T59" s="395"/>
    </row>
    <row r="60" spans="1:20" s="1135" customFormat="1" ht="15.95" customHeight="1">
      <c r="A60" s="1504">
        <v>53</v>
      </c>
      <c r="B60" s="1460" t="s">
        <v>204</v>
      </c>
      <c r="C60" s="1489" t="s">
        <v>1084</v>
      </c>
      <c r="D60" s="1490" t="s">
        <v>227</v>
      </c>
      <c r="E60" s="1491" t="s">
        <v>1075</v>
      </c>
      <c r="F60" s="1497"/>
      <c r="G60" s="1706">
        <v>20000</v>
      </c>
      <c r="H60" s="1493" t="s">
        <v>206</v>
      </c>
      <c r="I60" s="1707">
        <v>41091</v>
      </c>
      <c r="J60" s="1498">
        <v>14</v>
      </c>
      <c r="K60" s="1494">
        <f>I60+J60</f>
        <v>41105</v>
      </c>
      <c r="L60" s="1498">
        <v>40</v>
      </c>
      <c r="M60" s="1493">
        <f>K60+L60</f>
        <v>41145</v>
      </c>
      <c r="N60" s="1498">
        <v>30</v>
      </c>
      <c r="O60" s="1495">
        <f>M60+N60</f>
        <v>41175</v>
      </c>
      <c r="P60" s="1487"/>
      <c r="Q60" s="1487"/>
      <c r="R60" s="1412"/>
      <c r="S60" s="55"/>
      <c r="T60" s="395"/>
    </row>
    <row r="61" spans="1:20" s="1135" customFormat="1" ht="15.95" customHeight="1">
      <c r="A61" s="1514">
        <v>54</v>
      </c>
      <c r="B61" s="1060" t="s">
        <v>316</v>
      </c>
      <c r="C61" s="881"/>
      <c r="D61" s="882"/>
      <c r="E61" s="883"/>
      <c r="F61" s="391"/>
      <c r="G61" s="884"/>
      <c r="H61" s="1057"/>
      <c r="I61" s="1058"/>
      <c r="J61" s="858"/>
      <c r="K61" s="1058"/>
      <c r="L61" s="858"/>
      <c r="M61" s="1057"/>
      <c r="N61" s="858"/>
      <c r="O61" s="1384"/>
      <c r="P61" s="1438"/>
      <c r="Q61" s="1438"/>
      <c r="R61" s="1397"/>
      <c r="S61" s="55"/>
      <c r="T61" s="395"/>
    </row>
    <row r="62" spans="1:20" s="1135" customFormat="1" ht="15.95" customHeight="1">
      <c r="A62" s="1504">
        <v>55</v>
      </c>
      <c r="B62" s="458" t="s">
        <v>204</v>
      </c>
      <c r="C62" s="383" t="s">
        <v>1149</v>
      </c>
      <c r="D62" s="384" t="s">
        <v>227</v>
      </c>
      <c r="E62" s="260" t="s">
        <v>1116</v>
      </c>
      <c r="F62" s="1056"/>
      <c r="G62" s="385">
        <v>5630.8</v>
      </c>
      <c r="H62" s="387" t="s">
        <v>206</v>
      </c>
      <c r="I62" s="1055">
        <v>40792</v>
      </c>
      <c r="J62" s="912">
        <v>14</v>
      </c>
      <c r="K62" s="1055">
        <f>I62+J62</f>
        <v>40806</v>
      </c>
      <c r="L62" s="912">
        <v>14</v>
      </c>
      <c r="M62" s="387">
        <f>K62+L62</f>
        <v>40820</v>
      </c>
      <c r="N62" s="912">
        <v>2</v>
      </c>
      <c r="O62" s="1372">
        <f>M62+N62</f>
        <v>40822</v>
      </c>
      <c r="P62" s="1432"/>
      <c r="Q62" s="1432"/>
      <c r="R62" s="1412" t="s">
        <v>83</v>
      </c>
      <c r="S62" s="55"/>
      <c r="T62" s="395"/>
    </row>
    <row r="63" spans="1:20" s="1135" customFormat="1" ht="15.95" customHeight="1">
      <c r="A63" s="1514">
        <v>56</v>
      </c>
      <c r="B63" s="1060" t="s">
        <v>205</v>
      </c>
      <c r="C63" s="881"/>
      <c r="D63" s="882"/>
      <c r="E63" s="883"/>
      <c r="F63" s="391"/>
      <c r="G63" s="884"/>
      <c r="H63" s="1057"/>
      <c r="I63" s="1202">
        <v>40792</v>
      </c>
      <c r="J63" s="858"/>
      <c r="K63" s="1261">
        <v>40806</v>
      </c>
      <c r="L63" s="1262"/>
      <c r="M63" s="1263">
        <v>40839</v>
      </c>
      <c r="N63" s="1262"/>
      <c r="O63" s="1383">
        <v>40843</v>
      </c>
      <c r="P63" s="1437">
        <v>100</v>
      </c>
      <c r="Q63" s="1437">
        <v>100</v>
      </c>
      <c r="R63" s="1397"/>
      <c r="S63" s="55"/>
      <c r="T63" s="395"/>
    </row>
    <row r="64" spans="1:20" s="1135" customFormat="1" ht="33" customHeight="1">
      <c r="A64" s="1504">
        <v>57</v>
      </c>
      <c r="B64" s="458" t="s">
        <v>204</v>
      </c>
      <c r="C64" s="383" t="s">
        <v>1162</v>
      </c>
      <c r="D64" s="384" t="s">
        <v>227</v>
      </c>
      <c r="E64" s="260" t="s">
        <v>1163</v>
      </c>
      <c r="F64" s="1056"/>
      <c r="G64" s="385">
        <v>3691</v>
      </c>
      <c r="H64" s="387" t="s">
        <v>206</v>
      </c>
      <c r="I64" s="1055">
        <v>40862</v>
      </c>
      <c r="J64" s="912">
        <v>14</v>
      </c>
      <c r="K64" s="1055">
        <f>I64+J64</f>
        <v>40876</v>
      </c>
      <c r="L64" s="912">
        <v>14</v>
      </c>
      <c r="M64" s="387">
        <f>K64+L64</f>
        <v>40890</v>
      </c>
      <c r="N64" s="912">
        <v>2</v>
      </c>
      <c r="O64" s="1372">
        <f>M64+N64</f>
        <v>40892</v>
      </c>
      <c r="P64" s="1432"/>
      <c r="Q64" s="1432"/>
      <c r="R64" s="1412"/>
      <c r="S64" s="55"/>
      <c r="T64" s="395"/>
    </row>
    <row r="65" spans="1:20" s="1135" customFormat="1" ht="15.95" customHeight="1">
      <c r="A65" s="1514">
        <v>58</v>
      </c>
      <c r="B65" s="1060" t="s">
        <v>316</v>
      </c>
      <c r="C65" s="881"/>
      <c r="D65" s="882"/>
      <c r="E65" s="883"/>
      <c r="F65" s="391"/>
      <c r="G65" s="884"/>
      <c r="H65" s="1057"/>
      <c r="I65" s="1202">
        <v>40862</v>
      </c>
      <c r="J65" s="858"/>
      <c r="K65" s="1261">
        <v>40864</v>
      </c>
      <c r="L65" s="1262"/>
      <c r="M65" s="1263"/>
      <c r="N65" s="1262"/>
      <c r="O65" s="1383"/>
      <c r="P65" s="1437"/>
      <c r="Q65" s="1437"/>
      <c r="R65" s="1397" t="s">
        <v>83</v>
      </c>
      <c r="S65" s="55"/>
      <c r="T65" s="395"/>
    </row>
    <row r="66" spans="1:20" s="1135" customFormat="1" ht="15.95" customHeight="1">
      <c r="A66" s="1620">
        <v>59</v>
      </c>
      <c r="B66" s="1589" t="s">
        <v>204</v>
      </c>
      <c r="C66" s="1621" t="s">
        <v>1358</v>
      </c>
      <c r="D66" s="1622" t="s">
        <v>227</v>
      </c>
      <c r="E66" s="1623" t="s">
        <v>1357</v>
      </c>
      <c r="F66" s="1624"/>
      <c r="G66" s="1625">
        <v>25700</v>
      </c>
      <c r="H66" s="1626" t="s">
        <v>206</v>
      </c>
      <c r="I66" s="1627">
        <v>41002</v>
      </c>
      <c r="J66" s="1628">
        <v>14</v>
      </c>
      <c r="K66" s="1627">
        <f>I66+J66</f>
        <v>41016</v>
      </c>
      <c r="L66" s="1628">
        <v>14</v>
      </c>
      <c r="M66" s="1626">
        <f>K66+L66</f>
        <v>41030</v>
      </c>
      <c r="N66" s="1628">
        <v>2</v>
      </c>
      <c r="O66" s="1626">
        <f>M66+N66</f>
        <v>41032</v>
      </c>
      <c r="P66" s="1628"/>
      <c r="Q66" s="1628"/>
      <c r="R66" s="1629"/>
      <c r="S66" s="55"/>
      <c r="T66" s="395"/>
    </row>
    <row r="67" spans="1:20" s="1135" customFormat="1" ht="15.95" customHeight="1">
      <c r="A67" s="1514">
        <v>60</v>
      </c>
      <c r="B67" s="244" t="s">
        <v>316</v>
      </c>
      <c r="C67" s="881"/>
      <c r="D67" s="882"/>
      <c r="E67" s="883"/>
      <c r="F67" s="391"/>
      <c r="G67" s="1670">
        <v>25700</v>
      </c>
      <c r="H67" s="1057"/>
      <c r="I67" s="1202">
        <v>41002</v>
      </c>
      <c r="J67" s="858"/>
      <c r="K67" s="1261">
        <v>41016</v>
      </c>
      <c r="L67" s="1262"/>
      <c r="M67" s="1263"/>
      <c r="N67" s="1262"/>
      <c r="O67" s="1263"/>
      <c r="P67" s="1262"/>
      <c r="Q67" s="1262"/>
      <c r="R67" s="1618"/>
      <c r="S67" s="55"/>
      <c r="T67" s="395"/>
    </row>
    <row r="68" spans="1:20" s="1135" customFormat="1" ht="30.75" customHeight="1">
      <c r="A68" s="1708">
        <v>61</v>
      </c>
      <c r="B68" s="1709" t="s">
        <v>204</v>
      </c>
      <c r="C68" s="1710" t="s">
        <v>1382</v>
      </c>
      <c r="D68" s="1711" t="s">
        <v>227</v>
      </c>
      <c r="E68" s="1712" t="s">
        <v>1383</v>
      </c>
      <c r="F68" s="1713"/>
      <c r="G68" s="1714">
        <v>15000</v>
      </c>
      <c r="H68" s="1715" t="s">
        <v>206</v>
      </c>
      <c r="I68" s="1716">
        <v>41091</v>
      </c>
      <c r="J68" s="1717">
        <v>14</v>
      </c>
      <c r="K68" s="1716">
        <f>I68+J68</f>
        <v>41105</v>
      </c>
      <c r="L68" s="1717">
        <v>14</v>
      </c>
      <c r="M68" s="1716">
        <f>K68+L68</f>
        <v>41119</v>
      </c>
      <c r="N68" s="1717">
        <v>2</v>
      </c>
      <c r="O68" s="1716">
        <f>M68+N68</f>
        <v>41121</v>
      </c>
      <c r="P68" s="1717"/>
      <c r="Q68" s="1718"/>
      <c r="R68" s="1398"/>
      <c r="S68" s="55"/>
      <c r="T68" s="395"/>
    </row>
    <row r="69" spans="1:20" s="1135" customFormat="1" ht="20.25" customHeight="1">
      <c r="A69" s="1514">
        <v>62</v>
      </c>
      <c r="B69" s="244" t="s">
        <v>316</v>
      </c>
      <c r="C69" s="881"/>
      <c r="D69" s="882"/>
      <c r="E69" s="883"/>
      <c r="F69" s="391"/>
      <c r="G69" s="1670"/>
      <c r="H69" s="1057"/>
      <c r="I69" s="1202"/>
      <c r="J69" s="858"/>
      <c r="K69" s="1261"/>
      <c r="L69" s="1262"/>
      <c r="M69" s="1263"/>
      <c r="N69" s="1262"/>
      <c r="O69" s="1263"/>
      <c r="P69" s="1262"/>
      <c r="Q69" s="1262"/>
      <c r="R69" s="1618"/>
      <c r="S69" s="55"/>
      <c r="T69" s="395"/>
    </row>
    <row r="70" spans="1:20" s="388" customFormat="1" ht="15.95" customHeight="1">
      <c r="A70" s="1708">
        <v>63</v>
      </c>
      <c r="B70" s="887" t="s">
        <v>204</v>
      </c>
      <c r="C70" s="888" t="s">
        <v>127</v>
      </c>
      <c r="D70" s="889" t="s">
        <v>228</v>
      </c>
      <c r="E70" s="890" t="s">
        <v>578</v>
      </c>
      <c r="F70" s="891">
        <v>29700</v>
      </c>
      <c r="G70" s="876">
        <v>44496</v>
      </c>
      <c r="H70" s="892" t="s">
        <v>206</v>
      </c>
      <c r="I70" s="893">
        <v>40193</v>
      </c>
      <c r="J70" s="913">
        <v>14</v>
      </c>
      <c r="K70" s="892">
        <f>I70+J70</f>
        <v>40207</v>
      </c>
      <c r="L70" s="913">
        <v>14</v>
      </c>
      <c r="M70" s="892">
        <f>K70+L70</f>
        <v>40221</v>
      </c>
      <c r="N70" s="913">
        <v>30</v>
      </c>
      <c r="O70" s="1376">
        <f>M70+N70</f>
        <v>40251</v>
      </c>
      <c r="P70" s="1619"/>
      <c r="Q70" s="1619"/>
      <c r="R70" s="1402"/>
      <c r="S70" s="16"/>
      <c r="T70" s="18" t="s">
        <v>240</v>
      </c>
    </row>
    <row r="71" spans="1:20" s="79" customFormat="1" ht="15.95" customHeight="1">
      <c r="A71" s="1514">
        <v>64</v>
      </c>
      <c r="B71" s="240" t="s">
        <v>316</v>
      </c>
      <c r="C71" s="261"/>
      <c r="D71" s="823"/>
      <c r="E71" s="390"/>
      <c r="F71" s="391"/>
      <c r="G71" s="392">
        <v>7980</v>
      </c>
      <c r="H71" s="393"/>
      <c r="I71" s="815">
        <v>40379</v>
      </c>
      <c r="J71" s="858"/>
      <c r="K71" s="824">
        <v>40382</v>
      </c>
      <c r="L71" s="858"/>
      <c r="M71" s="393">
        <v>40400</v>
      </c>
      <c r="N71" s="858"/>
      <c r="O71" s="1373">
        <v>40403</v>
      </c>
      <c r="P71" s="1433">
        <v>100</v>
      </c>
      <c r="Q71" s="1433">
        <v>100</v>
      </c>
      <c r="R71" s="1397" t="s">
        <v>158</v>
      </c>
      <c r="S71" s="55"/>
      <c r="T71" s="395"/>
    </row>
    <row r="72" spans="1:20" s="388" customFormat="1" ht="15.95" customHeight="1">
      <c r="A72" s="1708">
        <v>65</v>
      </c>
      <c r="B72" s="252" t="s">
        <v>204</v>
      </c>
      <c r="C72" s="383" t="s">
        <v>825</v>
      </c>
      <c r="D72" s="384" t="s">
        <v>229</v>
      </c>
      <c r="E72" s="260" t="s">
        <v>823</v>
      </c>
      <c r="F72" s="385">
        <v>0</v>
      </c>
      <c r="G72" s="386"/>
      <c r="H72" s="387" t="s">
        <v>206</v>
      </c>
      <c r="I72" s="229">
        <v>39448</v>
      </c>
      <c r="J72" s="912">
        <v>14</v>
      </c>
      <c r="K72" s="387">
        <f>I72+J72</f>
        <v>39462</v>
      </c>
      <c r="L72" s="912">
        <v>14</v>
      </c>
      <c r="M72" s="387">
        <f>K72+L72</f>
        <v>39476</v>
      </c>
      <c r="N72" s="912">
        <v>30</v>
      </c>
      <c r="O72" s="1372">
        <f>M72+N72</f>
        <v>39506</v>
      </c>
      <c r="P72" s="1432"/>
      <c r="Q72" s="1432"/>
      <c r="R72" s="1396"/>
      <c r="S72" s="16"/>
      <c r="T72" s="18" t="s">
        <v>240</v>
      </c>
    </row>
    <row r="73" spans="1:20" s="79" customFormat="1" ht="15.95" customHeight="1">
      <c r="A73" s="1514">
        <v>66</v>
      </c>
      <c r="B73" s="240" t="s">
        <v>316</v>
      </c>
      <c r="C73" s="261"/>
      <c r="D73" s="389"/>
      <c r="E73" s="390"/>
      <c r="F73" s="391"/>
      <c r="G73" s="392">
        <v>5426.5</v>
      </c>
      <c r="H73" s="393"/>
      <c r="I73" s="394"/>
      <c r="J73" s="858"/>
      <c r="K73" s="262"/>
      <c r="L73" s="858"/>
      <c r="M73" s="393"/>
      <c r="N73" s="858"/>
      <c r="O73" s="1373"/>
      <c r="P73" s="1433"/>
      <c r="Q73" s="1433"/>
      <c r="R73" s="1397"/>
      <c r="S73" s="55"/>
      <c r="T73" s="395"/>
    </row>
    <row r="74" spans="1:20" s="79" customFormat="1" ht="15.95" customHeight="1">
      <c r="A74" s="1708">
        <v>67</v>
      </c>
      <c r="B74" s="817" t="s">
        <v>204</v>
      </c>
      <c r="C74" s="850" t="s">
        <v>824</v>
      </c>
      <c r="D74" s="851" t="s">
        <v>229</v>
      </c>
      <c r="E74" s="852" t="s">
        <v>163</v>
      </c>
      <c r="F74" s="830"/>
      <c r="G74" s="863"/>
      <c r="H74" s="854" t="s">
        <v>206</v>
      </c>
      <c r="I74" s="859">
        <v>39902</v>
      </c>
      <c r="J74" s="867">
        <v>14</v>
      </c>
      <c r="K74" s="855">
        <f>I74+J74</f>
        <v>39916</v>
      </c>
      <c r="L74" s="867">
        <v>14</v>
      </c>
      <c r="M74" s="854">
        <f>K74+L74</f>
        <v>39930</v>
      </c>
      <c r="N74" s="867">
        <v>3</v>
      </c>
      <c r="O74" s="1374">
        <f>M74+N74</f>
        <v>39933</v>
      </c>
      <c r="P74" s="1432"/>
      <c r="Q74" s="1432"/>
      <c r="R74" s="1398"/>
      <c r="S74" s="55"/>
      <c r="T74" s="395"/>
    </row>
    <row r="75" spans="1:20" s="79" customFormat="1" ht="15.95" customHeight="1">
      <c r="A75" s="1514">
        <v>68</v>
      </c>
      <c r="B75" s="832" t="s">
        <v>316</v>
      </c>
      <c r="C75" s="868"/>
      <c r="D75" s="869"/>
      <c r="E75" s="897"/>
      <c r="F75" s="870"/>
      <c r="G75" s="871">
        <v>639</v>
      </c>
      <c r="H75" s="872"/>
      <c r="I75" s="873">
        <v>39902</v>
      </c>
      <c r="J75" s="901"/>
      <c r="K75" s="874">
        <v>39903</v>
      </c>
      <c r="L75" s="901"/>
      <c r="M75" s="872">
        <v>39910</v>
      </c>
      <c r="N75" s="901">
        <v>3</v>
      </c>
      <c r="O75" s="1375">
        <v>39913</v>
      </c>
      <c r="P75" s="1433">
        <v>100</v>
      </c>
      <c r="Q75" s="1433">
        <v>100</v>
      </c>
      <c r="R75" s="1397" t="s">
        <v>310</v>
      </c>
      <c r="S75" s="55"/>
      <c r="T75" s="395"/>
    </row>
    <row r="76" spans="1:20" s="388" customFormat="1" ht="15.95" customHeight="1">
      <c r="A76" s="1708">
        <v>69</v>
      </c>
      <c r="B76" s="252" t="s">
        <v>204</v>
      </c>
      <c r="C76" s="383" t="s">
        <v>128</v>
      </c>
      <c r="D76" s="384" t="s">
        <v>229</v>
      </c>
      <c r="E76" s="260" t="s">
        <v>572</v>
      </c>
      <c r="F76" s="385">
        <v>3500</v>
      </c>
      <c r="G76" s="386"/>
      <c r="H76" s="387" t="s">
        <v>206</v>
      </c>
      <c r="I76" s="229">
        <v>40193</v>
      </c>
      <c r="J76" s="912">
        <v>14</v>
      </c>
      <c r="K76" s="387">
        <f>I76+J76</f>
        <v>40207</v>
      </c>
      <c r="L76" s="912">
        <v>14</v>
      </c>
      <c r="M76" s="387">
        <f>K76+L76</f>
        <v>40221</v>
      </c>
      <c r="N76" s="912">
        <v>30</v>
      </c>
      <c r="O76" s="1372">
        <f>M76+N76</f>
        <v>40251</v>
      </c>
      <c r="P76" s="1432"/>
      <c r="Q76" s="1432"/>
      <c r="R76" s="1396"/>
      <c r="S76" s="16"/>
      <c r="T76" s="18" t="s">
        <v>240</v>
      </c>
    </row>
    <row r="77" spans="1:20" s="79" customFormat="1" ht="15.95" customHeight="1">
      <c r="A77" s="1514">
        <v>70</v>
      </c>
      <c r="B77" s="240" t="s">
        <v>316</v>
      </c>
      <c r="C77" s="261"/>
      <c r="D77" s="389"/>
      <c r="E77" s="390"/>
      <c r="F77" s="391"/>
      <c r="G77" s="392">
        <v>1300</v>
      </c>
      <c r="H77" s="393"/>
      <c r="I77" s="815">
        <v>40287</v>
      </c>
      <c r="J77" s="858"/>
      <c r="K77" s="816">
        <v>40312</v>
      </c>
      <c r="L77" s="858"/>
      <c r="M77" s="816">
        <v>40329</v>
      </c>
      <c r="N77" s="858"/>
      <c r="O77" s="1385">
        <v>40333</v>
      </c>
      <c r="P77" s="1433">
        <v>100</v>
      </c>
      <c r="Q77" s="1433">
        <v>100</v>
      </c>
      <c r="R77" s="1397" t="s">
        <v>310</v>
      </c>
      <c r="S77" s="55"/>
      <c r="T77" s="395"/>
    </row>
    <row r="78" spans="1:20" s="79" customFormat="1" ht="15.95" customHeight="1">
      <c r="A78" s="1708">
        <v>71</v>
      </c>
      <c r="B78" s="817" t="s">
        <v>204</v>
      </c>
      <c r="C78" s="850" t="s">
        <v>177</v>
      </c>
      <c r="D78" s="851" t="s">
        <v>229</v>
      </c>
      <c r="E78" s="852" t="s">
        <v>176</v>
      </c>
      <c r="F78" s="360"/>
      <c r="G78" s="853">
        <v>1307</v>
      </c>
      <c r="H78" s="854" t="s">
        <v>206</v>
      </c>
      <c r="I78" s="859">
        <v>40456</v>
      </c>
      <c r="J78" s="867">
        <v>14</v>
      </c>
      <c r="K78" s="860">
        <f>I78+J78</f>
        <v>40470</v>
      </c>
      <c r="L78" s="867">
        <v>14</v>
      </c>
      <c r="M78" s="860">
        <f>K78+L78</f>
        <v>40484</v>
      </c>
      <c r="N78" s="867">
        <v>30</v>
      </c>
      <c r="O78" s="1430">
        <f>M78+N78</f>
        <v>40514</v>
      </c>
      <c r="P78" s="1439"/>
      <c r="Q78" s="1439"/>
      <c r="R78" s="1398"/>
      <c r="S78" s="55"/>
      <c r="T78" s="395"/>
    </row>
    <row r="79" spans="1:20" s="79" customFormat="1" ht="15.95" customHeight="1">
      <c r="A79" s="1514">
        <v>72</v>
      </c>
      <c r="B79" s="240" t="s">
        <v>316</v>
      </c>
      <c r="C79" s="261"/>
      <c r="D79" s="389"/>
      <c r="E79" s="390"/>
      <c r="F79" s="391"/>
      <c r="G79" s="831">
        <v>1281</v>
      </c>
      <c r="H79" s="393"/>
      <c r="I79" s="815">
        <v>40457</v>
      </c>
      <c r="J79" s="858"/>
      <c r="K79" s="816">
        <v>40461</v>
      </c>
      <c r="L79" s="858"/>
      <c r="M79" s="816">
        <v>40469</v>
      </c>
      <c r="N79" s="858"/>
      <c r="O79" s="1385">
        <v>40473</v>
      </c>
      <c r="P79" s="1433">
        <v>100</v>
      </c>
      <c r="Q79" s="1433">
        <v>100</v>
      </c>
      <c r="R79" s="1397" t="s">
        <v>310</v>
      </c>
      <c r="S79" s="55"/>
      <c r="T79" s="395"/>
    </row>
    <row r="80" spans="1:20" s="388" customFormat="1" ht="15.95" customHeight="1">
      <c r="A80" s="1708">
        <v>73</v>
      </c>
      <c r="B80" s="1301" t="s">
        <v>204</v>
      </c>
      <c r="C80" s="1302" t="s">
        <v>129</v>
      </c>
      <c r="D80" s="1303" t="s">
        <v>229</v>
      </c>
      <c r="E80" s="1304" t="s">
        <v>1172</v>
      </c>
      <c r="F80" s="1305">
        <v>11216.86</v>
      </c>
      <c r="G80" s="1306">
        <v>9000</v>
      </c>
      <c r="H80" s="1307" t="s">
        <v>206</v>
      </c>
      <c r="I80" s="1308">
        <v>40917</v>
      </c>
      <c r="J80" s="1309">
        <v>14</v>
      </c>
      <c r="K80" s="1307">
        <f>I80+J80</f>
        <v>40931</v>
      </c>
      <c r="L80" s="1309">
        <v>14</v>
      </c>
      <c r="M80" s="1307">
        <f>K80+L80</f>
        <v>40945</v>
      </c>
      <c r="N80" s="1309">
        <v>1</v>
      </c>
      <c r="O80" s="1378">
        <f>M80+N80</f>
        <v>40946</v>
      </c>
      <c r="P80" s="1434"/>
      <c r="Q80" s="1434"/>
      <c r="R80" s="1405"/>
      <c r="S80" s="16"/>
      <c r="T80" s="18" t="s">
        <v>240</v>
      </c>
    </row>
    <row r="81" spans="1:20" s="79" customFormat="1" ht="15.95" customHeight="1">
      <c r="A81" s="1514">
        <v>74</v>
      </c>
      <c r="B81" s="240" t="s">
        <v>316</v>
      </c>
      <c r="C81" s="261"/>
      <c r="D81" s="389"/>
      <c r="E81" s="390" t="s">
        <v>1364</v>
      </c>
      <c r="F81" s="391"/>
      <c r="G81" s="392">
        <v>907</v>
      </c>
      <c r="H81" s="393"/>
      <c r="I81" s="815">
        <v>40960</v>
      </c>
      <c r="J81" s="858"/>
      <c r="K81" s="1630">
        <v>40974</v>
      </c>
      <c r="L81" s="858"/>
      <c r="M81" s="393">
        <v>40980</v>
      </c>
      <c r="N81" s="858"/>
      <c r="O81" s="1373">
        <v>40981</v>
      </c>
      <c r="P81" s="1433">
        <v>100</v>
      </c>
      <c r="Q81" s="1433">
        <v>100</v>
      </c>
      <c r="R81" s="1397" t="s">
        <v>158</v>
      </c>
      <c r="S81" s="55"/>
      <c r="T81" s="395"/>
    </row>
    <row r="82" spans="1:20" s="79" customFormat="1" ht="15.95" customHeight="1">
      <c r="A82" s="1708">
        <v>75</v>
      </c>
      <c r="B82" s="817" t="s">
        <v>204</v>
      </c>
      <c r="C82" s="850" t="s">
        <v>797</v>
      </c>
      <c r="D82" s="851" t="s">
        <v>229</v>
      </c>
      <c r="E82" s="852" t="s">
        <v>796</v>
      </c>
      <c r="F82" s="830"/>
      <c r="G82" s="853">
        <v>1164</v>
      </c>
      <c r="H82" s="854" t="s">
        <v>206</v>
      </c>
      <c r="I82" s="859">
        <v>40534</v>
      </c>
      <c r="J82" s="861">
        <v>14</v>
      </c>
      <c r="K82" s="860">
        <f>I82+J82</f>
        <v>40548</v>
      </c>
      <c r="L82" s="861">
        <v>14</v>
      </c>
      <c r="M82" s="854">
        <f>K82+L82</f>
        <v>40562</v>
      </c>
      <c r="N82" s="861">
        <v>5</v>
      </c>
      <c r="O82" s="1374">
        <f>M82+N82</f>
        <v>40567</v>
      </c>
      <c r="P82" s="1432"/>
      <c r="Q82" s="1432"/>
      <c r="R82" s="1398"/>
      <c r="S82" s="55"/>
      <c r="T82" s="395"/>
    </row>
    <row r="83" spans="1:20" s="79" customFormat="1" ht="15.95" customHeight="1">
      <c r="A83" s="1514">
        <v>76</v>
      </c>
      <c r="B83" s="240" t="s">
        <v>316</v>
      </c>
      <c r="C83" s="261"/>
      <c r="D83" s="389"/>
      <c r="E83" s="390"/>
      <c r="F83" s="391"/>
      <c r="G83" s="831">
        <v>956</v>
      </c>
      <c r="H83" s="393"/>
      <c r="I83" s="815">
        <v>40534</v>
      </c>
      <c r="J83" s="858"/>
      <c r="K83" s="816">
        <v>40553</v>
      </c>
      <c r="L83" s="858"/>
      <c r="M83" s="393">
        <v>40197</v>
      </c>
      <c r="N83" s="858"/>
      <c r="O83" s="1373">
        <v>40199</v>
      </c>
      <c r="P83" s="1433">
        <v>100</v>
      </c>
      <c r="Q83" s="1433">
        <v>100</v>
      </c>
      <c r="R83" s="1397" t="s">
        <v>158</v>
      </c>
      <c r="S83" s="55"/>
      <c r="T83" s="395"/>
    </row>
    <row r="84" spans="1:20" s="79" customFormat="1" ht="15.95" customHeight="1" thickBot="1">
      <c r="A84" s="1708">
        <v>77</v>
      </c>
      <c r="B84" s="332"/>
      <c r="C84" s="333"/>
      <c r="D84" s="334"/>
      <c r="E84" s="335"/>
      <c r="F84" s="365"/>
      <c r="G84" s="356"/>
      <c r="H84" s="82"/>
      <c r="I84" s="336"/>
      <c r="J84" s="923"/>
      <c r="K84" s="337"/>
      <c r="L84" s="915"/>
      <c r="M84" s="82"/>
      <c r="N84" s="915"/>
      <c r="O84" s="1392"/>
      <c r="P84" s="1427"/>
      <c r="Q84" s="1427"/>
      <c r="R84" s="1414"/>
      <c r="S84" s="54"/>
      <c r="T84" s="44"/>
    </row>
    <row r="85" spans="1:20" s="397" customFormat="1" ht="15.95" customHeight="1">
      <c r="A85" s="1514">
        <v>78</v>
      </c>
      <c r="B85" s="396" t="s">
        <v>204</v>
      </c>
      <c r="C85" s="1955" t="s">
        <v>661</v>
      </c>
      <c r="D85" s="1955"/>
      <c r="E85" s="1955"/>
      <c r="F85" s="362">
        <f>F39+F41+F43+F45+F48+F50+F52+F70+F72+F74+F76+F78+F80+F82+F60</f>
        <v>69812.86</v>
      </c>
      <c r="G85" s="656">
        <f>G39+G41+G43+G45+G48+G50+G52+G70+G72+G74+G76+G78+G80+G60+G82+G55+G58+G62+G64+G66+G68</f>
        <v>189088.8</v>
      </c>
      <c r="H85" s="654"/>
      <c r="I85" s="78"/>
      <c r="J85" s="922"/>
      <c r="K85" s="9"/>
      <c r="L85" s="909"/>
      <c r="M85" s="5"/>
      <c r="N85" s="909"/>
      <c r="O85" s="256"/>
      <c r="P85" s="1424"/>
      <c r="Q85" s="1424"/>
      <c r="R85" s="1394"/>
      <c r="S85" s="16"/>
      <c r="T85" s="18"/>
    </row>
    <row r="86" spans="1:20" s="79" customFormat="1" ht="15.95" customHeight="1" thickBot="1">
      <c r="A86" s="1708">
        <v>79</v>
      </c>
      <c r="B86" s="338" t="s">
        <v>316</v>
      </c>
      <c r="C86" s="339"/>
      <c r="D86" s="398"/>
      <c r="E86" s="399"/>
      <c r="F86" s="400">
        <f>F40+F42+F44+F46+F49+F51+F53+F71+F73+F75+F77+F79+F81+F83+F61</f>
        <v>0</v>
      </c>
      <c r="G86" s="467">
        <f>G40+G42+G44+G46+G49+G51+G53+G71+G73+G75+G77+G79+G81+G83+G61+G56+G59+G63+G65+G54+G47+G57+G69</f>
        <v>97692.7</v>
      </c>
      <c r="H86" s="655"/>
      <c r="I86" s="83"/>
      <c r="J86" s="922"/>
      <c r="K86" s="52"/>
      <c r="L86" s="909"/>
      <c r="M86" s="51"/>
      <c r="N86" s="909"/>
      <c r="O86" s="1391"/>
      <c r="P86" s="1427"/>
      <c r="Q86" s="1427"/>
      <c r="R86" s="1408"/>
      <c r="S86" s="55"/>
      <c r="T86" s="395"/>
    </row>
    <row r="87" spans="1:20" s="79" customFormat="1" ht="15.95" customHeight="1">
      <c r="A87" s="1514">
        <v>80</v>
      </c>
      <c r="B87" s="332"/>
      <c r="C87" s="333"/>
      <c r="D87" s="334"/>
      <c r="E87" s="335"/>
      <c r="F87" s="365"/>
      <c r="G87" s="356"/>
      <c r="H87" s="82"/>
      <c r="I87" s="336"/>
      <c r="J87" s="923"/>
      <c r="K87" s="337"/>
      <c r="L87" s="915"/>
      <c r="M87" s="82"/>
      <c r="N87" s="915"/>
      <c r="O87" s="1392"/>
      <c r="P87" s="1427"/>
      <c r="Q87" s="1427"/>
      <c r="R87" s="1414"/>
      <c r="S87" s="54"/>
      <c r="T87" s="44"/>
    </row>
    <row r="88" spans="1:20" ht="33.950000000000003" customHeight="1">
      <c r="A88" s="1708">
        <v>81</v>
      </c>
      <c r="B88" s="91"/>
      <c r="C88" s="1960" t="s">
        <v>640</v>
      </c>
      <c r="D88" s="1961"/>
      <c r="E88" s="1962"/>
      <c r="F88" s="612"/>
      <c r="G88" s="357"/>
      <c r="H88" s="5"/>
      <c r="I88" s="78"/>
      <c r="J88" s="922"/>
      <c r="K88" s="9"/>
      <c r="L88" s="909"/>
      <c r="M88" s="5"/>
      <c r="N88" s="909"/>
      <c r="O88" s="256"/>
      <c r="P88" s="1424"/>
      <c r="Q88" s="1424"/>
      <c r="R88" s="1394"/>
      <c r="S88" s="54"/>
      <c r="T88" s="18"/>
    </row>
    <row r="89" spans="1:20" s="79" customFormat="1" ht="15.95" customHeight="1">
      <c r="A89" s="1514">
        <v>82</v>
      </c>
      <c r="B89" s="91"/>
      <c r="C89" s="80"/>
      <c r="D89" s="81"/>
      <c r="E89" s="53"/>
      <c r="F89" s="363"/>
      <c r="G89" s="355"/>
      <c r="H89" s="51"/>
      <c r="I89" s="83"/>
      <c r="J89" s="922"/>
      <c r="K89" s="52"/>
      <c r="L89" s="909"/>
      <c r="M89" s="51"/>
      <c r="N89" s="909"/>
      <c r="O89" s="1391"/>
      <c r="P89" s="1427"/>
      <c r="Q89" s="1427"/>
      <c r="R89" s="1408"/>
      <c r="S89" s="54"/>
      <c r="T89" s="44"/>
    </row>
    <row r="90" spans="1:20" s="397" customFormat="1" ht="15.95" customHeight="1">
      <c r="A90" s="1708">
        <v>83</v>
      </c>
      <c r="B90" s="23"/>
      <c r="C90" s="25" t="s">
        <v>451</v>
      </c>
      <c r="D90" s="370"/>
      <c r="E90" s="22"/>
      <c r="F90" s="364"/>
      <c r="G90" s="353"/>
      <c r="H90" s="401"/>
      <c r="I90" s="78"/>
      <c r="J90" s="916"/>
      <c r="K90" s="9"/>
      <c r="L90" s="916"/>
      <c r="M90" s="401"/>
      <c r="N90" s="916"/>
      <c r="O90" s="1393"/>
      <c r="P90" s="1426"/>
      <c r="Q90" s="1426"/>
      <c r="R90" s="654"/>
      <c r="S90" s="16"/>
      <c r="T90" s="18"/>
    </row>
    <row r="91" spans="1:20" s="388" customFormat="1" ht="15.95" customHeight="1">
      <c r="A91" s="1514">
        <v>84</v>
      </c>
      <c r="B91" s="252" t="s">
        <v>204</v>
      </c>
      <c r="C91" s="383" t="s">
        <v>130</v>
      </c>
      <c r="D91" s="384" t="s">
        <v>230</v>
      </c>
      <c r="E91" s="260" t="s">
        <v>819</v>
      </c>
      <c r="F91" s="385">
        <v>0</v>
      </c>
      <c r="G91" s="386"/>
      <c r="H91" s="387" t="s">
        <v>206</v>
      </c>
      <c r="I91" s="229">
        <v>39448</v>
      </c>
      <c r="J91" s="912">
        <v>14</v>
      </c>
      <c r="K91" s="387">
        <f>I91+J91</f>
        <v>39462</v>
      </c>
      <c r="L91" s="912">
        <v>14</v>
      </c>
      <c r="M91" s="387">
        <f>K91+L91</f>
        <v>39476</v>
      </c>
      <c r="N91" s="912">
        <v>30</v>
      </c>
      <c r="O91" s="1372">
        <f>M91+N91</f>
        <v>39506</v>
      </c>
      <c r="P91" s="1432"/>
      <c r="Q91" s="1432"/>
      <c r="R91" s="1396"/>
      <c r="S91" s="16"/>
      <c r="T91" s="18" t="s">
        <v>240</v>
      </c>
    </row>
    <row r="92" spans="1:20" s="79" customFormat="1" ht="15.95" customHeight="1">
      <c r="A92" s="1708">
        <v>85</v>
      </c>
      <c r="B92" s="240" t="s">
        <v>316</v>
      </c>
      <c r="C92" s="261"/>
      <c r="D92" s="389"/>
      <c r="E92" s="390"/>
      <c r="F92" s="391"/>
      <c r="G92" s="392">
        <v>22564</v>
      </c>
      <c r="H92" s="393"/>
      <c r="I92" s="815"/>
      <c r="J92" s="858"/>
      <c r="K92" s="816">
        <v>40063</v>
      </c>
      <c r="L92" s="858"/>
      <c r="M92" s="393"/>
      <c r="N92" s="858"/>
      <c r="O92" s="1373"/>
      <c r="P92" s="1433">
        <v>100</v>
      </c>
      <c r="Q92" s="1433">
        <v>100</v>
      </c>
      <c r="R92" s="1397" t="s">
        <v>158</v>
      </c>
      <c r="S92" s="55"/>
      <c r="T92" s="395"/>
    </row>
    <row r="93" spans="1:20" s="388" customFormat="1" ht="15.95" customHeight="1">
      <c r="A93" s="1514">
        <v>86</v>
      </c>
      <c r="B93" s="252" t="s">
        <v>204</v>
      </c>
      <c r="C93" s="383" t="s">
        <v>132</v>
      </c>
      <c r="D93" s="384" t="s">
        <v>230</v>
      </c>
      <c r="E93" s="260" t="s">
        <v>570</v>
      </c>
      <c r="F93" s="385">
        <v>0</v>
      </c>
      <c r="G93" s="386"/>
      <c r="H93" s="387" t="s">
        <v>206</v>
      </c>
      <c r="I93" s="229">
        <v>39448</v>
      </c>
      <c r="J93" s="912">
        <v>14</v>
      </c>
      <c r="K93" s="387">
        <f>I93+J93</f>
        <v>39462</v>
      </c>
      <c r="L93" s="912">
        <v>14</v>
      </c>
      <c r="M93" s="387">
        <f>K93+L93</f>
        <v>39476</v>
      </c>
      <c r="N93" s="912">
        <v>30</v>
      </c>
      <c r="O93" s="1372">
        <f>M93+N93</f>
        <v>39506</v>
      </c>
      <c r="P93" s="1432"/>
      <c r="Q93" s="1432"/>
      <c r="R93" s="1396"/>
      <c r="S93" s="16"/>
      <c r="T93" s="18" t="s">
        <v>240</v>
      </c>
    </row>
    <row r="94" spans="1:20" s="79" customFormat="1" ht="15.95" customHeight="1">
      <c r="A94" s="1708">
        <v>87</v>
      </c>
      <c r="B94" s="240" t="s">
        <v>316</v>
      </c>
      <c r="C94" s="261"/>
      <c r="D94" s="389"/>
      <c r="E94" s="390"/>
      <c r="F94" s="391"/>
      <c r="G94" s="392">
        <v>3034.9</v>
      </c>
      <c r="H94" s="393"/>
      <c r="I94" s="815"/>
      <c r="J94" s="858"/>
      <c r="K94" s="816"/>
      <c r="L94" s="858"/>
      <c r="M94" s="393"/>
      <c r="N94" s="858"/>
      <c r="O94" s="1373"/>
      <c r="P94" s="1433">
        <v>100</v>
      </c>
      <c r="Q94" s="1433">
        <v>100</v>
      </c>
      <c r="R94" s="1397" t="s">
        <v>158</v>
      </c>
      <c r="S94" s="55"/>
      <c r="T94" s="395"/>
    </row>
    <row r="95" spans="1:20" s="388" customFormat="1" ht="15.95" customHeight="1">
      <c r="A95" s="1514">
        <v>88</v>
      </c>
      <c r="B95" s="252" t="s">
        <v>204</v>
      </c>
      <c r="C95" s="383" t="s">
        <v>133</v>
      </c>
      <c r="D95" s="384" t="s">
        <v>230</v>
      </c>
      <c r="E95" s="260" t="s">
        <v>571</v>
      </c>
      <c r="F95" s="385">
        <v>0</v>
      </c>
      <c r="G95" s="386"/>
      <c r="H95" s="387" t="s">
        <v>206</v>
      </c>
      <c r="I95" s="229">
        <v>39448</v>
      </c>
      <c r="J95" s="912">
        <v>14</v>
      </c>
      <c r="K95" s="387">
        <f>I95+J95</f>
        <v>39462</v>
      </c>
      <c r="L95" s="912">
        <v>14</v>
      </c>
      <c r="M95" s="387">
        <f>K95+L95</f>
        <v>39476</v>
      </c>
      <c r="N95" s="912">
        <v>30</v>
      </c>
      <c r="O95" s="1372">
        <f>M95+N95</f>
        <v>39506</v>
      </c>
      <c r="P95" s="1432"/>
      <c r="Q95" s="1432"/>
      <c r="R95" s="1396"/>
      <c r="S95" s="16"/>
      <c r="T95" s="18" t="s">
        <v>240</v>
      </c>
    </row>
    <row r="96" spans="1:20" s="79" customFormat="1" ht="18" customHeight="1">
      <c r="A96" s="1708">
        <v>89</v>
      </c>
      <c r="B96" s="240" t="s">
        <v>316</v>
      </c>
      <c r="C96" s="261"/>
      <c r="D96" s="389"/>
      <c r="E96" s="856"/>
      <c r="F96" s="391"/>
      <c r="G96" s="392">
        <v>1590</v>
      </c>
      <c r="H96" s="393"/>
      <c r="I96" s="815"/>
      <c r="J96" s="858"/>
      <c r="K96" s="816"/>
      <c r="L96" s="858"/>
      <c r="M96" s="393"/>
      <c r="N96" s="858"/>
      <c r="O96" s="1373"/>
      <c r="P96" s="1433">
        <v>100</v>
      </c>
      <c r="Q96" s="1433">
        <v>100</v>
      </c>
      <c r="R96" s="1397" t="s">
        <v>158</v>
      </c>
      <c r="S96" s="55"/>
      <c r="T96" s="395"/>
    </row>
    <row r="97" spans="1:20" s="388" customFormat="1" ht="15.95" customHeight="1">
      <c r="A97" s="1514">
        <v>90</v>
      </c>
      <c r="B97" s="252" t="s">
        <v>204</v>
      </c>
      <c r="C97" s="383" t="s">
        <v>134</v>
      </c>
      <c r="D97" s="384" t="s">
        <v>223</v>
      </c>
      <c r="E97" s="260" t="s">
        <v>541</v>
      </c>
      <c r="F97" s="385">
        <v>0</v>
      </c>
      <c r="G97" s="386"/>
      <c r="H97" s="387" t="s">
        <v>206</v>
      </c>
      <c r="I97" s="229">
        <v>39448</v>
      </c>
      <c r="J97" s="912">
        <v>14</v>
      </c>
      <c r="K97" s="387">
        <f>I97+J97</f>
        <v>39462</v>
      </c>
      <c r="L97" s="912">
        <v>14</v>
      </c>
      <c r="M97" s="387">
        <f>K97+L97</f>
        <v>39476</v>
      </c>
      <c r="N97" s="912">
        <v>30</v>
      </c>
      <c r="O97" s="1372">
        <f>M97+N97</f>
        <v>39506</v>
      </c>
      <c r="P97" s="1432"/>
      <c r="Q97" s="1432"/>
      <c r="R97" s="1396"/>
      <c r="S97" s="16"/>
      <c r="T97" s="18" t="s">
        <v>240</v>
      </c>
    </row>
    <row r="98" spans="1:20" s="79" customFormat="1" ht="18.75" customHeight="1">
      <c r="A98" s="1708">
        <v>91</v>
      </c>
      <c r="B98" s="240" t="s">
        <v>316</v>
      </c>
      <c r="C98" s="261"/>
      <c r="D98" s="389"/>
      <c r="E98" s="856"/>
      <c r="F98" s="391"/>
      <c r="G98" s="392">
        <v>2475</v>
      </c>
      <c r="H98" s="393"/>
      <c r="I98" s="815"/>
      <c r="J98" s="858"/>
      <c r="K98" s="816"/>
      <c r="L98" s="858"/>
      <c r="M98" s="816"/>
      <c r="N98" s="858"/>
      <c r="O98" s="1385"/>
      <c r="P98" s="1433">
        <v>100</v>
      </c>
      <c r="Q98" s="1433">
        <v>100</v>
      </c>
      <c r="R98" s="1397" t="s">
        <v>158</v>
      </c>
      <c r="S98" s="55"/>
      <c r="T98" s="395"/>
    </row>
    <row r="99" spans="1:20" s="388" customFormat="1" ht="15.95" customHeight="1">
      <c r="A99" s="1514">
        <v>92</v>
      </c>
      <c r="B99" s="252" t="s">
        <v>204</v>
      </c>
      <c r="C99" s="383" t="s">
        <v>131</v>
      </c>
      <c r="D99" s="384" t="s">
        <v>223</v>
      </c>
      <c r="E99" s="260" t="s">
        <v>287</v>
      </c>
      <c r="F99" s="385">
        <v>0</v>
      </c>
      <c r="G99" s="386">
        <v>15000</v>
      </c>
      <c r="H99" s="387" t="s">
        <v>206</v>
      </c>
      <c r="I99" s="229">
        <v>40441</v>
      </c>
      <c r="J99" s="912">
        <v>14</v>
      </c>
      <c r="K99" s="387">
        <f>I99+J99</f>
        <v>40455</v>
      </c>
      <c r="L99" s="912">
        <v>14</v>
      </c>
      <c r="M99" s="387">
        <f>K99+L99</f>
        <v>40469</v>
      </c>
      <c r="N99" s="912">
        <v>30</v>
      </c>
      <c r="O99" s="1372">
        <f>M99+N99</f>
        <v>40499</v>
      </c>
      <c r="P99" s="1432"/>
      <c r="Q99" s="1432"/>
      <c r="R99" s="1396"/>
      <c r="S99" s="16"/>
      <c r="T99" s="18" t="s">
        <v>240</v>
      </c>
    </row>
    <row r="100" spans="1:20" s="79" customFormat="1" ht="15.95" customHeight="1">
      <c r="A100" s="1708">
        <v>93</v>
      </c>
      <c r="B100" s="240" t="s">
        <v>316</v>
      </c>
      <c r="C100" s="261"/>
      <c r="D100" s="389"/>
      <c r="E100" s="390"/>
      <c r="F100" s="391"/>
      <c r="G100" s="392">
        <v>12214</v>
      </c>
      <c r="H100" s="393"/>
      <c r="I100" s="815">
        <v>40441</v>
      </c>
      <c r="J100" s="858"/>
      <c r="K100" s="816">
        <v>40445</v>
      </c>
      <c r="L100" s="858"/>
      <c r="M100" s="393">
        <v>40462</v>
      </c>
      <c r="N100" s="858">
        <v>6</v>
      </c>
      <c r="O100" s="1373">
        <v>40468</v>
      </c>
      <c r="P100" s="1433">
        <v>100</v>
      </c>
      <c r="Q100" s="1433">
        <v>100</v>
      </c>
      <c r="R100" s="1397" t="s">
        <v>310</v>
      </c>
      <c r="S100" s="55"/>
      <c r="T100" s="395"/>
    </row>
    <row r="101" spans="1:20" s="388" customFormat="1" ht="28.5" customHeight="1">
      <c r="A101" s="1514">
        <v>94</v>
      </c>
      <c r="B101" s="1301" t="s">
        <v>204</v>
      </c>
      <c r="C101" s="1489" t="s">
        <v>1395</v>
      </c>
      <c r="D101" s="1303" t="s">
        <v>223</v>
      </c>
      <c r="E101" s="1304" t="s">
        <v>1176</v>
      </c>
      <c r="F101" s="1305">
        <v>0</v>
      </c>
      <c r="G101" s="1306">
        <v>500</v>
      </c>
      <c r="H101" s="1307" t="s">
        <v>206</v>
      </c>
      <c r="I101" s="1702">
        <v>41091</v>
      </c>
      <c r="J101" s="1309">
        <v>14</v>
      </c>
      <c r="K101" s="1307">
        <f>I101+J101</f>
        <v>41105</v>
      </c>
      <c r="L101" s="1309">
        <v>14</v>
      </c>
      <c r="M101" s="1307">
        <f>K101+L101</f>
        <v>41119</v>
      </c>
      <c r="N101" s="1309">
        <v>30</v>
      </c>
      <c r="O101" s="1378">
        <f>M101+N101</f>
        <v>41149</v>
      </c>
      <c r="P101" s="1487"/>
      <c r="Q101" s="1487"/>
      <c r="R101" s="1396"/>
      <c r="S101" s="16"/>
      <c r="T101" s="18" t="s">
        <v>240</v>
      </c>
    </row>
    <row r="102" spans="1:20" s="79" customFormat="1" ht="15.95" customHeight="1">
      <c r="A102" s="1708">
        <v>95</v>
      </c>
      <c r="B102" s="240" t="s">
        <v>316</v>
      </c>
      <c r="C102" s="261"/>
      <c r="D102" s="389"/>
      <c r="E102" s="390"/>
      <c r="F102" s="391"/>
      <c r="G102" s="392">
        <v>0</v>
      </c>
      <c r="H102" s="393"/>
      <c r="I102" s="815"/>
      <c r="J102" s="858"/>
      <c r="K102" s="816"/>
      <c r="L102" s="858"/>
      <c r="M102" s="393"/>
      <c r="N102" s="858"/>
      <c r="O102" s="1373"/>
      <c r="P102" s="1433"/>
      <c r="Q102" s="1433"/>
      <c r="R102" s="1397"/>
      <c r="S102" s="55"/>
      <c r="T102" s="395"/>
    </row>
    <row r="103" spans="1:20" s="388" customFormat="1" ht="15.95" customHeight="1">
      <c r="A103" s="1514">
        <v>96</v>
      </c>
      <c r="B103" s="1301" t="s">
        <v>204</v>
      </c>
      <c r="C103" s="1489" t="s">
        <v>1396</v>
      </c>
      <c r="D103" s="1303" t="s">
        <v>223</v>
      </c>
      <c r="E103" s="1304" t="s">
        <v>1177</v>
      </c>
      <c r="F103" s="1305">
        <v>0</v>
      </c>
      <c r="G103" s="1306">
        <v>10000</v>
      </c>
      <c r="H103" s="1307" t="s">
        <v>206</v>
      </c>
      <c r="I103" s="1702">
        <v>41091</v>
      </c>
      <c r="J103" s="1309">
        <v>14</v>
      </c>
      <c r="K103" s="1307">
        <f>I103+J103</f>
        <v>41105</v>
      </c>
      <c r="L103" s="1309">
        <v>14</v>
      </c>
      <c r="M103" s="1307">
        <f>K103+L103</f>
        <v>41119</v>
      </c>
      <c r="N103" s="1309">
        <v>30</v>
      </c>
      <c r="O103" s="1378">
        <f>M103+N103</f>
        <v>41149</v>
      </c>
      <c r="P103" s="1487"/>
      <c r="Q103" s="1487"/>
      <c r="R103" s="1396"/>
      <c r="S103" s="16"/>
      <c r="T103" s="18" t="s">
        <v>240</v>
      </c>
    </row>
    <row r="104" spans="1:20" s="79" customFormat="1" ht="15.95" customHeight="1">
      <c r="A104" s="1708">
        <v>97</v>
      </c>
      <c r="B104" s="240" t="s">
        <v>316</v>
      </c>
      <c r="C104" s="261"/>
      <c r="D104" s="389"/>
      <c r="E104" s="390"/>
      <c r="F104" s="391"/>
      <c r="G104" s="392">
        <v>0</v>
      </c>
      <c r="H104" s="393"/>
      <c r="I104" s="815"/>
      <c r="J104" s="858"/>
      <c r="K104" s="816"/>
      <c r="L104" s="858"/>
      <c r="M104" s="393"/>
      <c r="N104" s="858"/>
      <c r="O104" s="1373"/>
      <c r="P104" s="1433"/>
      <c r="Q104" s="1433"/>
      <c r="R104" s="1397"/>
      <c r="S104" s="55"/>
      <c r="T104" s="395"/>
    </row>
    <row r="105" spans="1:20" s="79" customFormat="1" ht="22.5" customHeight="1">
      <c r="A105" s="1514">
        <v>98</v>
      </c>
      <c r="B105" s="1589" t="s">
        <v>204</v>
      </c>
      <c r="C105" s="1621" t="s">
        <v>1384</v>
      </c>
      <c r="D105" s="1622" t="s">
        <v>218</v>
      </c>
      <c r="E105" s="1623" t="s">
        <v>1385</v>
      </c>
      <c r="F105" s="1624"/>
      <c r="G105" s="1625">
        <v>5000</v>
      </c>
      <c r="H105" s="1626" t="s">
        <v>206</v>
      </c>
      <c r="I105" s="1627">
        <v>41078</v>
      </c>
      <c r="J105" s="1752">
        <v>14</v>
      </c>
      <c r="K105" s="1627">
        <f>I105+J105</f>
        <v>41092</v>
      </c>
      <c r="L105" s="1752">
        <v>14</v>
      </c>
      <c r="M105" s="1627">
        <f>K105+L105</f>
        <v>41106</v>
      </c>
      <c r="N105" s="1752">
        <v>2</v>
      </c>
      <c r="O105" s="1627">
        <f>M105+N105</f>
        <v>41108</v>
      </c>
      <c r="P105" s="1753"/>
      <c r="Q105" s="1754"/>
      <c r="R105" s="1719"/>
      <c r="S105" s="55"/>
      <c r="T105" s="395"/>
    </row>
    <row r="106" spans="1:20" s="79" customFormat="1" ht="21" customHeight="1">
      <c r="A106" s="1708">
        <v>99</v>
      </c>
      <c r="B106" s="244" t="s">
        <v>316</v>
      </c>
      <c r="C106" s="261"/>
      <c r="D106" s="389"/>
      <c r="E106" s="390"/>
      <c r="F106" s="391"/>
      <c r="G106" s="831">
        <v>2976.65</v>
      </c>
      <c r="H106" s="393"/>
      <c r="I106" s="815">
        <v>41078</v>
      </c>
      <c r="J106" s="858"/>
      <c r="K106" s="816"/>
      <c r="L106" s="858"/>
      <c r="M106" s="393"/>
      <c r="N106" s="858"/>
      <c r="O106" s="393"/>
      <c r="P106" s="1551"/>
      <c r="Q106" s="1552"/>
      <c r="R106" s="1719"/>
      <c r="S106" s="55"/>
      <c r="T106" s="395"/>
    </row>
    <row r="107" spans="1:20" s="397" customFormat="1" ht="15.95" customHeight="1">
      <c r="A107" s="1514">
        <v>100</v>
      </c>
      <c r="B107" s="1415" t="s">
        <v>204</v>
      </c>
      <c r="C107" s="1959" t="s">
        <v>662</v>
      </c>
      <c r="D107" s="1959"/>
      <c r="E107" s="1959"/>
      <c r="F107" s="1416">
        <f>F99+F97+F95+F93+F91</f>
        <v>0</v>
      </c>
      <c r="G107" s="1417">
        <f>G99+G97+G95+G93+G91+G101+G103+G105</f>
        <v>30500</v>
      </c>
      <c r="H107" s="1407"/>
      <c r="I107" s="1418"/>
      <c r="J107" s="923"/>
      <c r="K107" s="1419"/>
      <c r="L107" s="915"/>
      <c r="M107" s="880"/>
      <c r="N107" s="915"/>
      <c r="O107" s="1420"/>
      <c r="P107" s="1440"/>
      <c r="Q107" s="1440"/>
      <c r="R107" s="1394"/>
      <c r="S107" s="16"/>
      <c r="T107" s="18"/>
    </row>
    <row r="108" spans="1:20" s="79" customFormat="1" ht="15.95" customHeight="1" thickBot="1">
      <c r="A108" s="1708">
        <v>101</v>
      </c>
      <c r="B108" s="338" t="s">
        <v>316</v>
      </c>
      <c r="C108" s="339"/>
      <c r="D108" s="398"/>
      <c r="E108" s="399"/>
      <c r="F108" s="400">
        <f>F100+F98+F96+F94+F92</f>
        <v>0</v>
      </c>
      <c r="G108" s="467">
        <f>G100+G98+G96+G94+G92+G102+G104+G106</f>
        <v>44854.55</v>
      </c>
      <c r="H108" s="655"/>
      <c r="I108" s="83"/>
      <c r="J108" s="922"/>
      <c r="K108" s="52"/>
      <c r="L108" s="909"/>
      <c r="M108" s="51"/>
      <c r="N108" s="909"/>
      <c r="O108" s="1391"/>
      <c r="P108" s="1427"/>
      <c r="Q108" s="1427"/>
      <c r="R108" s="1408"/>
      <c r="S108" s="55"/>
      <c r="T108" s="395"/>
    </row>
    <row r="109" spans="1:20" s="79" customFormat="1" ht="15.95" customHeight="1">
      <c r="A109" s="1514">
        <v>102</v>
      </c>
      <c r="B109" s="332"/>
      <c r="C109" s="333"/>
      <c r="D109" s="334"/>
      <c r="E109" s="335"/>
      <c r="F109" s="365"/>
      <c r="G109" s="356"/>
      <c r="H109" s="82"/>
      <c r="I109" s="336"/>
      <c r="J109" s="923"/>
      <c r="K109" s="337"/>
      <c r="L109" s="915"/>
      <c r="M109" s="82"/>
      <c r="N109" s="915"/>
      <c r="O109" s="1392"/>
      <c r="P109" s="1427"/>
      <c r="Q109" s="1427"/>
      <c r="R109" s="1414"/>
      <c r="S109" s="54"/>
      <c r="T109" s="44"/>
    </row>
    <row r="110" spans="1:20" ht="33.950000000000003" customHeight="1">
      <c r="A110" s="1708">
        <v>103</v>
      </c>
      <c r="B110" s="91"/>
      <c r="C110" s="1960" t="s">
        <v>441</v>
      </c>
      <c r="D110" s="1961"/>
      <c r="E110" s="1962"/>
      <c r="F110" s="364"/>
      <c r="G110" s="357"/>
      <c r="H110" s="5"/>
      <c r="I110" s="78"/>
      <c r="J110" s="922"/>
      <c r="K110" s="9"/>
      <c r="L110" s="909"/>
      <c r="M110" s="5"/>
      <c r="N110" s="909"/>
      <c r="O110" s="256"/>
      <c r="P110" s="1424"/>
      <c r="Q110" s="1424"/>
      <c r="R110" s="1394"/>
      <c r="S110" s="54"/>
      <c r="T110" s="18"/>
    </row>
    <row r="111" spans="1:20" s="79" customFormat="1" ht="15.95" customHeight="1">
      <c r="A111" s="1514">
        <v>104</v>
      </c>
      <c r="B111" s="91"/>
      <c r="C111" s="402"/>
      <c r="D111" s="81"/>
      <c r="E111" s="404"/>
      <c r="F111" s="363"/>
      <c r="G111" s="355"/>
      <c r="H111" s="51"/>
      <c r="I111" s="83"/>
      <c r="J111" s="922"/>
      <c r="K111" s="52"/>
      <c r="L111" s="909"/>
      <c r="M111" s="51"/>
      <c r="N111" s="909"/>
      <c r="O111" s="1391"/>
      <c r="P111" s="1427"/>
      <c r="Q111" s="1427"/>
      <c r="R111" s="1408"/>
      <c r="S111" s="54"/>
      <c r="T111" s="44"/>
    </row>
    <row r="112" spans="1:20" s="34" customFormat="1" ht="15.95" customHeight="1">
      <c r="A112" s="1708">
        <v>105</v>
      </c>
      <c r="B112" s="21"/>
      <c r="C112" s="403" t="s">
        <v>451</v>
      </c>
      <c r="D112" s="27"/>
      <c r="E112" s="22"/>
      <c r="F112" s="364"/>
      <c r="G112" s="353"/>
      <c r="H112" s="7"/>
      <c r="I112" s="77"/>
      <c r="J112" s="910"/>
      <c r="K112" s="6"/>
      <c r="L112" s="910"/>
      <c r="M112" s="7"/>
      <c r="N112" s="910"/>
      <c r="O112" s="1388"/>
      <c r="P112" s="1425"/>
      <c r="Q112" s="1425"/>
      <c r="R112" s="654"/>
      <c r="S112" s="8"/>
      <c r="T112" s="18"/>
    </row>
    <row r="113" spans="1:20" s="388" customFormat="1" ht="15.95" customHeight="1">
      <c r="A113" s="1514">
        <v>106</v>
      </c>
      <c r="B113" s="252" t="s">
        <v>204</v>
      </c>
      <c r="C113" s="383" t="s">
        <v>135</v>
      </c>
      <c r="D113" s="384" t="s">
        <v>303</v>
      </c>
      <c r="E113" s="260" t="s">
        <v>165</v>
      </c>
      <c r="F113" s="385">
        <v>0</v>
      </c>
      <c r="G113" s="386">
        <v>1684</v>
      </c>
      <c r="H113" s="387" t="s">
        <v>206</v>
      </c>
      <c r="I113" s="229">
        <v>40378</v>
      </c>
      <c r="J113" s="912">
        <v>14</v>
      </c>
      <c r="K113" s="387">
        <f>I113+J113</f>
        <v>40392</v>
      </c>
      <c r="L113" s="912">
        <v>14</v>
      </c>
      <c r="M113" s="387">
        <f>K113+L113</f>
        <v>40406</v>
      </c>
      <c r="N113" s="912">
        <v>30</v>
      </c>
      <c r="O113" s="1372">
        <f>M113+N113</f>
        <v>40436</v>
      </c>
      <c r="P113" s="1432"/>
      <c r="Q113" s="1432"/>
      <c r="R113" s="1396"/>
      <c r="S113" s="16"/>
      <c r="T113" s="18" t="s">
        <v>240</v>
      </c>
    </row>
    <row r="114" spans="1:20" s="79" customFormat="1" ht="16.5" customHeight="1">
      <c r="A114" s="1708">
        <v>107</v>
      </c>
      <c r="B114" s="240" t="s">
        <v>316</v>
      </c>
      <c r="C114" s="261"/>
      <c r="D114" s="389"/>
      <c r="E114" s="856"/>
      <c r="F114" s="391"/>
      <c r="G114" s="392">
        <v>1684.7</v>
      </c>
      <c r="H114" s="393"/>
      <c r="I114" s="815"/>
      <c r="J114" s="858"/>
      <c r="K114" s="262"/>
      <c r="L114" s="858"/>
      <c r="M114" s="393">
        <v>40387</v>
      </c>
      <c r="N114" s="858"/>
      <c r="O114" s="1373">
        <v>40387</v>
      </c>
      <c r="P114" s="1433">
        <v>100</v>
      </c>
      <c r="Q114" s="1433">
        <v>100</v>
      </c>
      <c r="R114" s="1397" t="s">
        <v>310</v>
      </c>
      <c r="S114" s="55"/>
      <c r="T114" s="395"/>
    </row>
    <row r="115" spans="1:20" s="388" customFormat="1" ht="15.95" customHeight="1">
      <c r="A115" s="1514">
        <v>108</v>
      </c>
      <c r="B115" s="1499" t="s">
        <v>204</v>
      </c>
      <c r="C115" s="1489" t="s">
        <v>135</v>
      </c>
      <c r="D115" s="1490" t="s">
        <v>303</v>
      </c>
      <c r="E115" s="1491" t="s">
        <v>165</v>
      </c>
      <c r="F115" s="1492">
        <v>0</v>
      </c>
      <c r="G115" s="1500">
        <v>5000</v>
      </c>
      <c r="H115" s="1493" t="s">
        <v>206</v>
      </c>
      <c r="I115" s="1453">
        <v>40969</v>
      </c>
      <c r="J115" s="1498">
        <v>14</v>
      </c>
      <c r="K115" s="1493">
        <f>I115+J115</f>
        <v>40983</v>
      </c>
      <c r="L115" s="1498">
        <v>14</v>
      </c>
      <c r="M115" s="1493">
        <f>K115+L115</f>
        <v>40997</v>
      </c>
      <c r="N115" s="1498">
        <v>1</v>
      </c>
      <c r="O115" s="1495">
        <f>M115+N115</f>
        <v>40998</v>
      </c>
      <c r="P115" s="1487"/>
      <c r="Q115" s="1487"/>
      <c r="R115" s="1396"/>
      <c r="S115" s="16"/>
      <c r="T115" s="18" t="s">
        <v>240</v>
      </c>
    </row>
    <row r="116" spans="1:20" s="79" customFormat="1" ht="16.5" customHeight="1">
      <c r="A116" s="1708">
        <v>109</v>
      </c>
      <c r="B116" s="240" t="s">
        <v>316</v>
      </c>
      <c r="C116" s="261"/>
      <c r="D116" s="389"/>
      <c r="E116" s="856"/>
      <c r="F116" s="391"/>
      <c r="G116" s="392">
        <v>0</v>
      </c>
      <c r="H116" s="393"/>
      <c r="I116" s="815"/>
      <c r="J116" s="858"/>
      <c r="K116" s="262"/>
      <c r="L116" s="858"/>
      <c r="M116" s="393"/>
      <c r="N116" s="858"/>
      <c r="O116" s="1373"/>
      <c r="P116" s="1433"/>
      <c r="Q116" s="1433"/>
      <c r="R116" s="1397"/>
      <c r="S116" s="55"/>
      <c r="T116" s="395"/>
    </row>
    <row r="117" spans="1:20" s="79" customFormat="1" ht="16.5" customHeight="1">
      <c r="A117" s="1514">
        <v>110</v>
      </c>
      <c r="B117" s="817" t="s">
        <v>204</v>
      </c>
      <c r="C117" s="850" t="s">
        <v>828</v>
      </c>
      <c r="D117" s="851" t="s">
        <v>314</v>
      </c>
      <c r="E117" s="852" t="s">
        <v>166</v>
      </c>
      <c r="F117" s="830"/>
      <c r="G117" s="863"/>
      <c r="H117" s="854" t="s">
        <v>206</v>
      </c>
      <c r="I117" s="859">
        <v>40334</v>
      </c>
      <c r="J117" s="867">
        <v>14</v>
      </c>
      <c r="K117" s="860">
        <f>I117+J117</f>
        <v>40348</v>
      </c>
      <c r="L117" s="867">
        <v>14</v>
      </c>
      <c r="M117" s="854">
        <f>K117+L117</f>
        <v>40362</v>
      </c>
      <c r="N117" s="867">
        <v>1</v>
      </c>
      <c r="O117" s="1374">
        <f>M117+N117</f>
        <v>40363</v>
      </c>
      <c r="P117" s="1432"/>
      <c r="Q117" s="1432"/>
      <c r="R117" s="1398"/>
      <c r="S117" s="55"/>
      <c r="T117" s="395"/>
    </row>
    <row r="118" spans="1:20" s="79" customFormat="1" ht="16.5" customHeight="1">
      <c r="A118" s="1708">
        <v>111</v>
      </c>
      <c r="B118" s="810" t="s">
        <v>316</v>
      </c>
      <c r="C118" s="885"/>
      <c r="D118" s="862"/>
      <c r="E118" s="902"/>
      <c r="F118" s="830"/>
      <c r="G118" s="863">
        <v>1369</v>
      </c>
      <c r="H118" s="864"/>
      <c r="I118" s="865">
        <v>40334</v>
      </c>
      <c r="J118" s="867"/>
      <c r="K118" s="866">
        <v>40339</v>
      </c>
      <c r="L118" s="867"/>
      <c r="M118" s="864">
        <v>40393</v>
      </c>
      <c r="N118" s="867">
        <v>1</v>
      </c>
      <c r="O118" s="1386">
        <v>40393</v>
      </c>
      <c r="P118" s="1433">
        <v>100</v>
      </c>
      <c r="Q118" s="1433">
        <v>100</v>
      </c>
      <c r="R118" s="1398" t="s">
        <v>310</v>
      </c>
      <c r="S118" s="55"/>
      <c r="T118" s="395"/>
    </row>
    <row r="119" spans="1:20" s="388" customFormat="1" ht="15.95" customHeight="1">
      <c r="A119" s="1514">
        <v>112</v>
      </c>
      <c r="B119" s="1499" t="s">
        <v>204</v>
      </c>
      <c r="C119" s="1489" t="s">
        <v>820</v>
      </c>
      <c r="D119" s="1490" t="s">
        <v>314</v>
      </c>
      <c r="E119" s="1491" t="s">
        <v>839</v>
      </c>
      <c r="F119" s="1492">
        <v>0</v>
      </c>
      <c r="G119" s="1500">
        <v>2000</v>
      </c>
      <c r="H119" s="1493" t="s">
        <v>206</v>
      </c>
      <c r="I119" s="1453">
        <v>40969</v>
      </c>
      <c r="J119" s="1498">
        <v>14</v>
      </c>
      <c r="K119" s="1493">
        <f>I119+J119</f>
        <v>40983</v>
      </c>
      <c r="L119" s="1498">
        <v>14</v>
      </c>
      <c r="M119" s="1493">
        <f>K119+L119</f>
        <v>40997</v>
      </c>
      <c r="N119" s="1498">
        <v>1</v>
      </c>
      <c r="O119" s="1495">
        <f>M119+N119</f>
        <v>40998</v>
      </c>
      <c r="P119" s="1501"/>
      <c r="Q119" s="1501"/>
      <c r="R119" s="1396"/>
      <c r="S119" s="16"/>
      <c r="T119" s="18" t="s">
        <v>240</v>
      </c>
    </row>
    <row r="120" spans="1:20" s="79" customFormat="1" ht="15.95" customHeight="1">
      <c r="A120" s="1708">
        <v>113</v>
      </c>
      <c r="B120" s="240" t="s">
        <v>316</v>
      </c>
      <c r="C120" s="261"/>
      <c r="D120" s="823"/>
      <c r="E120" s="390"/>
      <c r="F120" s="391">
        <f>G120*F$4</f>
        <v>0</v>
      </c>
      <c r="G120" s="831"/>
      <c r="H120" s="393"/>
      <c r="I120" s="394"/>
      <c r="J120" s="858"/>
      <c r="K120" s="262"/>
      <c r="L120" s="858"/>
      <c r="M120" s="393"/>
      <c r="N120" s="858"/>
      <c r="O120" s="1373"/>
      <c r="P120" s="1441"/>
      <c r="Q120" s="1441"/>
      <c r="R120" s="1411"/>
      <c r="S120" s="55"/>
      <c r="T120" s="395"/>
    </row>
    <row r="121" spans="1:20" s="397" customFormat="1" ht="15.95" customHeight="1">
      <c r="A121" s="1514">
        <v>114</v>
      </c>
      <c r="B121" s="1415" t="s">
        <v>204</v>
      </c>
      <c r="C121" s="1959" t="s">
        <v>663</v>
      </c>
      <c r="D121" s="1959"/>
      <c r="E121" s="1959"/>
      <c r="F121" s="1416">
        <f>F119+F113+F115+F117</f>
        <v>0</v>
      </c>
      <c r="G121" s="1417">
        <f>G119+G113+G117+G115</f>
        <v>8684</v>
      </c>
      <c r="H121" s="1407"/>
      <c r="I121" s="1418"/>
      <c r="J121" s="923"/>
      <c r="K121" s="1419"/>
      <c r="L121" s="915"/>
      <c r="M121" s="880"/>
      <c r="N121" s="915"/>
      <c r="O121" s="1420"/>
      <c r="P121" s="1440"/>
      <c r="Q121" s="1440"/>
      <c r="R121" s="1394"/>
      <c r="S121" s="16"/>
      <c r="T121" s="18"/>
    </row>
    <row r="122" spans="1:20" s="79" customFormat="1" ht="15.95" customHeight="1" thickBot="1">
      <c r="A122" s="1708">
        <v>115</v>
      </c>
      <c r="B122" s="338" t="s">
        <v>316</v>
      </c>
      <c r="C122" s="339"/>
      <c r="D122" s="398"/>
      <c r="E122" s="399"/>
      <c r="F122" s="400">
        <f>F120+F114+F116+F118</f>
        <v>0</v>
      </c>
      <c r="G122" s="467">
        <f>G120+G114+G118+G116</f>
        <v>3053.7</v>
      </c>
      <c r="H122" s="655"/>
      <c r="I122" s="83"/>
      <c r="J122" s="922"/>
      <c r="K122" s="52"/>
      <c r="L122" s="909"/>
      <c r="M122" s="51"/>
      <c r="N122" s="909"/>
      <c r="O122" s="1391"/>
      <c r="P122" s="1427"/>
      <c r="Q122" s="1427"/>
      <c r="R122" s="1408"/>
      <c r="S122" s="55"/>
      <c r="T122" s="395"/>
    </row>
    <row r="123" spans="1:20">
      <c r="A123" s="1517"/>
      <c r="M123" s="34"/>
      <c r="N123" s="917"/>
      <c r="O123" s="34"/>
      <c r="P123" s="1428"/>
      <c r="Q123" s="1428"/>
      <c r="S123" s="16"/>
    </row>
    <row r="124" spans="1:20">
      <c r="M124" s="34"/>
      <c r="N124" s="917"/>
      <c r="O124" s="34"/>
      <c r="P124" s="1428"/>
      <c r="Q124" s="1428"/>
      <c r="S124" s="19"/>
    </row>
    <row r="125" spans="1:20">
      <c r="M125" s="34"/>
      <c r="N125" s="917"/>
      <c r="O125" s="34"/>
      <c r="P125" s="1428"/>
      <c r="Q125" s="1428"/>
      <c r="S125" s="16"/>
    </row>
    <row r="126" spans="1:20" s="16" customFormat="1" ht="15.75">
      <c r="A126" s="1518"/>
      <c r="B126" s="84"/>
      <c r="C126" s="18"/>
      <c r="D126" s="1"/>
      <c r="E126" s="13" t="s">
        <v>428</v>
      </c>
      <c r="F126" s="358">
        <f>SUM(F7:F125)</f>
        <v>200625.72</v>
      </c>
      <c r="G126" s="358">
        <f>SUM(G7:G125)</f>
        <v>981729.52</v>
      </c>
      <c r="H126" s="18"/>
      <c r="I126" s="2"/>
      <c r="J126" s="919"/>
      <c r="K126" s="30"/>
      <c r="L126" s="919"/>
      <c r="M126" s="30"/>
      <c r="N126" s="918"/>
      <c r="O126" s="30"/>
      <c r="P126" s="1429"/>
      <c r="Q126" s="1429"/>
      <c r="R126" s="2"/>
      <c r="S126" s="30"/>
      <c r="T126" s="2"/>
    </row>
    <row r="129" spans="1:1">
      <c r="A129" s="1505" t="s">
        <v>1171</v>
      </c>
    </row>
  </sheetData>
  <autoFilter ref="A6:T122"/>
  <mergeCells count="18">
    <mergeCell ref="C85:E85"/>
    <mergeCell ref="R2:R5"/>
    <mergeCell ref="C121:E121"/>
    <mergeCell ref="C7:E7"/>
    <mergeCell ref="C36:E36"/>
    <mergeCell ref="C88:E88"/>
    <mergeCell ref="C33:E33"/>
    <mergeCell ref="C110:E110"/>
    <mergeCell ref="C107:E107"/>
    <mergeCell ref="A2:A5"/>
    <mergeCell ref="B2:B5"/>
    <mergeCell ref="C2:C5"/>
    <mergeCell ref="D2:D5"/>
    <mergeCell ref="T2:T5"/>
    <mergeCell ref="H2:H5"/>
    <mergeCell ref="E2:E5"/>
    <mergeCell ref="F2:G2"/>
    <mergeCell ref="F3:G4"/>
  </mergeCells>
  <phoneticPr fontId="18" type="noConversion"/>
  <conditionalFormatting sqref="I10 I70 I91 I99">
    <cfRule type="cellIs" priority="113" stopIfTrue="1" operator="lessThanOrEqual">
      <formula>I11</formula>
    </cfRule>
    <cfRule type="cellIs" dxfId="4" priority="114" stopIfTrue="1" operator="lessThan">
      <formula>today</formula>
    </cfRule>
  </conditionalFormatting>
  <conditionalFormatting sqref="I101">
    <cfRule type="cellIs" priority="3" stopIfTrue="1" operator="lessThanOrEqual">
      <formula>I102</formula>
    </cfRule>
    <cfRule type="cellIs" dxfId="3" priority="4" stopIfTrue="1" operator="lessThan">
      <formula>today</formula>
    </cfRule>
  </conditionalFormatting>
  <conditionalFormatting sqref="I103">
    <cfRule type="cellIs" priority="1" stopIfTrue="1" operator="lessThanOrEqual">
      <formula>I104</formula>
    </cfRule>
    <cfRule type="cellIs" dxfId="2" priority="2" stopIfTrue="1" operator="lessThan">
      <formula>today</formula>
    </cfRule>
  </conditionalFormatting>
  <pageMargins left="0.5" right="0.5" top="0.93" bottom="0.55000000000000004" header="0.36" footer="0.22"/>
  <pageSetup scale="55" fitToHeight="7" orientation="landscape" r:id="rId1"/>
  <headerFooter alignWithMargins="0">
    <oddHeader xml:space="preserve">&amp;C&amp;"Arial,Bold"&amp;14KOSOVO
Institutional Development for Education Project (IDEP)&amp;"Arial,Regular"
&amp;UProcurement Plan - &amp;A&amp;U
&amp;R&amp;14This is PP was updated on April 20, 2010
</oddHeader>
    <oddFooter>&amp;L&amp;12Filename: &amp;F&amp;C&amp;12Page &amp;P of &amp;N&amp;R&amp;12&amp;D  &amp;T</oddFooter>
  </headerFooter>
</worksheet>
</file>

<file path=xl/worksheets/sheet4.xml><?xml version="1.0" encoding="utf-8"?>
<worksheet xmlns="http://schemas.openxmlformats.org/spreadsheetml/2006/main" xmlns:r="http://schemas.openxmlformats.org/officeDocument/2006/relationships">
  <sheetPr codeName="Sheet1"/>
  <dimension ref="A1:AU480"/>
  <sheetViews>
    <sheetView zoomScale="55" zoomScaleNormal="55" zoomScaleSheetLayoutView="85" zoomScalePageLayoutView="70" workbookViewId="0">
      <selection activeCell="C49" sqref="C49"/>
    </sheetView>
  </sheetViews>
  <sheetFormatPr defaultColWidth="16.85546875" defaultRowHeight="15.75"/>
  <cols>
    <col min="1" max="1" width="8" style="29" customWidth="1"/>
    <col min="2" max="2" width="10.5703125" style="84" customWidth="1"/>
    <col min="3" max="3" width="30.28515625" style="29" bestFit="1" customWidth="1"/>
    <col min="4" max="4" width="10.5703125" style="29" customWidth="1"/>
    <col min="5" max="5" width="36.85546875" style="120" customWidth="1"/>
    <col min="6" max="6" width="9.7109375" style="127" bestFit="1" customWidth="1"/>
    <col min="7" max="8" width="18.5703125" style="122" customWidth="1"/>
    <col min="9" max="9" width="11.5703125" style="109" customWidth="1"/>
    <col min="10" max="10" width="17" style="121" bestFit="1" customWidth="1"/>
    <col min="11" max="11" width="17" style="2" bestFit="1" customWidth="1"/>
    <col min="12" max="12" width="4.5703125" style="517" customWidth="1"/>
    <col min="13" max="13" width="17" style="2" bestFit="1" customWidth="1"/>
    <col min="14" max="14" width="4.5703125" style="517" customWidth="1"/>
    <col min="15" max="15" width="16.85546875" style="2" customWidth="1"/>
    <col min="16" max="16" width="4.5703125" style="517" customWidth="1"/>
    <col min="17" max="17" width="16.85546875" style="2" customWidth="1"/>
    <col min="18" max="18" width="4.5703125" style="517" customWidth="1"/>
    <col min="19" max="19" width="16.85546875" style="2" customWidth="1"/>
    <col min="20" max="20" width="4.5703125" style="517" customWidth="1"/>
    <col min="21" max="21" width="16.85546875" style="117" customWidth="1"/>
    <col min="22" max="22" width="4.5703125" style="517" customWidth="1"/>
    <col min="23" max="23" width="16.85546875" style="117" customWidth="1"/>
    <col min="24" max="24" width="4.5703125" style="517" customWidth="1"/>
    <col min="25" max="25" width="13.42578125" style="117" customWidth="1"/>
    <col min="26" max="26" width="4.5703125" style="517" customWidth="1"/>
    <col min="27" max="27" width="16.85546875" style="117" customWidth="1"/>
    <col min="28" max="28" width="4.5703125" style="517" customWidth="1"/>
    <col min="29" max="29" width="16.85546875" style="117" customWidth="1"/>
    <col min="30" max="30" width="6.5703125" style="517" customWidth="1"/>
    <col min="31" max="31" width="16.85546875" style="117" customWidth="1"/>
    <col min="32" max="32" width="30.5703125" style="4" customWidth="1"/>
    <col min="33" max="33" width="4.85546875" style="29" customWidth="1"/>
    <col min="34" max="34" width="16.85546875" style="84"/>
    <col min="35" max="16384" width="16.85546875" style="29"/>
  </cols>
  <sheetData>
    <row r="1" spans="1:47" ht="16.5" thickBot="1">
      <c r="A1" s="28"/>
      <c r="E1" s="28"/>
      <c r="F1" s="72"/>
      <c r="G1" s="127"/>
      <c r="H1" s="127"/>
      <c r="I1" s="2"/>
      <c r="J1" s="84"/>
      <c r="K1" s="86"/>
      <c r="L1" s="502"/>
      <c r="M1" s="86"/>
      <c r="N1" s="518"/>
      <c r="O1" s="86"/>
      <c r="P1" s="518"/>
      <c r="Q1" s="86"/>
      <c r="R1" s="518"/>
      <c r="S1" s="86"/>
      <c r="T1" s="518"/>
      <c r="U1" s="345"/>
      <c r="V1" s="518"/>
      <c r="W1" s="345"/>
      <c r="X1" s="518"/>
      <c r="Y1" s="345"/>
      <c r="Z1" s="518"/>
      <c r="AA1" s="345"/>
      <c r="AB1" s="518"/>
      <c r="AC1" s="345"/>
      <c r="AD1" s="518"/>
      <c r="AE1" s="345"/>
      <c r="AF1" s="2"/>
      <c r="AG1" s="86"/>
      <c r="AH1" s="2"/>
    </row>
    <row r="2" spans="1:47" s="417" customFormat="1" ht="29.1" customHeight="1">
      <c r="A2" s="1969" t="s">
        <v>213</v>
      </c>
      <c r="B2" s="1897" t="s">
        <v>652</v>
      </c>
      <c r="C2" s="1894" t="s">
        <v>670</v>
      </c>
      <c r="D2" s="1894" t="s">
        <v>280</v>
      </c>
      <c r="E2" s="1894" t="s">
        <v>277</v>
      </c>
      <c r="F2" s="1966" t="s">
        <v>269</v>
      </c>
      <c r="G2" s="1900">
        <f ca="1">NOW()</f>
        <v>41198.617118518516</v>
      </c>
      <c r="H2" s="1901"/>
      <c r="I2" s="1897" t="s">
        <v>267</v>
      </c>
      <c r="J2" s="1897" t="s">
        <v>268</v>
      </c>
      <c r="K2" s="406" t="s">
        <v>279</v>
      </c>
      <c r="L2" s="503"/>
      <c r="M2" s="415"/>
      <c r="N2" s="503"/>
      <c r="O2" s="415"/>
      <c r="P2" s="503"/>
      <c r="Q2" s="415"/>
      <c r="R2" s="503"/>
      <c r="S2" s="415"/>
      <c r="T2" s="503"/>
      <c r="U2" s="416"/>
      <c r="V2" s="503"/>
      <c r="W2" s="416"/>
      <c r="X2" s="503"/>
      <c r="Y2" s="416"/>
      <c r="Z2" s="503"/>
      <c r="AA2" s="416"/>
      <c r="AB2" s="503"/>
      <c r="AC2" s="416"/>
      <c r="AD2" s="503"/>
      <c r="AE2" s="416"/>
      <c r="AF2" s="1963" t="s">
        <v>202</v>
      </c>
      <c r="AG2" s="642"/>
      <c r="AH2" s="1894" t="s">
        <v>248</v>
      </c>
      <c r="AI2" s="642"/>
      <c r="AJ2" s="642"/>
      <c r="AK2" s="642"/>
      <c r="AL2" s="642"/>
      <c r="AM2" s="642"/>
      <c r="AN2" s="642"/>
      <c r="AO2" s="642"/>
      <c r="AP2" s="642"/>
      <c r="AQ2" s="642"/>
      <c r="AR2" s="642"/>
      <c r="AS2" s="642"/>
      <c r="AT2" s="642"/>
      <c r="AU2" s="643"/>
    </row>
    <row r="3" spans="1:47" s="420" customFormat="1" ht="96" customHeight="1">
      <c r="A3" s="1970"/>
      <c r="B3" s="1898"/>
      <c r="C3" s="1895"/>
      <c r="D3" s="1895"/>
      <c r="E3" s="1895"/>
      <c r="F3" s="1967"/>
      <c r="G3" s="1905" t="s">
        <v>786</v>
      </c>
      <c r="H3" s="1906"/>
      <c r="I3" s="1898"/>
      <c r="J3" s="1898"/>
      <c r="K3" s="410" t="s">
        <v>278</v>
      </c>
      <c r="L3" s="504" t="s">
        <v>285</v>
      </c>
      <c r="M3" s="409" t="s">
        <v>270</v>
      </c>
      <c r="N3" s="504" t="s">
        <v>285</v>
      </c>
      <c r="O3" s="409" t="s">
        <v>271</v>
      </c>
      <c r="P3" s="504" t="s">
        <v>285</v>
      </c>
      <c r="Q3" s="409" t="s">
        <v>272</v>
      </c>
      <c r="R3" s="504" t="s">
        <v>285</v>
      </c>
      <c r="S3" s="409" t="s">
        <v>273</v>
      </c>
      <c r="T3" s="504" t="s">
        <v>285</v>
      </c>
      <c r="U3" s="418" t="s">
        <v>201</v>
      </c>
      <c r="V3" s="504" t="s">
        <v>285</v>
      </c>
      <c r="W3" s="419" t="s">
        <v>270</v>
      </c>
      <c r="X3" s="504" t="s">
        <v>285</v>
      </c>
      <c r="Y3" s="419" t="s">
        <v>274</v>
      </c>
      <c r="Z3" s="504" t="s">
        <v>285</v>
      </c>
      <c r="AA3" s="418" t="s">
        <v>264</v>
      </c>
      <c r="AB3" s="504" t="s">
        <v>285</v>
      </c>
      <c r="AC3" s="419" t="s">
        <v>265</v>
      </c>
      <c r="AD3" s="504" t="s">
        <v>286</v>
      </c>
      <c r="AE3" s="419" t="s">
        <v>275</v>
      </c>
      <c r="AF3" s="1964"/>
      <c r="AH3" s="1895"/>
      <c r="AU3" s="644"/>
    </row>
    <row r="4" spans="1:47" s="420" customFormat="1" ht="24.95" customHeight="1">
      <c r="A4" s="1970"/>
      <c r="B4" s="1898"/>
      <c r="C4" s="1895"/>
      <c r="D4" s="1895"/>
      <c r="E4" s="1895"/>
      <c r="F4" s="1967"/>
      <c r="G4" s="1907"/>
      <c r="H4" s="1908"/>
      <c r="I4" s="1898"/>
      <c r="J4" s="1898"/>
      <c r="K4" s="421" t="s">
        <v>306</v>
      </c>
      <c r="L4" s="519"/>
      <c r="M4" s="422"/>
      <c r="N4" s="519"/>
      <c r="O4" s="422"/>
      <c r="P4" s="519"/>
      <c r="Q4" s="422"/>
      <c r="R4" s="519"/>
      <c r="S4" s="422"/>
      <c r="T4" s="519"/>
      <c r="U4" s="423"/>
      <c r="V4" s="519"/>
      <c r="W4" s="424"/>
      <c r="X4" s="519"/>
      <c r="Y4" s="424"/>
      <c r="Z4" s="519"/>
      <c r="AA4" s="423"/>
      <c r="AB4" s="519"/>
      <c r="AC4" s="424"/>
      <c r="AD4" s="519"/>
      <c r="AE4" s="424"/>
      <c r="AF4" s="1964"/>
      <c r="AH4" s="1895"/>
      <c r="AU4" s="644"/>
    </row>
    <row r="5" spans="1:47" s="420" customFormat="1" ht="24.95" customHeight="1" thickBot="1">
      <c r="A5" s="1971"/>
      <c r="B5" s="1899"/>
      <c r="C5" s="1896"/>
      <c r="D5" s="1896"/>
      <c r="E5" s="1896"/>
      <c r="F5" s="1968"/>
      <c r="G5" s="611" t="s">
        <v>318</v>
      </c>
      <c r="H5" s="626" t="s">
        <v>446</v>
      </c>
      <c r="I5" s="1899"/>
      <c r="J5" s="1899"/>
      <c r="K5" s="414">
        <v>1</v>
      </c>
      <c r="L5" s="520"/>
      <c r="M5" s="413">
        <v>2</v>
      </c>
      <c r="N5" s="520"/>
      <c r="O5" s="413">
        <v>3</v>
      </c>
      <c r="P5" s="520"/>
      <c r="Q5" s="413">
        <v>4</v>
      </c>
      <c r="R5" s="520"/>
      <c r="S5" s="413">
        <v>5</v>
      </c>
      <c r="T5" s="520"/>
      <c r="U5" s="414">
        <v>6</v>
      </c>
      <c r="V5" s="520"/>
      <c r="W5" s="413">
        <v>7</v>
      </c>
      <c r="X5" s="520"/>
      <c r="Y5" s="413">
        <v>8</v>
      </c>
      <c r="Z5" s="520"/>
      <c r="AA5" s="414">
        <v>9</v>
      </c>
      <c r="AB5" s="520"/>
      <c r="AC5" s="413">
        <v>10</v>
      </c>
      <c r="AD5" s="520"/>
      <c r="AE5" s="413">
        <v>11</v>
      </c>
      <c r="AF5" s="1965"/>
      <c r="AG5" s="645"/>
      <c r="AH5" s="1896"/>
      <c r="AI5" s="645"/>
      <c r="AJ5" s="645"/>
      <c r="AK5" s="645"/>
      <c r="AL5" s="645"/>
      <c r="AM5" s="645"/>
      <c r="AN5" s="645"/>
      <c r="AO5" s="645"/>
      <c r="AP5" s="645"/>
      <c r="AQ5" s="645"/>
      <c r="AR5" s="645"/>
      <c r="AS5" s="645"/>
      <c r="AT5" s="645"/>
      <c r="AU5" s="646"/>
    </row>
    <row r="6" spans="1:47" s="4" customFormat="1">
      <c r="A6" s="56"/>
      <c r="B6" s="57"/>
      <c r="C6" s="57"/>
      <c r="D6" s="57"/>
      <c r="E6" s="57"/>
      <c r="F6" s="58"/>
      <c r="G6" s="58"/>
      <c r="H6" s="58"/>
      <c r="I6" s="57"/>
      <c r="J6" s="57"/>
      <c r="K6" s="62"/>
      <c r="L6" s="521"/>
      <c r="M6" s="15"/>
      <c r="N6" s="521"/>
      <c r="O6" s="15"/>
      <c r="P6" s="521"/>
      <c r="Q6" s="15"/>
      <c r="R6" s="521"/>
      <c r="S6" s="15"/>
      <c r="T6" s="521"/>
      <c r="U6" s="349"/>
      <c r="V6" s="521"/>
      <c r="W6" s="346"/>
      <c r="X6" s="521"/>
      <c r="Y6" s="346"/>
      <c r="Z6" s="521"/>
      <c r="AA6" s="349"/>
      <c r="AB6" s="521"/>
      <c r="AC6" s="346"/>
      <c r="AD6" s="521"/>
      <c r="AE6" s="346"/>
      <c r="AF6" s="57"/>
      <c r="AG6" s="29"/>
      <c r="AH6" s="14"/>
    </row>
    <row r="7" spans="1:47" ht="33.950000000000003" customHeight="1">
      <c r="A7" s="20">
        <v>1</v>
      </c>
      <c r="B7" s="21"/>
      <c r="C7" s="1885" t="s">
        <v>703</v>
      </c>
      <c r="D7" s="1886"/>
      <c r="E7" s="1887"/>
      <c r="F7" s="71"/>
      <c r="G7" s="71"/>
      <c r="H7" s="71"/>
      <c r="I7" s="21"/>
      <c r="J7" s="88"/>
      <c r="K7" s="35"/>
      <c r="L7" s="508"/>
      <c r="M7" s="24"/>
      <c r="N7" s="508"/>
      <c r="O7" s="24"/>
      <c r="P7" s="508"/>
      <c r="Q7" s="24"/>
      <c r="R7" s="508"/>
      <c r="S7" s="24"/>
      <c r="T7" s="508"/>
      <c r="U7" s="35"/>
      <c r="V7" s="508"/>
      <c r="W7" s="24"/>
      <c r="X7" s="508"/>
      <c r="Y7" s="24"/>
      <c r="Z7" s="508"/>
      <c r="AA7" s="35"/>
      <c r="AB7" s="508"/>
      <c r="AC7" s="24"/>
      <c r="AD7" s="508"/>
      <c r="AE7" s="24"/>
      <c r="AF7" s="381"/>
      <c r="AG7" s="28"/>
    </row>
    <row r="8" spans="1:47" s="104" customFormat="1" ht="15.6" customHeight="1">
      <c r="A8" s="20">
        <f>A7+1</f>
        <v>2</v>
      </c>
      <c r="B8" s="37"/>
      <c r="C8" s="38"/>
      <c r="D8" s="39"/>
      <c r="E8" s="40"/>
      <c r="F8" s="75"/>
      <c r="G8" s="75"/>
      <c r="H8" s="75"/>
      <c r="I8" s="41"/>
      <c r="J8" s="42"/>
      <c r="K8" s="178"/>
      <c r="L8" s="509"/>
      <c r="M8" s="42"/>
      <c r="N8" s="509"/>
      <c r="O8" s="42"/>
      <c r="P8" s="508"/>
      <c r="Q8" s="42"/>
      <c r="R8" s="509"/>
      <c r="S8" s="42"/>
      <c r="T8" s="509"/>
      <c r="U8" s="105"/>
      <c r="V8" s="509"/>
      <c r="W8" s="347"/>
      <c r="X8" s="509"/>
      <c r="Y8" s="42"/>
      <c r="Z8" s="509"/>
      <c r="AA8" s="105"/>
      <c r="AB8" s="509"/>
      <c r="AC8" s="42"/>
      <c r="AD8" s="508"/>
      <c r="AE8" s="41"/>
      <c r="AF8" s="476"/>
      <c r="AG8" s="29"/>
      <c r="AH8" s="43"/>
    </row>
    <row r="9" spans="1:47">
      <c r="A9" s="20">
        <f t="shared" ref="A9:A68" si="0">A8+1</f>
        <v>3</v>
      </c>
      <c r="B9" s="235"/>
      <c r="C9" s="1978" t="s">
        <v>430</v>
      </c>
      <c r="D9" s="1979"/>
      <c r="E9" s="1980"/>
      <c r="F9" s="380"/>
      <c r="G9" s="380"/>
      <c r="H9" s="380"/>
      <c r="I9" s="235"/>
      <c r="J9" s="451"/>
      <c r="K9" s="452"/>
      <c r="L9" s="522"/>
      <c r="M9" s="453"/>
      <c r="N9" s="522"/>
      <c r="O9" s="453"/>
      <c r="P9" s="522"/>
      <c r="Q9" s="453"/>
      <c r="R9" s="522"/>
      <c r="S9" s="453"/>
      <c r="T9" s="522"/>
      <c r="U9" s="452"/>
      <c r="V9" s="522"/>
      <c r="W9" s="453"/>
      <c r="X9" s="522"/>
      <c r="Y9" s="453"/>
      <c r="Z9" s="522"/>
      <c r="AA9" s="452"/>
      <c r="AB9" s="522"/>
      <c r="AC9" s="453"/>
      <c r="AD9" s="522"/>
      <c r="AE9" s="453"/>
      <c r="AF9" s="477"/>
      <c r="AH9" s="109"/>
    </row>
    <row r="10" spans="1:47">
      <c r="A10" s="20">
        <f t="shared" si="0"/>
        <v>4</v>
      </c>
      <c r="B10" s="227"/>
      <c r="C10" s="250" t="s">
        <v>676</v>
      </c>
      <c r="D10" s="454"/>
      <c r="E10" s="342"/>
      <c r="F10" s="455"/>
      <c r="G10" s="73"/>
      <c r="H10" s="455"/>
      <c r="I10" s="227"/>
      <c r="J10" s="456"/>
      <c r="K10" s="251"/>
      <c r="L10" s="523"/>
      <c r="M10" s="457"/>
      <c r="N10" s="523"/>
      <c r="O10" s="457"/>
      <c r="P10" s="523"/>
      <c r="Q10" s="457"/>
      <c r="R10" s="523"/>
      <c r="S10" s="457"/>
      <c r="T10" s="523"/>
      <c r="U10" s="350"/>
      <c r="V10" s="523"/>
      <c r="W10" s="457"/>
      <c r="X10" s="523"/>
      <c r="Y10" s="457"/>
      <c r="Z10" s="523"/>
      <c r="AA10" s="350"/>
      <c r="AB10" s="523"/>
      <c r="AC10" s="457"/>
      <c r="AD10" s="523"/>
      <c r="AE10" s="457"/>
      <c r="AF10" s="478"/>
      <c r="AG10" s="90"/>
      <c r="AH10" s="109"/>
    </row>
    <row r="11" spans="1:47" ht="15">
      <c r="A11" s="1059">
        <f t="shared" si="0"/>
        <v>5</v>
      </c>
      <c r="B11" s="252" t="s">
        <v>204</v>
      </c>
      <c r="C11" s="253" t="s">
        <v>749</v>
      </c>
      <c r="D11" s="254" t="s">
        <v>225</v>
      </c>
      <c r="E11" s="232" t="s">
        <v>526</v>
      </c>
      <c r="F11" s="255">
        <v>1</v>
      </c>
      <c r="G11" s="255">
        <v>35000</v>
      </c>
      <c r="H11" s="255">
        <v>16200</v>
      </c>
      <c r="I11" s="376" t="s">
        <v>290</v>
      </c>
      <c r="J11" s="458" t="s">
        <v>214</v>
      </c>
      <c r="K11" s="229">
        <v>40091</v>
      </c>
      <c r="L11" s="510">
        <v>14</v>
      </c>
      <c r="M11" s="534">
        <f>K11+L11</f>
        <v>40105</v>
      </c>
      <c r="N11" s="510"/>
      <c r="O11" s="376" t="s">
        <v>207</v>
      </c>
      <c r="P11" s="510">
        <v>3</v>
      </c>
      <c r="Q11" s="534">
        <f>M11+P11</f>
        <v>40108</v>
      </c>
      <c r="R11" s="510">
        <v>14</v>
      </c>
      <c r="S11" s="534">
        <f>Q11+R11</f>
        <v>40122</v>
      </c>
      <c r="T11" s="510">
        <v>7</v>
      </c>
      <c r="U11" s="229">
        <f>S11+T11</f>
        <v>40129</v>
      </c>
      <c r="V11" s="510">
        <v>14</v>
      </c>
      <c r="W11" s="534">
        <f>U11+V11</f>
        <v>40143</v>
      </c>
      <c r="X11" s="510">
        <v>2</v>
      </c>
      <c r="Y11" s="534">
        <f>W11+X11</f>
        <v>40145</v>
      </c>
      <c r="Z11" s="510">
        <v>7</v>
      </c>
      <c r="AA11" s="229">
        <f>Y11+Z11</f>
        <v>40152</v>
      </c>
      <c r="AB11" s="510">
        <v>7</v>
      </c>
      <c r="AC11" s="534">
        <f>AA11+AB11</f>
        <v>40159</v>
      </c>
      <c r="AD11" s="510">
        <v>30</v>
      </c>
      <c r="AE11" s="534">
        <f>AC11+AD11</f>
        <v>40189</v>
      </c>
      <c r="AF11" s="479"/>
      <c r="AG11" s="48"/>
      <c r="AH11" s="117" t="s">
        <v>247</v>
      </c>
    </row>
    <row r="12" spans="1:47" s="48" customFormat="1" ht="15">
      <c r="A12" s="1059">
        <f t="shared" si="0"/>
        <v>6</v>
      </c>
      <c r="B12" s="240" t="s">
        <v>316</v>
      </c>
      <c r="C12" s="459"/>
      <c r="D12" s="460"/>
      <c r="E12" s="241"/>
      <c r="F12" s="243"/>
      <c r="G12" s="243">
        <f>'Financial Management'!CD76</f>
        <v>0</v>
      </c>
      <c r="H12" s="243">
        <v>16197</v>
      </c>
      <c r="I12" s="248"/>
      <c r="J12" s="244"/>
      <c r="K12" s="461"/>
      <c r="L12" s="511"/>
      <c r="M12" s="247"/>
      <c r="N12" s="511"/>
      <c r="O12" s="247"/>
      <c r="P12" s="511"/>
      <c r="Q12" s="247"/>
      <c r="R12" s="511"/>
      <c r="S12" s="247"/>
      <c r="T12" s="511"/>
      <c r="U12" s="246"/>
      <c r="V12" s="511"/>
      <c r="W12" s="248"/>
      <c r="X12" s="511"/>
      <c r="Y12" s="248"/>
      <c r="Z12" s="511"/>
      <c r="AA12" s="246"/>
      <c r="AB12" s="511"/>
      <c r="AC12" s="248"/>
      <c r="AD12" s="511"/>
      <c r="AE12" s="248"/>
      <c r="AF12" s="480"/>
      <c r="AG12" s="29"/>
      <c r="AH12" s="462"/>
    </row>
    <row r="13" spans="1:47" ht="15">
      <c r="A13" s="1059">
        <f t="shared" si="0"/>
        <v>7</v>
      </c>
      <c r="B13" s="252" t="s">
        <v>204</v>
      </c>
      <c r="C13" s="253" t="s">
        <v>750</v>
      </c>
      <c r="D13" s="254" t="s">
        <v>225</v>
      </c>
      <c r="E13" s="232" t="s">
        <v>527</v>
      </c>
      <c r="F13" s="255">
        <v>1</v>
      </c>
      <c r="G13" s="255">
        <v>35000</v>
      </c>
      <c r="H13" s="255">
        <v>21200</v>
      </c>
      <c r="I13" s="376" t="s">
        <v>290</v>
      </c>
      <c r="J13" s="458" t="s">
        <v>214</v>
      </c>
      <c r="K13" s="229">
        <v>40091</v>
      </c>
      <c r="L13" s="510">
        <v>14</v>
      </c>
      <c r="M13" s="534">
        <f>K13+L13</f>
        <v>40105</v>
      </c>
      <c r="N13" s="510"/>
      <c r="O13" s="376" t="s">
        <v>207</v>
      </c>
      <c r="P13" s="510">
        <v>3</v>
      </c>
      <c r="Q13" s="534">
        <f>M13+P13</f>
        <v>40108</v>
      </c>
      <c r="R13" s="510">
        <v>14</v>
      </c>
      <c r="S13" s="534">
        <f>Q13+R13</f>
        <v>40122</v>
      </c>
      <c r="T13" s="510">
        <v>7</v>
      </c>
      <c r="U13" s="229">
        <f>S13+T13</f>
        <v>40129</v>
      </c>
      <c r="V13" s="510">
        <v>14</v>
      </c>
      <c r="W13" s="534">
        <f>U13+V13</f>
        <v>40143</v>
      </c>
      <c r="X13" s="510">
        <v>2</v>
      </c>
      <c r="Y13" s="534">
        <f>W13+X13</f>
        <v>40145</v>
      </c>
      <c r="Z13" s="510">
        <v>7</v>
      </c>
      <c r="AA13" s="229">
        <f>Y13+Z13</f>
        <v>40152</v>
      </c>
      <c r="AB13" s="510">
        <v>7</v>
      </c>
      <c r="AC13" s="534">
        <f>AA13+AB13</f>
        <v>40159</v>
      </c>
      <c r="AD13" s="510">
        <v>30</v>
      </c>
      <c r="AE13" s="534">
        <f>AC13+AD13</f>
        <v>40189</v>
      </c>
      <c r="AF13" s="479"/>
      <c r="AG13" s="48"/>
      <c r="AH13" s="117" t="s">
        <v>247</v>
      </c>
    </row>
    <row r="14" spans="1:47" s="48" customFormat="1" ht="15">
      <c r="A14" s="1059">
        <f t="shared" si="0"/>
        <v>8</v>
      </c>
      <c r="B14" s="240" t="s">
        <v>316</v>
      </c>
      <c r="C14" s="459"/>
      <c r="D14" s="460"/>
      <c r="E14" s="241"/>
      <c r="F14" s="243"/>
      <c r="G14" s="243">
        <f>'Financial Management'!CD77</f>
        <v>0</v>
      </c>
      <c r="H14" s="243">
        <v>17353.5</v>
      </c>
      <c r="I14" s="248"/>
      <c r="J14" s="244"/>
      <c r="K14" s="461"/>
      <c r="L14" s="511"/>
      <c r="M14" s="247"/>
      <c r="N14" s="511"/>
      <c r="O14" s="247"/>
      <c r="P14" s="511"/>
      <c r="Q14" s="247"/>
      <c r="R14" s="511"/>
      <c r="S14" s="247"/>
      <c r="T14" s="511"/>
      <c r="U14" s="246"/>
      <c r="V14" s="511"/>
      <c r="W14" s="248"/>
      <c r="X14" s="511"/>
      <c r="Y14" s="248"/>
      <c r="Z14" s="511"/>
      <c r="AA14" s="246"/>
      <c r="AB14" s="511"/>
      <c r="AC14" s="248"/>
      <c r="AD14" s="511"/>
      <c r="AE14" s="248"/>
      <c r="AF14" s="480"/>
      <c r="AG14" s="29"/>
      <c r="AH14" s="462"/>
    </row>
    <row r="15" spans="1:47" ht="15">
      <c r="A15" s="1059">
        <f t="shared" si="0"/>
        <v>9</v>
      </c>
      <c r="B15" s="252" t="s">
        <v>204</v>
      </c>
      <c r="C15" s="253" t="s">
        <v>751</v>
      </c>
      <c r="D15" s="254" t="s">
        <v>225</v>
      </c>
      <c r="E15" s="232" t="s">
        <v>528</v>
      </c>
      <c r="F15" s="255">
        <v>1</v>
      </c>
      <c r="G15" s="255">
        <v>35000</v>
      </c>
      <c r="H15" s="255">
        <v>10890</v>
      </c>
      <c r="I15" s="376" t="s">
        <v>290</v>
      </c>
      <c r="J15" s="458" t="s">
        <v>214</v>
      </c>
      <c r="K15" s="229">
        <v>40091</v>
      </c>
      <c r="L15" s="510">
        <v>14</v>
      </c>
      <c r="M15" s="534">
        <f>K15+L15</f>
        <v>40105</v>
      </c>
      <c r="N15" s="510"/>
      <c r="O15" s="376" t="s">
        <v>207</v>
      </c>
      <c r="P15" s="510">
        <v>3</v>
      </c>
      <c r="Q15" s="534">
        <f>M15+P15</f>
        <v>40108</v>
      </c>
      <c r="R15" s="510">
        <v>14</v>
      </c>
      <c r="S15" s="534">
        <f>Q15+R15</f>
        <v>40122</v>
      </c>
      <c r="T15" s="510">
        <v>7</v>
      </c>
      <c r="U15" s="229">
        <f>S15+T15</f>
        <v>40129</v>
      </c>
      <c r="V15" s="510">
        <v>14</v>
      </c>
      <c r="W15" s="534">
        <f>U15+V15</f>
        <v>40143</v>
      </c>
      <c r="X15" s="510">
        <v>2</v>
      </c>
      <c r="Y15" s="534">
        <f>W15+X15</f>
        <v>40145</v>
      </c>
      <c r="Z15" s="510">
        <v>7</v>
      </c>
      <c r="AA15" s="229">
        <f>Y15+Z15</f>
        <v>40152</v>
      </c>
      <c r="AB15" s="510">
        <v>7</v>
      </c>
      <c r="AC15" s="534">
        <f>AA15+AB15</f>
        <v>40159</v>
      </c>
      <c r="AD15" s="510">
        <v>30</v>
      </c>
      <c r="AE15" s="534">
        <f>AC15+AD15</f>
        <v>40189</v>
      </c>
      <c r="AF15" s="479"/>
      <c r="AG15" s="48"/>
      <c r="AH15" s="117" t="s">
        <v>247</v>
      </c>
    </row>
    <row r="16" spans="1:47" s="48" customFormat="1" thickBot="1">
      <c r="A16" s="1059">
        <f t="shared" si="0"/>
        <v>10</v>
      </c>
      <c r="B16" s="240" t="s">
        <v>316</v>
      </c>
      <c r="C16" s="459"/>
      <c r="D16" s="460"/>
      <c r="E16" s="241"/>
      <c r="F16" s="243"/>
      <c r="G16" s="243">
        <f>'Financial Management'!CD78</f>
        <v>0</v>
      </c>
      <c r="H16" s="243">
        <v>0</v>
      </c>
      <c r="I16" s="248"/>
      <c r="J16" s="244"/>
      <c r="K16" s="461"/>
      <c r="L16" s="511"/>
      <c r="M16" s="247"/>
      <c r="N16" s="511"/>
      <c r="O16" s="247"/>
      <c r="P16" s="511"/>
      <c r="Q16" s="247"/>
      <c r="R16" s="511"/>
      <c r="S16" s="247"/>
      <c r="T16" s="511"/>
      <c r="U16" s="246"/>
      <c r="V16" s="511"/>
      <c r="W16" s="248"/>
      <c r="X16" s="511"/>
      <c r="Y16" s="248"/>
      <c r="Z16" s="511"/>
      <c r="AA16" s="246"/>
      <c r="AB16" s="511"/>
      <c r="AC16" s="248"/>
      <c r="AD16" s="511"/>
      <c r="AE16" s="248"/>
      <c r="AF16" s="480"/>
      <c r="AG16" s="29"/>
      <c r="AH16" s="462"/>
    </row>
    <row r="17" spans="1:34" ht="15" hidden="1">
      <c r="A17" s="20">
        <v>2</v>
      </c>
      <c r="B17" s="252" t="s">
        <v>204</v>
      </c>
      <c r="C17" s="253" t="s">
        <v>752</v>
      </c>
      <c r="D17" s="254" t="s">
        <v>225</v>
      </c>
      <c r="E17" s="232" t="s">
        <v>677</v>
      </c>
      <c r="F17" s="255">
        <v>1</v>
      </c>
      <c r="G17" s="255">
        <v>0</v>
      </c>
      <c r="H17" s="255"/>
      <c r="I17" s="376" t="s">
        <v>290</v>
      </c>
      <c r="J17" s="458" t="s">
        <v>214</v>
      </c>
      <c r="K17" s="229">
        <v>40193</v>
      </c>
      <c r="L17" s="510">
        <v>14</v>
      </c>
      <c r="M17" s="534">
        <f>K17+L17</f>
        <v>40207</v>
      </c>
      <c r="N17" s="510"/>
      <c r="O17" s="376" t="s">
        <v>207</v>
      </c>
      <c r="P17" s="510">
        <v>3</v>
      </c>
      <c r="Q17" s="534">
        <f>M17+P17</f>
        <v>40210</v>
      </c>
      <c r="R17" s="510">
        <v>14</v>
      </c>
      <c r="S17" s="534">
        <f>Q17+R17</f>
        <v>40224</v>
      </c>
      <c r="T17" s="510">
        <v>7</v>
      </c>
      <c r="U17" s="229">
        <f>S17+T17</f>
        <v>40231</v>
      </c>
      <c r="V17" s="510">
        <v>14</v>
      </c>
      <c r="W17" s="534">
        <f>U17+V17</f>
        <v>40245</v>
      </c>
      <c r="X17" s="510">
        <v>2</v>
      </c>
      <c r="Y17" s="534">
        <f>W17+X17</f>
        <v>40247</v>
      </c>
      <c r="Z17" s="510">
        <v>7</v>
      </c>
      <c r="AA17" s="229">
        <f>Y17+Z17</f>
        <v>40254</v>
      </c>
      <c r="AB17" s="510">
        <v>7</v>
      </c>
      <c r="AC17" s="534">
        <f>AA17+AB17</f>
        <v>40261</v>
      </c>
      <c r="AD17" s="510">
        <v>30</v>
      </c>
      <c r="AE17" s="534">
        <f>AC17+AD17</f>
        <v>40291</v>
      </c>
      <c r="AF17" s="479"/>
      <c r="AG17" s="48"/>
      <c r="AH17" s="117" t="s">
        <v>247</v>
      </c>
    </row>
    <row r="18" spans="1:34" s="48" customFormat="1" ht="15" hidden="1">
      <c r="A18" s="20">
        <f t="shared" ref="A18" si="1">A17+1</f>
        <v>3</v>
      </c>
      <c r="B18" s="240" t="s">
        <v>316</v>
      </c>
      <c r="C18" s="459"/>
      <c r="D18" s="460"/>
      <c r="E18" s="241"/>
      <c r="F18" s="243"/>
      <c r="G18" s="243">
        <f>'Financial Management'!CD79</f>
        <v>0</v>
      </c>
      <c r="H18" s="243">
        <f>'Financial Management'!CE79</f>
        <v>0</v>
      </c>
      <c r="I18" s="248"/>
      <c r="J18" s="244"/>
      <c r="K18" s="461"/>
      <c r="L18" s="511"/>
      <c r="M18" s="247"/>
      <c r="N18" s="511"/>
      <c r="O18" s="247"/>
      <c r="P18" s="511"/>
      <c r="Q18" s="247"/>
      <c r="R18" s="511"/>
      <c r="S18" s="247"/>
      <c r="T18" s="511"/>
      <c r="U18" s="246"/>
      <c r="V18" s="511"/>
      <c r="W18" s="248"/>
      <c r="X18" s="511"/>
      <c r="Y18" s="248"/>
      <c r="Z18" s="511"/>
      <c r="AA18" s="246"/>
      <c r="AB18" s="511"/>
      <c r="AC18" s="248"/>
      <c r="AD18" s="511"/>
      <c r="AE18" s="248"/>
      <c r="AF18" s="480"/>
      <c r="AG18" s="29"/>
      <c r="AH18" s="462"/>
    </row>
    <row r="19" spans="1:34" ht="15" hidden="1">
      <c r="A19" s="20">
        <f t="shared" si="0"/>
        <v>4</v>
      </c>
      <c r="B19" s="252" t="s">
        <v>204</v>
      </c>
      <c r="C19" s="253" t="s">
        <v>753</v>
      </c>
      <c r="D19" s="254" t="s">
        <v>225</v>
      </c>
      <c r="E19" s="232" t="s">
        <v>688</v>
      </c>
      <c r="F19" s="255">
        <v>1</v>
      </c>
      <c r="G19" s="255">
        <v>0</v>
      </c>
      <c r="H19" s="255"/>
      <c r="I19" s="376" t="s">
        <v>290</v>
      </c>
      <c r="J19" s="458" t="s">
        <v>214</v>
      </c>
      <c r="K19" s="229">
        <v>40193</v>
      </c>
      <c r="L19" s="510">
        <v>14</v>
      </c>
      <c r="M19" s="534">
        <f>K19+L19</f>
        <v>40207</v>
      </c>
      <c r="N19" s="510"/>
      <c r="O19" s="376" t="s">
        <v>207</v>
      </c>
      <c r="P19" s="510">
        <v>3</v>
      </c>
      <c r="Q19" s="534">
        <f>M19+P19</f>
        <v>40210</v>
      </c>
      <c r="R19" s="510">
        <v>14</v>
      </c>
      <c r="S19" s="534">
        <f>Q19+R19</f>
        <v>40224</v>
      </c>
      <c r="T19" s="510">
        <v>7</v>
      </c>
      <c r="U19" s="229">
        <f>S19+T19</f>
        <v>40231</v>
      </c>
      <c r="V19" s="510">
        <v>14</v>
      </c>
      <c r="W19" s="534">
        <f>U19+V19</f>
        <v>40245</v>
      </c>
      <c r="X19" s="510">
        <v>2</v>
      </c>
      <c r="Y19" s="534">
        <f>W19+X19</f>
        <v>40247</v>
      </c>
      <c r="Z19" s="510">
        <v>7</v>
      </c>
      <c r="AA19" s="229">
        <f>Y19+Z19</f>
        <v>40254</v>
      </c>
      <c r="AB19" s="510">
        <v>7</v>
      </c>
      <c r="AC19" s="534">
        <f>AA19+AB19</f>
        <v>40261</v>
      </c>
      <c r="AD19" s="510">
        <v>30</v>
      </c>
      <c r="AE19" s="534">
        <f>AC19+AD19</f>
        <v>40291</v>
      </c>
      <c r="AF19" s="479"/>
      <c r="AG19" s="48"/>
      <c r="AH19" s="117" t="s">
        <v>247</v>
      </c>
    </row>
    <row r="20" spans="1:34" s="48" customFormat="1" ht="15" hidden="1">
      <c r="A20" s="20">
        <f t="shared" si="0"/>
        <v>5</v>
      </c>
      <c r="B20" s="240" t="s">
        <v>316</v>
      </c>
      <c r="C20" s="459"/>
      <c r="D20" s="460"/>
      <c r="E20" s="241"/>
      <c r="F20" s="243"/>
      <c r="G20" s="243">
        <f>'Financial Management'!CD80</f>
        <v>0</v>
      </c>
      <c r="H20" s="243">
        <f>'Financial Management'!CE80</f>
        <v>0</v>
      </c>
      <c r="I20" s="248"/>
      <c r="J20" s="244"/>
      <c r="K20" s="461"/>
      <c r="L20" s="511"/>
      <c r="M20" s="247"/>
      <c r="N20" s="511"/>
      <c r="O20" s="247"/>
      <c r="P20" s="511"/>
      <c r="Q20" s="247"/>
      <c r="R20" s="511"/>
      <c r="S20" s="247"/>
      <c r="T20" s="511"/>
      <c r="U20" s="246"/>
      <c r="V20" s="511"/>
      <c r="W20" s="248"/>
      <c r="X20" s="511"/>
      <c r="Y20" s="248"/>
      <c r="Z20" s="511"/>
      <c r="AA20" s="246"/>
      <c r="AB20" s="511"/>
      <c r="AC20" s="248"/>
      <c r="AD20" s="511"/>
      <c r="AE20" s="248"/>
      <c r="AF20" s="480"/>
      <c r="AG20" s="29"/>
      <c r="AH20" s="462"/>
    </row>
    <row r="21" spans="1:34" ht="15" hidden="1">
      <c r="A21" s="1059">
        <f t="shared" si="0"/>
        <v>6</v>
      </c>
      <c r="B21" s="252" t="s">
        <v>204</v>
      </c>
      <c r="C21" s="253" t="s">
        <v>754</v>
      </c>
      <c r="D21" s="254" t="s">
        <v>225</v>
      </c>
      <c r="E21" s="232" t="s">
        <v>678</v>
      </c>
      <c r="F21" s="255">
        <v>1</v>
      </c>
      <c r="G21" s="255">
        <v>0</v>
      </c>
      <c r="H21" s="255"/>
      <c r="I21" s="376" t="s">
        <v>290</v>
      </c>
      <c r="J21" s="458" t="s">
        <v>214</v>
      </c>
      <c r="K21" s="229">
        <v>40193</v>
      </c>
      <c r="L21" s="510">
        <v>14</v>
      </c>
      <c r="M21" s="534">
        <f>K21+L21</f>
        <v>40207</v>
      </c>
      <c r="N21" s="510"/>
      <c r="O21" s="376" t="s">
        <v>207</v>
      </c>
      <c r="P21" s="510">
        <v>3</v>
      </c>
      <c r="Q21" s="534">
        <f>M21+P21</f>
        <v>40210</v>
      </c>
      <c r="R21" s="510">
        <v>14</v>
      </c>
      <c r="S21" s="534">
        <f>Q21+R21</f>
        <v>40224</v>
      </c>
      <c r="T21" s="510">
        <v>7</v>
      </c>
      <c r="U21" s="229">
        <f>S21+T21</f>
        <v>40231</v>
      </c>
      <c r="V21" s="510">
        <v>14</v>
      </c>
      <c r="W21" s="534">
        <f>U21+V21</f>
        <v>40245</v>
      </c>
      <c r="X21" s="510">
        <v>2</v>
      </c>
      <c r="Y21" s="534">
        <f>W21+X21</f>
        <v>40247</v>
      </c>
      <c r="Z21" s="510">
        <v>7</v>
      </c>
      <c r="AA21" s="229">
        <f>Y21+Z21</f>
        <v>40254</v>
      </c>
      <c r="AB21" s="510">
        <v>7</v>
      </c>
      <c r="AC21" s="534">
        <f>AA21+AB21</f>
        <v>40261</v>
      </c>
      <c r="AD21" s="510">
        <v>30</v>
      </c>
      <c r="AE21" s="534">
        <f>AC21+AD21</f>
        <v>40291</v>
      </c>
      <c r="AF21" s="479"/>
      <c r="AG21" s="48"/>
      <c r="AH21" s="117" t="s">
        <v>247</v>
      </c>
    </row>
    <row r="22" spans="1:34" s="48" customFormat="1" ht="15" hidden="1">
      <c r="A22" s="1059">
        <f t="shared" si="0"/>
        <v>7</v>
      </c>
      <c r="B22" s="240" t="s">
        <v>316</v>
      </c>
      <c r="C22" s="459"/>
      <c r="D22" s="460"/>
      <c r="E22" s="241"/>
      <c r="F22" s="243"/>
      <c r="G22" s="243">
        <f>'Financial Management'!CD81</f>
        <v>0</v>
      </c>
      <c r="H22" s="243">
        <f>'Financial Management'!CE81</f>
        <v>0</v>
      </c>
      <c r="I22" s="248"/>
      <c r="J22" s="244"/>
      <c r="K22" s="461"/>
      <c r="L22" s="511"/>
      <c r="M22" s="247"/>
      <c r="N22" s="511"/>
      <c r="O22" s="247"/>
      <c r="P22" s="511"/>
      <c r="Q22" s="247"/>
      <c r="R22" s="511"/>
      <c r="S22" s="247"/>
      <c r="T22" s="511"/>
      <c r="U22" s="246"/>
      <c r="V22" s="511"/>
      <c r="W22" s="248"/>
      <c r="X22" s="511"/>
      <c r="Y22" s="248"/>
      <c r="Z22" s="511"/>
      <c r="AA22" s="246"/>
      <c r="AB22" s="511"/>
      <c r="AC22" s="248"/>
      <c r="AD22" s="511"/>
      <c r="AE22" s="248"/>
      <c r="AF22" s="480"/>
      <c r="AG22" s="29"/>
      <c r="AH22" s="462"/>
    </row>
    <row r="23" spans="1:34" ht="15" hidden="1">
      <c r="A23" s="1059">
        <f t="shared" si="0"/>
        <v>8</v>
      </c>
      <c r="B23" s="252" t="s">
        <v>204</v>
      </c>
      <c r="C23" s="253" t="s">
        <v>755</v>
      </c>
      <c r="D23" s="254" t="s">
        <v>225</v>
      </c>
      <c r="E23" s="232" t="s">
        <v>679</v>
      </c>
      <c r="F23" s="255">
        <v>1</v>
      </c>
      <c r="G23" s="255">
        <v>0</v>
      </c>
      <c r="H23" s="255"/>
      <c r="I23" s="376" t="s">
        <v>290</v>
      </c>
      <c r="J23" s="458" t="s">
        <v>214</v>
      </c>
      <c r="K23" s="229">
        <v>40193</v>
      </c>
      <c r="L23" s="510">
        <v>14</v>
      </c>
      <c r="M23" s="534">
        <f>K23+L23</f>
        <v>40207</v>
      </c>
      <c r="N23" s="510"/>
      <c r="O23" s="376" t="s">
        <v>207</v>
      </c>
      <c r="P23" s="510">
        <v>3</v>
      </c>
      <c r="Q23" s="534">
        <f>M23+P23</f>
        <v>40210</v>
      </c>
      <c r="R23" s="510">
        <v>14</v>
      </c>
      <c r="S23" s="534">
        <f>Q23+R23</f>
        <v>40224</v>
      </c>
      <c r="T23" s="510">
        <v>7</v>
      </c>
      <c r="U23" s="229">
        <f>S23+T23</f>
        <v>40231</v>
      </c>
      <c r="V23" s="510">
        <v>14</v>
      </c>
      <c r="W23" s="534">
        <f>U23+V23</f>
        <v>40245</v>
      </c>
      <c r="X23" s="510">
        <v>2</v>
      </c>
      <c r="Y23" s="534">
        <f>W23+X23</f>
        <v>40247</v>
      </c>
      <c r="Z23" s="510">
        <v>7</v>
      </c>
      <c r="AA23" s="229">
        <f>Y23+Z23</f>
        <v>40254</v>
      </c>
      <c r="AB23" s="510">
        <v>7</v>
      </c>
      <c r="AC23" s="534">
        <f>AA23+AB23</f>
        <v>40261</v>
      </c>
      <c r="AD23" s="510">
        <v>30</v>
      </c>
      <c r="AE23" s="534">
        <f>AC23+AD23</f>
        <v>40291</v>
      </c>
      <c r="AF23" s="479"/>
      <c r="AG23" s="48"/>
      <c r="AH23" s="117" t="s">
        <v>247</v>
      </c>
    </row>
    <row r="24" spans="1:34" s="48" customFormat="1" ht="15" hidden="1">
      <c r="A24" s="1059">
        <f t="shared" si="0"/>
        <v>9</v>
      </c>
      <c r="B24" s="240" t="s">
        <v>316</v>
      </c>
      <c r="C24" s="459"/>
      <c r="D24" s="460"/>
      <c r="E24" s="241"/>
      <c r="F24" s="243"/>
      <c r="G24" s="243">
        <f>'Financial Management'!CD82</f>
        <v>0</v>
      </c>
      <c r="H24" s="243">
        <f>'Financial Management'!CE82</f>
        <v>0</v>
      </c>
      <c r="I24" s="248"/>
      <c r="J24" s="244"/>
      <c r="K24" s="461"/>
      <c r="L24" s="511"/>
      <c r="M24" s="247"/>
      <c r="N24" s="511"/>
      <c r="O24" s="247"/>
      <c r="P24" s="511"/>
      <c r="Q24" s="247"/>
      <c r="R24" s="511"/>
      <c r="S24" s="247"/>
      <c r="T24" s="511"/>
      <c r="U24" s="246"/>
      <c r="V24" s="511"/>
      <c r="W24" s="248"/>
      <c r="X24" s="511"/>
      <c r="Y24" s="248"/>
      <c r="Z24" s="511"/>
      <c r="AA24" s="246"/>
      <c r="AB24" s="511"/>
      <c r="AC24" s="248"/>
      <c r="AD24" s="511"/>
      <c r="AE24" s="248"/>
      <c r="AF24" s="480"/>
      <c r="AG24" s="29"/>
      <c r="AH24" s="462"/>
    </row>
    <row r="25" spans="1:34" ht="15" hidden="1">
      <c r="A25" s="1059">
        <f t="shared" si="0"/>
        <v>10</v>
      </c>
      <c r="B25" s="252" t="s">
        <v>204</v>
      </c>
      <c r="C25" s="253" t="s">
        <v>756</v>
      </c>
      <c r="D25" s="254" t="s">
        <v>225</v>
      </c>
      <c r="E25" s="232" t="s">
        <v>680</v>
      </c>
      <c r="F25" s="255">
        <v>1</v>
      </c>
      <c r="G25" s="255">
        <v>0</v>
      </c>
      <c r="H25" s="255"/>
      <c r="I25" s="376" t="s">
        <v>290</v>
      </c>
      <c r="J25" s="458" t="s">
        <v>214</v>
      </c>
      <c r="K25" s="229">
        <v>40193</v>
      </c>
      <c r="L25" s="510">
        <v>14</v>
      </c>
      <c r="M25" s="534">
        <f>K25+L25</f>
        <v>40207</v>
      </c>
      <c r="N25" s="510"/>
      <c r="O25" s="376" t="s">
        <v>207</v>
      </c>
      <c r="P25" s="510">
        <v>3</v>
      </c>
      <c r="Q25" s="534">
        <f>M25+P25</f>
        <v>40210</v>
      </c>
      <c r="R25" s="510">
        <v>14</v>
      </c>
      <c r="S25" s="534">
        <f>Q25+R25</f>
        <v>40224</v>
      </c>
      <c r="T25" s="510">
        <v>7</v>
      </c>
      <c r="U25" s="229">
        <f>S25+T25</f>
        <v>40231</v>
      </c>
      <c r="V25" s="510">
        <v>14</v>
      </c>
      <c r="W25" s="534">
        <f>U25+V25</f>
        <v>40245</v>
      </c>
      <c r="X25" s="510">
        <v>2</v>
      </c>
      <c r="Y25" s="534">
        <f>W25+X25</f>
        <v>40247</v>
      </c>
      <c r="Z25" s="510">
        <v>7</v>
      </c>
      <c r="AA25" s="229">
        <f>Y25+Z25</f>
        <v>40254</v>
      </c>
      <c r="AB25" s="510">
        <v>7</v>
      </c>
      <c r="AC25" s="534">
        <f>AA25+AB25</f>
        <v>40261</v>
      </c>
      <c r="AD25" s="510">
        <v>30</v>
      </c>
      <c r="AE25" s="534">
        <f>AC25+AD25</f>
        <v>40291</v>
      </c>
      <c r="AF25" s="479"/>
      <c r="AG25" s="48"/>
      <c r="AH25" s="117" t="s">
        <v>247</v>
      </c>
    </row>
    <row r="26" spans="1:34" s="48" customFormat="1" ht="15" hidden="1">
      <c r="A26" s="1059">
        <f t="shared" si="0"/>
        <v>11</v>
      </c>
      <c r="B26" s="240" t="s">
        <v>316</v>
      </c>
      <c r="C26" s="459"/>
      <c r="D26" s="460"/>
      <c r="E26" s="241"/>
      <c r="F26" s="243"/>
      <c r="G26" s="243">
        <f>'Financial Management'!CD83</f>
        <v>0</v>
      </c>
      <c r="H26" s="243">
        <f>'Financial Management'!CE83</f>
        <v>0</v>
      </c>
      <c r="I26" s="248"/>
      <c r="J26" s="244"/>
      <c r="K26" s="461"/>
      <c r="L26" s="511"/>
      <c r="M26" s="247"/>
      <c r="N26" s="511"/>
      <c r="O26" s="247"/>
      <c r="P26" s="511"/>
      <c r="Q26" s="247"/>
      <c r="R26" s="511"/>
      <c r="S26" s="247"/>
      <c r="T26" s="511"/>
      <c r="U26" s="246"/>
      <c r="V26" s="511"/>
      <c r="W26" s="248"/>
      <c r="X26" s="511"/>
      <c r="Y26" s="248"/>
      <c r="Z26" s="511"/>
      <c r="AA26" s="246"/>
      <c r="AB26" s="511"/>
      <c r="AC26" s="248"/>
      <c r="AD26" s="511"/>
      <c r="AE26" s="248"/>
      <c r="AF26" s="480"/>
      <c r="AG26" s="29"/>
      <c r="AH26" s="462"/>
    </row>
    <row r="27" spans="1:34" ht="15" hidden="1">
      <c r="A27" s="20">
        <v>3</v>
      </c>
      <c r="B27" s="252" t="s">
        <v>204</v>
      </c>
      <c r="C27" s="253" t="s">
        <v>757</v>
      </c>
      <c r="D27" s="254" t="s">
        <v>225</v>
      </c>
      <c r="E27" s="232" t="s">
        <v>681</v>
      </c>
      <c r="F27" s="255">
        <v>1</v>
      </c>
      <c r="G27" s="255">
        <v>0</v>
      </c>
      <c r="H27" s="255"/>
      <c r="I27" s="376" t="s">
        <v>290</v>
      </c>
      <c r="J27" s="458" t="s">
        <v>214</v>
      </c>
      <c r="K27" s="229">
        <v>40193</v>
      </c>
      <c r="L27" s="510">
        <v>14</v>
      </c>
      <c r="M27" s="534">
        <f>K27+L27</f>
        <v>40207</v>
      </c>
      <c r="N27" s="510"/>
      <c r="O27" s="376" t="s">
        <v>207</v>
      </c>
      <c r="P27" s="510">
        <v>3</v>
      </c>
      <c r="Q27" s="534">
        <f>M27+P27</f>
        <v>40210</v>
      </c>
      <c r="R27" s="510">
        <v>14</v>
      </c>
      <c r="S27" s="534">
        <f>Q27+R27</f>
        <v>40224</v>
      </c>
      <c r="T27" s="510">
        <v>7</v>
      </c>
      <c r="U27" s="229">
        <f>S27+T27</f>
        <v>40231</v>
      </c>
      <c r="V27" s="510">
        <v>14</v>
      </c>
      <c r="W27" s="534">
        <f>U27+V27</f>
        <v>40245</v>
      </c>
      <c r="X27" s="510">
        <v>2</v>
      </c>
      <c r="Y27" s="534">
        <f>W27+X27</f>
        <v>40247</v>
      </c>
      <c r="Z27" s="510">
        <v>7</v>
      </c>
      <c r="AA27" s="229">
        <f>Y27+Z27</f>
        <v>40254</v>
      </c>
      <c r="AB27" s="510">
        <v>7</v>
      </c>
      <c r="AC27" s="534">
        <f>AA27+AB27</f>
        <v>40261</v>
      </c>
      <c r="AD27" s="510">
        <v>30</v>
      </c>
      <c r="AE27" s="534">
        <f>AC27+AD27</f>
        <v>40291</v>
      </c>
      <c r="AF27" s="479"/>
      <c r="AG27" s="48"/>
      <c r="AH27" s="117" t="s">
        <v>247</v>
      </c>
    </row>
    <row r="28" spans="1:34" s="48" customFormat="1" ht="15" hidden="1">
      <c r="A28" s="20">
        <f t="shared" ref="A28" si="2">A27+1</f>
        <v>4</v>
      </c>
      <c r="B28" s="240" t="s">
        <v>316</v>
      </c>
      <c r="C28" s="459"/>
      <c r="D28" s="460"/>
      <c r="E28" s="241"/>
      <c r="F28" s="243"/>
      <c r="G28" s="243">
        <f>'Financial Management'!CD84</f>
        <v>0</v>
      </c>
      <c r="H28" s="243">
        <f>'Financial Management'!CE84</f>
        <v>0</v>
      </c>
      <c r="I28" s="248"/>
      <c r="J28" s="244"/>
      <c r="K28" s="461"/>
      <c r="L28" s="511"/>
      <c r="M28" s="247"/>
      <c r="N28" s="511"/>
      <c r="O28" s="247"/>
      <c r="P28" s="511"/>
      <c r="Q28" s="247"/>
      <c r="R28" s="511"/>
      <c r="S28" s="247"/>
      <c r="T28" s="511"/>
      <c r="U28" s="246"/>
      <c r="V28" s="511"/>
      <c r="W28" s="248"/>
      <c r="X28" s="511"/>
      <c r="Y28" s="248"/>
      <c r="Z28" s="511"/>
      <c r="AA28" s="246"/>
      <c r="AB28" s="511"/>
      <c r="AC28" s="248"/>
      <c r="AD28" s="511"/>
      <c r="AE28" s="248"/>
      <c r="AF28" s="480"/>
      <c r="AG28" s="29"/>
      <c r="AH28" s="462"/>
    </row>
    <row r="29" spans="1:34" ht="15" hidden="1">
      <c r="A29" s="20">
        <f t="shared" si="0"/>
        <v>5</v>
      </c>
      <c r="B29" s="252" t="s">
        <v>204</v>
      </c>
      <c r="C29" s="253" t="s">
        <v>758</v>
      </c>
      <c r="D29" s="254" t="s">
        <v>225</v>
      </c>
      <c r="E29" s="232" t="s">
        <v>682</v>
      </c>
      <c r="F29" s="255">
        <v>1</v>
      </c>
      <c r="G29" s="255">
        <v>0</v>
      </c>
      <c r="H29" s="255"/>
      <c r="I29" s="376" t="s">
        <v>290</v>
      </c>
      <c r="J29" s="458" t="s">
        <v>214</v>
      </c>
      <c r="K29" s="229">
        <v>40193</v>
      </c>
      <c r="L29" s="510">
        <v>14</v>
      </c>
      <c r="M29" s="534">
        <f>K29+L29</f>
        <v>40207</v>
      </c>
      <c r="N29" s="510"/>
      <c r="O29" s="376" t="s">
        <v>207</v>
      </c>
      <c r="P29" s="510">
        <v>3</v>
      </c>
      <c r="Q29" s="534">
        <f>M29+P29</f>
        <v>40210</v>
      </c>
      <c r="R29" s="510">
        <v>14</v>
      </c>
      <c r="S29" s="534">
        <f>Q29+R29</f>
        <v>40224</v>
      </c>
      <c r="T29" s="510">
        <v>7</v>
      </c>
      <c r="U29" s="229">
        <f>S29+T29</f>
        <v>40231</v>
      </c>
      <c r="V29" s="510">
        <v>14</v>
      </c>
      <c r="W29" s="534">
        <f>U29+V29</f>
        <v>40245</v>
      </c>
      <c r="X29" s="510">
        <v>2</v>
      </c>
      <c r="Y29" s="534">
        <f>W29+X29</f>
        <v>40247</v>
      </c>
      <c r="Z29" s="510">
        <v>7</v>
      </c>
      <c r="AA29" s="229">
        <f>Y29+Z29</f>
        <v>40254</v>
      </c>
      <c r="AB29" s="510">
        <v>7</v>
      </c>
      <c r="AC29" s="534">
        <f>AA29+AB29</f>
        <v>40261</v>
      </c>
      <c r="AD29" s="510">
        <v>30</v>
      </c>
      <c r="AE29" s="534">
        <f>AC29+AD29</f>
        <v>40291</v>
      </c>
      <c r="AF29" s="479"/>
      <c r="AG29" s="48"/>
      <c r="AH29" s="117" t="s">
        <v>247</v>
      </c>
    </row>
    <row r="30" spans="1:34" s="48" customFormat="1" ht="15" hidden="1">
      <c r="A30" s="20">
        <f t="shared" si="0"/>
        <v>6</v>
      </c>
      <c r="B30" s="240" t="s">
        <v>316</v>
      </c>
      <c r="C30" s="459"/>
      <c r="D30" s="460"/>
      <c r="E30" s="241"/>
      <c r="F30" s="243"/>
      <c r="G30" s="243">
        <f>'Financial Management'!CD86</f>
        <v>0</v>
      </c>
      <c r="H30" s="243">
        <f>'Financial Management'!CE86</f>
        <v>0</v>
      </c>
      <c r="I30" s="248"/>
      <c r="J30" s="244"/>
      <c r="K30" s="461"/>
      <c r="L30" s="511"/>
      <c r="M30" s="247"/>
      <c r="N30" s="511"/>
      <c r="O30" s="247"/>
      <c r="P30" s="511"/>
      <c r="Q30" s="247"/>
      <c r="R30" s="511"/>
      <c r="S30" s="247"/>
      <c r="T30" s="511"/>
      <c r="U30" s="246"/>
      <c r="V30" s="511"/>
      <c r="W30" s="248"/>
      <c r="X30" s="511"/>
      <c r="Y30" s="248"/>
      <c r="Z30" s="511"/>
      <c r="AA30" s="246"/>
      <c r="AB30" s="511"/>
      <c r="AC30" s="248"/>
      <c r="AD30" s="511"/>
      <c r="AE30" s="248"/>
      <c r="AF30" s="480"/>
      <c r="AG30" s="29"/>
      <c r="AH30" s="462"/>
    </row>
    <row r="31" spans="1:34" ht="15" hidden="1">
      <c r="A31" s="1059">
        <f t="shared" si="0"/>
        <v>7</v>
      </c>
      <c r="B31" s="252" t="s">
        <v>204</v>
      </c>
      <c r="C31" s="253" t="s">
        <v>759</v>
      </c>
      <c r="D31" s="254" t="s">
        <v>225</v>
      </c>
      <c r="E31" s="232" t="s">
        <v>683</v>
      </c>
      <c r="F31" s="255">
        <v>1</v>
      </c>
      <c r="G31" s="255">
        <v>0</v>
      </c>
      <c r="H31" s="255"/>
      <c r="I31" s="376" t="s">
        <v>290</v>
      </c>
      <c r="J31" s="458" t="s">
        <v>214</v>
      </c>
      <c r="K31" s="229">
        <v>40193</v>
      </c>
      <c r="L31" s="510">
        <v>14</v>
      </c>
      <c r="M31" s="534">
        <f>K31+L31</f>
        <v>40207</v>
      </c>
      <c r="N31" s="510"/>
      <c r="O31" s="376" t="s">
        <v>207</v>
      </c>
      <c r="P31" s="510">
        <v>3</v>
      </c>
      <c r="Q31" s="534">
        <f>M31+P31</f>
        <v>40210</v>
      </c>
      <c r="R31" s="510">
        <v>14</v>
      </c>
      <c r="S31" s="534">
        <f>Q31+R31</f>
        <v>40224</v>
      </c>
      <c r="T31" s="510">
        <v>7</v>
      </c>
      <c r="U31" s="229">
        <f>S31+T31</f>
        <v>40231</v>
      </c>
      <c r="V31" s="510">
        <v>14</v>
      </c>
      <c r="W31" s="534">
        <f>U31+V31</f>
        <v>40245</v>
      </c>
      <c r="X31" s="510">
        <v>2</v>
      </c>
      <c r="Y31" s="534">
        <f>W31+X31</f>
        <v>40247</v>
      </c>
      <c r="Z31" s="510">
        <v>7</v>
      </c>
      <c r="AA31" s="229">
        <f>Y31+Z31</f>
        <v>40254</v>
      </c>
      <c r="AB31" s="510">
        <v>7</v>
      </c>
      <c r="AC31" s="534">
        <f>AA31+AB31</f>
        <v>40261</v>
      </c>
      <c r="AD31" s="510">
        <v>30</v>
      </c>
      <c r="AE31" s="534">
        <f>AC31+AD31</f>
        <v>40291</v>
      </c>
      <c r="AF31" s="479"/>
      <c r="AG31" s="48"/>
      <c r="AH31" s="117" t="s">
        <v>247</v>
      </c>
    </row>
    <row r="32" spans="1:34" s="48" customFormat="1" ht="15" hidden="1">
      <c r="A32" s="1059">
        <f t="shared" si="0"/>
        <v>8</v>
      </c>
      <c r="B32" s="240" t="s">
        <v>316</v>
      </c>
      <c r="C32" s="459"/>
      <c r="D32" s="460"/>
      <c r="E32" s="241"/>
      <c r="F32" s="243"/>
      <c r="G32" s="243">
        <f>'Financial Management'!CD86</f>
        <v>0</v>
      </c>
      <c r="H32" s="243">
        <f>'Financial Management'!CE86</f>
        <v>0</v>
      </c>
      <c r="I32" s="248"/>
      <c r="J32" s="244"/>
      <c r="K32" s="461"/>
      <c r="L32" s="511"/>
      <c r="M32" s="247"/>
      <c r="N32" s="511"/>
      <c r="O32" s="247"/>
      <c r="P32" s="511"/>
      <c r="Q32" s="247"/>
      <c r="R32" s="511"/>
      <c r="S32" s="247"/>
      <c r="T32" s="511"/>
      <c r="U32" s="246"/>
      <c r="V32" s="511"/>
      <c r="W32" s="248"/>
      <c r="X32" s="511"/>
      <c r="Y32" s="248"/>
      <c r="Z32" s="511"/>
      <c r="AA32" s="246"/>
      <c r="AB32" s="511"/>
      <c r="AC32" s="248"/>
      <c r="AD32" s="511"/>
      <c r="AE32" s="248"/>
      <c r="AF32" s="480"/>
      <c r="AG32" s="29"/>
      <c r="AH32" s="462"/>
    </row>
    <row r="33" spans="1:34" ht="15" hidden="1">
      <c r="A33" s="1059">
        <f t="shared" si="0"/>
        <v>9</v>
      </c>
      <c r="B33" s="252" t="s">
        <v>204</v>
      </c>
      <c r="C33" s="253" t="s">
        <v>760</v>
      </c>
      <c r="D33" s="254" t="s">
        <v>225</v>
      </c>
      <c r="E33" s="232" t="s">
        <v>684</v>
      </c>
      <c r="F33" s="255">
        <v>1</v>
      </c>
      <c r="G33" s="255">
        <v>0</v>
      </c>
      <c r="H33" s="255"/>
      <c r="I33" s="376" t="s">
        <v>290</v>
      </c>
      <c r="J33" s="458" t="s">
        <v>214</v>
      </c>
      <c r="K33" s="229">
        <v>40193</v>
      </c>
      <c r="L33" s="510">
        <v>14</v>
      </c>
      <c r="M33" s="534">
        <f>K33+L33</f>
        <v>40207</v>
      </c>
      <c r="N33" s="510"/>
      <c r="O33" s="376" t="s">
        <v>207</v>
      </c>
      <c r="P33" s="510">
        <v>3</v>
      </c>
      <c r="Q33" s="534">
        <f>M33+P33</f>
        <v>40210</v>
      </c>
      <c r="R33" s="510">
        <v>14</v>
      </c>
      <c r="S33" s="534">
        <f>Q33+R33</f>
        <v>40224</v>
      </c>
      <c r="T33" s="510">
        <v>7</v>
      </c>
      <c r="U33" s="229">
        <f>S33+T33</f>
        <v>40231</v>
      </c>
      <c r="V33" s="510">
        <v>14</v>
      </c>
      <c r="W33" s="534">
        <f>U33+V33</f>
        <v>40245</v>
      </c>
      <c r="X33" s="510">
        <v>2</v>
      </c>
      <c r="Y33" s="534">
        <f>W33+X33</f>
        <v>40247</v>
      </c>
      <c r="Z33" s="510">
        <v>7</v>
      </c>
      <c r="AA33" s="229">
        <f>Y33+Z33</f>
        <v>40254</v>
      </c>
      <c r="AB33" s="510">
        <v>7</v>
      </c>
      <c r="AC33" s="534">
        <f>AA33+AB33</f>
        <v>40261</v>
      </c>
      <c r="AD33" s="510">
        <v>30</v>
      </c>
      <c r="AE33" s="534">
        <f>AC33+AD33</f>
        <v>40291</v>
      </c>
      <c r="AF33" s="479"/>
      <c r="AG33" s="48"/>
      <c r="AH33" s="117" t="s">
        <v>247</v>
      </c>
    </row>
    <row r="34" spans="1:34" s="48" customFormat="1" ht="15" hidden="1">
      <c r="A34" s="1059">
        <f t="shared" si="0"/>
        <v>10</v>
      </c>
      <c r="B34" s="240" t="s">
        <v>316</v>
      </c>
      <c r="C34" s="459"/>
      <c r="D34" s="460"/>
      <c r="E34" s="241"/>
      <c r="F34" s="243"/>
      <c r="G34" s="243">
        <f>'Financial Management'!CD87</f>
        <v>0</v>
      </c>
      <c r="H34" s="243">
        <f>'Financial Management'!CE87</f>
        <v>0</v>
      </c>
      <c r="I34" s="248"/>
      <c r="J34" s="244"/>
      <c r="K34" s="461"/>
      <c r="L34" s="511"/>
      <c r="M34" s="247"/>
      <c r="N34" s="511"/>
      <c r="O34" s="247"/>
      <c r="P34" s="511"/>
      <c r="Q34" s="247"/>
      <c r="R34" s="511"/>
      <c r="S34" s="247"/>
      <c r="T34" s="511"/>
      <c r="U34" s="246"/>
      <c r="V34" s="511"/>
      <c r="W34" s="248"/>
      <c r="X34" s="511"/>
      <c r="Y34" s="248"/>
      <c r="Z34" s="511"/>
      <c r="AA34" s="246"/>
      <c r="AB34" s="511"/>
      <c r="AC34" s="248"/>
      <c r="AD34" s="511"/>
      <c r="AE34" s="248"/>
      <c r="AF34" s="480"/>
      <c r="AG34" s="29"/>
      <c r="AH34" s="462"/>
    </row>
    <row r="35" spans="1:34" ht="15" hidden="1">
      <c r="A35" s="1059">
        <f t="shared" si="0"/>
        <v>11</v>
      </c>
      <c r="B35" s="252" t="s">
        <v>204</v>
      </c>
      <c r="C35" s="253" t="s">
        <v>761</v>
      </c>
      <c r="D35" s="254" t="s">
        <v>225</v>
      </c>
      <c r="E35" s="232" t="s">
        <v>685</v>
      </c>
      <c r="F35" s="255">
        <v>1</v>
      </c>
      <c r="G35" s="255">
        <v>0</v>
      </c>
      <c r="H35" s="255"/>
      <c r="I35" s="376" t="s">
        <v>290</v>
      </c>
      <c r="J35" s="458" t="s">
        <v>214</v>
      </c>
      <c r="K35" s="229">
        <v>40193</v>
      </c>
      <c r="L35" s="510">
        <v>14</v>
      </c>
      <c r="M35" s="534">
        <f>K35+L35</f>
        <v>40207</v>
      </c>
      <c r="N35" s="510"/>
      <c r="O35" s="376" t="s">
        <v>207</v>
      </c>
      <c r="P35" s="510">
        <v>3</v>
      </c>
      <c r="Q35" s="534">
        <f>M35+P35</f>
        <v>40210</v>
      </c>
      <c r="R35" s="510">
        <v>14</v>
      </c>
      <c r="S35" s="534">
        <f>Q35+R35</f>
        <v>40224</v>
      </c>
      <c r="T35" s="510">
        <v>7</v>
      </c>
      <c r="U35" s="229">
        <f>S35+T35</f>
        <v>40231</v>
      </c>
      <c r="V35" s="510">
        <v>14</v>
      </c>
      <c r="W35" s="534">
        <f>U35+V35</f>
        <v>40245</v>
      </c>
      <c r="X35" s="510">
        <v>2</v>
      </c>
      <c r="Y35" s="534">
        <f>W35+X35</f>
        <v>40247</v>
      </c>
      <c r="Z35" s="510">
        <v>7</v>
      </c>
      <c r="AA35" s="229">
        <f>Y35+Z35</f>
        <v>40254</v>
      </c>
      <c r="AB35" s="510">
        <v>7</v>
      </c>
      <c r="AC35" s="534">
        <f>AA35+AB35</f>
        <v>40261</v>
      </c>
      <c r="AD35" s="510">
        <v>30</v>
      </c>
      <c r="AE35" s="534">
        <f>AC35+AD35</f>
        <v>40291</v>
      </c>
      <c r="AF35" s="479"/>
      <c r="AG35" s="48"/>
      <c r="AH35" s="117" t="s">
        <v>247</v>
      </c>
    </row>
    <row r="36" spans="1:34" s="48" customFormat="1" ht="15" hidden="1">
      <c r="A36" s="1059">
        <f t="shared" si="0"/>
        <v>12</v>
      </c>
      <c r="B36" s="240" t="s">
        <v>316</v>
      </c>
      <c r="C36" s="459"/>
      <c r="D36" s="460"/>
      <c r="E36" s="241"/>
      <c r="F36" s="243"/>
      <c r="G36" s="243">
        <f>'Financial Management'!CD88</f>
        <v>72206.301847150477</v>
      </c>
      <c r="H36" s="243">
        <f>'Financial Management'!CE88</f>
        <v>56346</v>
      </c>
      <c r="I36" s="248"/>
      <c r="J36" s="244"/>
      <c r="K36" s="461"/>
      <c r="L36" s="511"/>
      <c r="M36" s="247"/>
      <c r="N36" s="511"/>
      <c r="O36" s="247"/>
      <c r="P36" s="511"/>
      <c r="Q36" s="247"/>
      <c r="R36" s="511"/>
      <c r="S36" s="247"/>
      <c r="T36" s="511"/>
      <c r="U36" s="246"/>
      <c r="V36" s="511"/>
      <c r="W36" s="248"/>
      <c r="X36" s="511"/>
      <c r="Y36" s="248"/>
      <c r="Z36" s="511"/>
      <c r="AA36" s="246"/>
      <c r="AB36" s="511"/>
      <c r="AC36" s="248"/>
      <c r="AD36" s="511"/>
      <c r="AE36" s="248"/>
      <c r="AF36" s="480"/>
      <c r="AG36" s="29"/>
      <c r="AH36" s="462"/>
    </row>
    <row r="37" spans="1:34" ht="15" hidden="1">
      <c r="A37" s="20">
        <v>4</v>
      </c>
      <c r="B37" s="252" t="s">
        <v>204</v>
      </c>
      <c r="C37" s="253" t="s">
        <v>762</v>
      </c>
      <c r="D37" s="254" t="s">
        <v>225</v>
      </c>
      <c r="E37" s="232" t="s">
        <v>686</v>
      </c>
      <c r="F37" s="255">
        <v>1</v>
      </c>
      <c r="G37" s="255">
        <v>0</v>
      </c>
      <c r="H37" s="255"/>
      <c r="I37" s="376" t="s">
        <v>290</v>
      </c>
      <c r="J37" s="458" t="s">
        <v>214</v>
      </c>
      <c r="K37" s="229">
        <v>40193</v>
      </c>
      <c r="L37" s="510">
        <v>14</v>
      </c>
      <c r="M37" s="534">
        <f>K37+L37</f>
        <v>40207</v>
      </c>
      <c r="N37" s="510"/>
      <c r="O37" s="376" t="s">
        <v>207</v>
      </c>
      <c r="P37" s="510">
        <v>3</v>
      </c>
      <c r="Q37" s="534">
        <f>M37+P37</f>
        <v>40210</v>
      </c>
      <c r="R37" s="510">
        <v>14</v>
      </c>
      <c r="S37" s="534">
        <f>Q37+R37</f>
        <v>40224</v>
      </c>
      <c r="T37" s="510">
        <v>7</v>
      </c>
      <c r="U37" s="229">
        <f>S37+T37</f>
        <v>40231</v>
      </c>
      <c r="V37" s="510">
        <v>14</v>
      </c>
      <c r="W37" s="534">
        <f>U37+V37</f>
        <v>40245</v>
      </c>
      <c r="X37" s="510">
        <v>2</v>
      </c>
      <c r="Y37" s="534">
        <f>W37+X37</f>
        <v>40247</v>
      </c>
      <c r="Z37" s="510">
        <v>7</v>
      </c>
      <c r="AA37" s="229">
        <f>Y37+Z37</f>
        <v>40254</v>
      </c>
      <c r="AB37" s="510">
        <v>7</v>
      </c>
      <c r="AC37" s="534">
        <f>AA37+AB37</f>
        <v>40261</v>
      </c>
      <c r="AD37" s="510">
        <v>30</v>
      </c>
      <c r="AE37" s="534">
        <f>AC37+AD37</f>
        <v>40291</v>
      </c>
      <c r="AF37" s="479"/>
      <c r="AG37" s="48"/>
      <c r="AH37" s="117" t="s">
        <v>247</v>
      </c>
    </row>
    <row r="38" spans="1:34" s="48" customFormat="1" ht="15" hidden="1">
      <c r="A38" s="20">
        <f t="shared" ref="A38" si="3">A37+1</f>
        <v>5</v>
      </c>
      <c r="B38" s="240" t="s">
        <v>316</v>
      </c>
      <c r="C38" s="459"/>
      <c r="D38" s="460"/>
      <c r="E38" s="241"/>
      <c r="F38" s="243"/>
      <c r="G38" s="243">
        <f>'Financial Management'!CD89</f>
        <v>4639.3388616294724</v>
      </c>
      <c r="H38" s="243">
        <f>'Financial Management'!CE89</f>
        <v>3191.76</v>
      </c>
      <c r="I38" s="248"/>
      <c r="J38" s="244"/>
      <c r="K38" s="461"/>
      <c r="L38" s="511"/>
      <c r="M38" s="247"/>
      <c r="N38" s="511"/>
      <c r="O38" s="247"/>
      <c r="P38" s="511"/>
      <c r="Q38" s="247"/>
      <c r="R38" s="511"/>
      <c r="S38" s="247"/>
      <c r="T38" s="511"/>
      <c r="U38" s="246"/>
      <c r="V38" s="511"/>
      <c r="W38" s="248"/>
      <c r="X38" s="511"/>
      <c r="Y38" s="248"/>
      <c r="Z38" s="511"/>
      <c r="AA38" s="246"/>
      <c r="AB38" s="511"/>
      <c r="AC38" s="248"/>
      <c r="AD38" s="511"/>
      <c r="AE38" s="248"/>
      <c r="AF38" s="480"/>
      <c r="AG38" s="29"/>
      <c r="AH38" s="462"/>
    </row>
    <row r="39" spans="1:34" ht="15" hidden="1">
      <c r="A39" s="20">
        <f t="shared" si="0"/>
        <v>6</v>
      </c>
      <c r="B39" s="252" t="s">
        <v>204</v>
      </c>
      <c r="C39" s="253" t="s">
        <v>763</v>
      </c>
      <c r="D39" s="254" t="s">
        <v>225</v>
      </c>
      <c r="E39" s="232" t="s">
        <v>687</v>
      </c>
      <c r="F39" s="255">
        <v>1</v>
      </c>
      <c r="G39" s="255">
        <v>0</v>
      </c>
      <c r="H39" s="255"/>
      <c r="I39" s="376" t="s">
        <v>290</v>
      </c>
      <c r="J39" s="458" t="s">
        <v>214</v>
      </c>
      <c r="K39" s="229">
        <v>40193</v>
      </c>
      <c r="L39" s="510">
        <v>14</v>
      </c>
      <c r="M39" s="534">
        <f>K39+L39</f>
        <v>40207</v>
      </c>
      <c r="N39" s="510"/>
      <c r="O39" s="376" t="s">
        <v>207</v>
      </c>
      <c r="P39" s="510">
        <v>3</v>
      </c>
      <c r="Q39" s="534">
        <f>M39+P39</f>
        <v>40210</v>
      </c>
      <c r="R39" s="510">
        <v>14</v>
      </c>
      <c r="S39" s="534">
        <f>Q39+R39</f>
        <v>40224</v>
      </c>
      <c r="T39" s="510">
        <v>7</v>
      </c>
      <c r="U39" s="229">
        <f>S39+T39</f>
        <v>40231</v>
      </c>
      <c r="V39" s="510">
        <v>14</v>
      </c>
      <c r="W39" s="534">
        <f>U39+V39</f>
        <v>40245</v>
      </c>
      <c r="X39" s="510">
        <v>2</v>
      </c>
      <c r="Y39" s="534">
        <f>W39+X39</f>
        <v>40247</v>
      </c>
      <c r="Z39" s="510">
        <v>7</v>
      </c>
      <c r="AA39" s="229">
        <f>Y39+Z39</f>
        <v>40254</v>
      </c>
      <c r="AB39" s="510">
        <v>7</v>
      </c>
      <c r="AC39" s="534">
        <f>AA39+AB39</f>
        <v>40261</v>
      </c>
      <c r="AD39" s="510">
        <v>30</v>
      </c>
      <c r="AE39" s="534">
        <f>AC39+AD39</f>
        <v>40291</v>
      </c>
      <c r="AF39" s="479"/>
      <c r="AG39" s="48"/>
      <c r="AH39" s="117" t="s">
        <v>247</v>
      </c>
    </row>
    <row r="40" spans="1:34" s="48" customFormat="1" hidden="1" thickBot="1">
      <c r="A40" s="20">
        <f t="shared" si="0"/>
        <v>7</v>
      </c>
      <c r="B40" s="240" t="s">
        <v>316</v>
      </c>
      <c r="C40" s="459"/>
      <c r="D40" s="460"/>
      <c r="E40" s="241"/>
      <c r="F40" s="243"/>
      <c r="G40" s="243">
        <f>'Financial Management'!CD90</f>
        <v>0</v>
      </c>
      <c r="H40" s="243">
        <f>'Financial Management'!CE90</f>
        <v>0</v>
      </c>
      <c r="I40" s="248"/>
      <c r="J40" s="244"/>
      <c r="K40" s="461"/>
      <c r="L40" s="511"/>
      <c r="M40" s="247"/>
      <c r="N40" s="511"/>
      <c r="O40" s="247"/>
      <c r="P40" s="511"/>
      <c r="Q40" s="247"/>
      <c r="R40" s="511"/>
      <c r="S40" s="247"/>
      <c r="T40" s="511"/>
      <c r="U40" s="246"/>
      <c r="V40" s="511"/>
      <c r="W40" s="248"/>
      <c r="X40" s="511"/>
      <c r="Y40" s="248"/>
      <c r="Z40" s="511"/>
      <c r="AA40" s="246"/>
      <c r="AB40" s="511"/>
      <c r="AC40" s="248"/>
      <c r="AD40" s="511"/>
      <c r="AE40" s="248"/>
      <c r="AF40" s="480"/>
      <c r="AG40" s="29"/>
      <c r="AH40" s="462"/>
    </row>
    <row r="41" spans="1:34">
      <c r="A41" s="1059">
        <v>11</v>
      </c>
      <c r="B41" s="396" t="s">
        <v>204</v>
      </c>
      <c r="C41" s="1975" t="s">
        <v>764</v>
      </c>
      <c r="D41" s="1976"/>
      <c r="E41" s="1977"/>
      <c r="F41" s="344">
        <f t="shared" ref="F41:H42" si="4">F39+F37+F35+F33+F31+F29+F27+F25+F23+F21+F19+F17+F15+F13+F11</f>
        <v>15</v>
      </c>
      <c r="G41" s="344">
        <f t="shared" si="4"/>
        <v>105000</v>
      </c>
      <c r="H41" s="343">
        <f t="shared" si="4"/>
        <v>48290</v>
      </c>
      <c r="I41" s="568"/>
      <c r="J41" s="23"/>
      <c r="K41" s="426"/>
      <c r="L41" s="509"/>
      <c r="M41" s="565"/>
      <c r="N41" s="509"/>
      <c r="O41" s="378"/>
      <c r="P41" s="509"/>
      <c r="Q41" s="565"/>
      <c r="R41" s="509"/>
      <c r="S41" s="565"/>
      <c r="T41" s="509"/>
      <c r="U41" s="426"/>
      <c r="V41" s="509"/>
      <c r="W41" s="565"/>
      <c r="X41" s="509"/>
      <c r="Y41" s="565"/>
      <c r="Z41" s="509"/>
      <c r="AA41" s="426"/>
      <c r="AB41" s="509"/>
      <c r="AC41" s="565"/>
      <c r="AD41" s="509"/>
      <c r="AE41" s="565"/>
      <c r="AF41" s="566"/>
      <c r="AG41" s="48"/>
      <c r="AH41" s="117"/>
    </row>
    <row r="42" spans="1:34" s="48" customFormat="1" thickBot="1">
      <c r="A42" s="1059">
        <v>12</v>
      </c>
      <c r="B42" s="338" t="s">
        <v>316</v>
      </c>
      <c r="C42" s="571"/>
      <c r="D42" s="572"/>
      <c r="E42" s="428"/>
      <c r="F42" s="430">
        <f t="shared" si="4"/>
        <v>0</v>
      </c>
      <c r="G42" s="430">
        <f>G12+G14+G16</f>
        <v>0</v>
      </c>
      <c r="H42" s="431">
        <f>H12+H14+H16</f>
        <v>33550.5</v>
      </c>
      <c r="I42" s="569"/>
      <c r="J42" s="91"/>
      <c r="K42" s="465"/>
      <c r="L42" s="509"/>
      <c r="M42" s="567"/>
      <c r="N42" s="509"/>
      <c r="O42" s="567"/>
      <c r="P42" s="509"/>
      <c r="Q42" s="567"/>
      <c r="R42" s="509"/>
      <c r="S42" s="567"/>
      <c r="T42" s="509"/>
      <c r="U42" s="98"/>
      <c r="V42" s="509"/>
      <c r="W42" s="99"/>
      <c r="X42" s="509"/>
      <c r="Y42" s="99"/>
      <c r="Z42" s="509"/>
      <c r="AA42" s="98"/>
      <c r="AB42" s="509"/>
      <c r="AC42" s="99"/>
      <c r="AD42" s="509"/>
      <c r="AE42" s="99"/>
      <c r="AF42" s="481"/>
      <c r="AG42" s="29"/>
      <c r="AH42" s="462"/>
    </row>
    <row r="43" spans="1:34">
      <c r="A43" s="1059">
        <v>13</v>
      </c>
      <c r="B43" s="559"/>
      <c r="C43" s="1987" t="s">
        <v>36</v>
      </c>
      <c r="D43" s="1988"/>
      <c r="E43" s="1989"/>
      <c r="F43" s="570"/>
      <c r="G43" s="570"/>
      <c r="H43" s="570"/>
      <c r="I43" s="559"/>
      <c r="J43" s="560"/>
      <c r="K43" s="561"/>
      <c r="L43" s="558"/>
      <c r="M43" s="562"/>
      <c r="N43" s="558"/>
      <c r="O43" s="562"/>
      <c r="P43" s="558"/>
      <c r="Q43" s="562"/>
      <c r="R43" s="558"/>
      <c r="S43" s="562"/>
      <c r="T43" s="558"/>
      <c r="U43" s="563"/>
      <c r="V43" s="558"/>
      <c r="W43" s="562"/>
      <c r="X43" s="558"/>
      <c r="Y43" s="562"/>
      <c r="Z43" s="558"/>
      <c r="AA43" s="563"/>
      <c r="AB43" s="558"/>
      <c r="AC43" s="562"/>
      <c r="AD43" s="558"/>
      <c r="AE43" s="562"/>
      <c r="AF43" s="564"/>
      <c r="AG43" s="90"/>
      <c r="AH43" s="109"/>
    </row>
    <row r="44" spans="1:34" ht="15">
      <c r="A44" s="1059">
        <v>14</v>
      </c>
      <c r="B44" s="252" t="s">
        <v>204</v>
      </c>
      <c r="C44" s="253" t="s">
        <v>843</v>
      </c>
      <c r="D44" s="254" t="s">
        <v>226</v>
      </c>
      <c r="E44" s="232" t="s">
        <v>842</v>
      </c>
      <c r="F44" s="255">
        <v>1</v>
      </c>
      <c r="G44" s="255"/>
      <c r="H44" s="255">
        <v>10000</v>
      </c>
      <c r="I44" s="376" t="s">
        <v>290</v>
      </c>
      <c r="J44" s="458" t="s">
        <v>214</v>
      </c>
      <c r="K44" s="229">
        <v>40616</v>
      </c>
      <c r="L44" s="510">
        <v>14</v>
      </c>
      <c r="M44" s="534">
        <f>K44+L44</f>
        <v>40630</v>
      </c>
      <c r="N44" s="510"/>
      <c r="O44" s="376" t="s">
        <v>207</v>
      </c>
      <c r="P44" s="510">
        <v>3</v>
      </c>
      <c r="Q44" s="534">
        <f>M44+P44</f>
        <v>40633</v>
      </c>
      <c r="R44" s="510">
        <v>14</v>
      </c>
      <c r="S44" s="534">
        <f>Q44+R44</f>
        <v>40647</v>
      </c>
      <c r="T44" s="510">
        <v>7</v>
      </c>
      <c r="U44" s="229">
        <f>S44+T44</f>
        <v>40654</v>
      </c>
      <c r="V44" s="510">
        <v>14</v>
      </c>
      <c r="W44" s="534">
        <f>U44+V44</f>
        <v>40668</v>
      </c>
      <c r="X44" s="510">
        <v>2</v>
      </c>
      <c r="Y44" s="534">
        <f>W44+X44</f>
        <v>40670</v>
      </c>
      <c r="Z44" s="510">
        <v>7</v>
      </c>
      <c r="AA44" s="229">
        <f>Y44+Z44</f>
        <v>40677</v>
      </c>
      <c r="AB44" s="510">
        <v>7</v>
      </c>
      <c r="AC44" s="534">
        <f t="shared" ref="AC44:AC77" si="5">AA44+AB44</f>
        <v>40684</v>
      </c>
      <c r="AD44" s="510">
        <v>30</v>
      </c>
      <c r="AE44" s="534">
        <f t="shared" ref="AE44:AE77" si="6">AC44+AD44</f>
        <v>40714</v>
      </c>
      <c r="AF44" s="479"/>
      <c r="AG44" s="48"/>
      <c r="AH44" s="117" t="s">
        <v>770</v>
      </c>
    </row>
    <row r="45" spans="1:34" s="48" customFormat="1" ht="15.95" customHeight="1">
      <c r="A45" s="1059">
        <v>15</v>
      </c>
      <c r="B45" s="240" t="s">
        <v>316</v>
      </c>
      <c r="C45" s="459"/>
      <c r="D45" s="460"/>
      <c r="E45" s="241"/>
      <c r="F45" s="243"/>
      <c r="G45" s="243">
        <v>0</v>
      </c>
      <c r="H45" s="243">
        <f>'Financial Management'!CE91</f>
        <v>10000</v>
      </c>
      <c r="I45" s="248"/>
      <c r="J45" s="244"/>
      <c r="K45" s="1152">
        <v>40588</v>
      </c>
      <c r="L45" s="511"/>
      <c r="M45" s="247" t="s">
        <v>207</v>
      </c>
      <c r="N45" s="511"/>
      <c r="O45" s="247" t="s">
        <v>207</v>
      </c>
      <c r="P45" s="511"/>
      <c r="Q45" s="247" t="s">
        <v>207</v>
      </c>
      <c r="R45" s="511"/>
      <c r="S45" s="247" t="s">
        <v>207</v>
      </c>
      <c r="T45" s="511"/>
      <c r="U45" s="246" t="s">
        <v>207</v>
      </c>
      <c r="V45" s="511"/>
      <c r="W45" s="248">
        <v>40610</v>
      </c>
      <c r="X45" s="511"/>
      <c r="Y45" s="248">
        <v>40618</v>
      </c>
      <c r="Z45" s="511"/>
      <c r="AA45" s="246">
        <v>40618</v>
      </c>
      <c r="AB45" s="511">
        <v>0</v>
      </c>
      <c r="AC45" s="248">
        <f t="shared" si="5"/>
        <v>40618</v>
      </c>
      <c r="AD45" s="511">
        <v>122</v>
      </c>
      <c r="AE45" s="248">
        <f t="shared" si="6"/>
        <v>40740</v>
      </c>
      <c r="AF45" s="480"/>
      <c r="AG45" s="29"/>
      <c r="AH45" s="462"/>
    </row>
    <row r="46" spans="1:34" ht="15">
      <c r="A46" s="1059">
        <v>16</v>
      </c>
      <c r="B46" s="252" t="s">
        <v>204</v>
      </c>
      <c r="C46" s="253" t="s">
        <v>844</v>
      </c>
      <c r="D46" s="254" t="s">
        <v>226</v>
      </c>
      <c r="E46" s="232" t="s">
        <v>958</v>
      </c>
      <c r="F46" s="255">
        <v>1</v>
      </c>
      <c r="G46" s="255">
        <v>0</v>
      </c>
      <c r="H46" s="255">
        <v>10000</v>
      </c>
      <c r="I46" s="376" t="s">
        <v>290</v>
      </c>
      <c r="J46" s="458" t="s">
        <v>214</v>
      </c>
      <c r="K46" s="229">
        <v>40616</v>
      </c>
      <c r="L46" s="510">
        <v>14</v>
      </c>
      <c r="M46" s="534">
        <f>K46+L46</f>
        <v>40630</v>
      </c>
      <c r="N46" s="510"/>
      <c r="O46" s="376" t="s">
        <v>207</v>
      </c>
      <c r="P46" s="510">
        <v>3</v>
      </c>
      <c r="Q46" s="534">
        <f>M46+P46</f>
        <v>40633</v>
      </c>
      <c r="R46" s="510">
        <v>14</v>
      </c>
      <c r="S46" s="534">
        <f>Q46+R46</f>
        <v>40647</v>
      </c>
      <c r="T46" s="510">
        <v>7</v>
      </c>
      <c r="U46" s="229">
        <f>S46+T46</f>
        <v>40654</v>
      </c>
      <c r="V46" s="510">
        <v>14</v>
      </c>
      <c r="W46" s="534">
        <f>U46+V46</f>
        <v>40668</v>
      </c>
      <c r="X46" s="510">
        <v>2</v>
      </c>
      <c r="Y46" s="534">
        <f>W46+X46</f>
        <v>40670</v>
      </c>
      <c r="Z46" s="510">
        <v>7</v>
      </c>
      <c r="AA46" s="229">
        <f>Y46+Z46</f>
        <v>40677</v>
      </c>
      <c r="AB46" s="510">
        <v>7</v>
      </c>
      <c r="AC46" s="534">
        <f t="shared" si="5"/>
        <v>40684</v>
      </c>
      <c r="AD46" s="510">
        <v>30</v>
      </c>
      <c r="AE46" s="534">
        <f t="shared" si="6"/>
        <v>40714</v>
      </c>
      <c r="AF46" s="479"/>
      <c r="AG46" s="48"/>
      <c r="AH46" s="117" t="s">
        <v>770</v>
      </c>
    </row>
    <row r="47" spans="1:34" s="48" customFormat="1" ht="15.95" customHeight="1">
      <c r="A47" s="20">
        <v>17</v>
      </c>
      <c r="B47" s="240" t="s">
        <v>316</v>
      </c>
      <c r="C47" s="459"/>
      <c r="D47" s="460"/>
      <c r="E47" s="241"/>
      <c r="F47" s="243"/>
      <c r="G47" s="243">
        <v>0</v>
      </c>
      <c r="H47" s="243">
        <f>'Financial Management'!CE92</f>
        <v>10000</v>
      </c>
      <c r="I47" s="248"/>
      <c r="J47" s="244"/>
      <c r="K47" s="1152">
        <v>40588</v>
      </c>
      <c r="L47" s="511"/>
      <c r="M47" s="247" t="s">
        <v>207</v>
      </c>
      <c r="N47" s="511"/>
      <c r="O47" s="247" t="s">
        <v>207</v>
      </c>
      <c r="P47" s="511"/>
      <c r="Q47" s="247" t="s">
        <v>207</v>
      </c>
      <c r="R47" s="511"/>
      <c r="S47" s="247" t="s">
        <v>207</v>
      </c>
      <c r="T47" s="511"/>
      <c r="U47" s="246" t="s">
        <v>207</v>
      </c>
      <c r="V47" s="511"/>
      <c r="W47" s="248">
        <v>40610</v>
      </c>
      <c r="X47" s="511"/>
      <c r="Y47" s="248">
        <v>40618</v>
      </c>
      <c r="Z47" s="511"/>
      <c r="AA47" s="246">
        <v>40618</v>
      </c>
      <c r="AB47" s="511">
        <v>0</v>
      </c>
      <c r="AC47" s="248">
        <f t="shared" si="5"/>
        <v>40618</v>
      </c>
      <c r="AD47" s="511">
        <v>122</v>
      </c>
      <c r="AE47" s="248">
        <f t="shared" si="6"/>
        <v>40740</v>
      </c>
      <c r="AF47" s="480"/>
      <c r="AG47" s="29"/>
      <c r="AH47" s="462"/>
    </row>
    <row r="48" spans="1:34" ht="15">
      <c r="A48" s="20">
        <v>18</v>
      </c>
      <c r="B48" s="252" t="s">
        <v>204</v>
      </c>
      <c r="C48" s="253" t="s">
        <v>845</v>
      </c>
      <c r="D48" s="254" t="s">
        <v>226</v>
      </c>
      <c r="E48" s="232" t="s">
        <v>966</v>
      </c>
      <c r="F48" s="255">
        <v>1</v>
      </c>
      <c r="G48" s="255">
        <v>0</v>
      </c>
      <c r="H48" s="255">
        <v>10000</v>
      </c>
      <c r="I48" s="376" t="s">
        <v>290</v>
      </c>
      <c r="J48" s="458" t="s">
        <v>214</v>
      </c>
      <c r="K48" s="229">
        <v>40616</v>
      </c>
      <c r="L48" s="510">
        <v>14</v>
      </c>
      <c r="M48" s="534">
        <f>K48+L48</f>
        <v>40630</v>
      </c>
      <c r="N48" s="510"/>
      <c r="O48" s="376" t="s">
        <v>207</v>
      </c>
      <c r="P48" s="510">
        <v>3</v>
      </c>
      <c r="Q48" s="534">
        <f>M48+P48</f>
        <v>40633</v>
      </c>
      <c r="R48" s="510">
        <v>14</v>
      </c>
      <c r="S48" s="534">
        <f>Q48+R48</f>
        <v>40647</v>
      </c>
      <c r="T48" s="510">
        <v>7</v>
      </c>
      <c r="U48" s="229">
        <f>S48+T48</f>
        <v>40654</v>
      </c>
      <c r="V48" s="510">
        <v>14</v>
      </c>
      <c r="W48" s="534">
        <f>U48+V48</f>
        <v>40668</v>
      </c>
      <c r="X48" s="510">
        <v>2</v>
      </c>
      <c r="Y48" s="534">
        <f>W48+X48</f>
        <v>40670</v>
      </c>
      <c r="Z48" s="510">
        <v>7</v>
      </c>
      <c r="AA48" s="229">
        <f>Y48+Z48</f>
        <v>40677</v>
      </c>
      <c r="AB48" s="510">
        <v>7</v>
      </c>
      <c r="AC48" s="534">
        <f t="shared" si="5"/>
        <v>40684</v>
      </c>
      <c r="AD48" s="510">
        <v>30</v>
      </c>
      <c r="AE48" s="534">
        <f t="shared" si="6"/>
        <v>40714</v>
      </c>
      <c r="AF48" s="479"/>
      <c r="AG48" s="48"/>
      <c r="AH48" s="117" t="s">
        <v>770</v>
      </c>
    </row>
    <row r="49" spans="1:34" s="48" customFormat="1" ht="15.95" customHeight="1">
      <c r="A49" s="20">
        <f t="shared" si="0"/>
        <v>19</v>
      </c>
      <c r="B49" s="240" t="s">
        <v>316</v>
      </c>
      <c r="C49" s="459"/>
      <c r="D49" s="460"/>
      <c r="E49" s="241"/>
      <c r="F49" s="243"/>
      <c r="G49" s="243">
        <v>0</v>
      </c>
      <c r="H49" s="243">
        <v>9605</v>
      </c>
      <c r="I49" s="248"/>
      <c r="J49" s="244"/>
      <c r="K49" s="1152">
        <v>40664</v>
      </c>
      <c r="L49" s="511"/>
      <c r="M49" s="247" t="s">
        <v>207</v>
      </c>
      <c r="N49" s="511"/>
      <c r="O49" s="247" t="s">
        <v>207</v>
      </c>
      <c r="P49" s="511"/>
      <c r="Q49" s="247" t="s">
        <v>207</v>
      </c>
      <c r="R49" s="511"/>
      <c r="S49" s="247" t="s">
        <v>207</v>
      </c>
      <c r="T49" s="511"/>
      <c r="U49" s="246" t="s">
        <v>207</v>
      </c>
      <c r="V49" s="511"/>
      <c r="W49" s="248">
        <v>40610</v>
      </c>
      <c r="X49" s="511"/>
      <c r="Y49" s="248">
        <v>40618</v>
      </c>
      <c r="Z49" s="511"/>
      <c r="AA49" s="246">
        <v>40618</v>
      </c>
      <c r="AB49" s="511">
        <v>0</v>
      </c>
      <c r="AC49" s="248">
        <f t="shared" si="5"/>
        <v>40618</v>
      </c>
      <c r="AD49" s="511">
        <v>122</v>
      </c>
      <c r="AE49" s="248">
        <f t="shared" si="6"/>
        <v>40740</v>
      </c>
      <c r="AF49" s="480"/>
      <c r="AG49" s="29"/>
      <c r="AH49" s="462"/>
    </row>
    <row r="50" spans="1:34" ht="15">
      <c r="A50" s="20">
        <f t="shared" si="0"/>
        <v>20</v>
      </c>
      <c r="B50" s="252" t="s">
        <v>204</v>
      </c>
      <c r="C50" s="253" t="s">
        <v>846</v>
      </c>
      <c r="D50" s="254" t="s">
        <v>226</v>
      </c>
      <c r="E50" s="232" t="s">
        <v>964</v>
      </c>
      <c r="F50" s="255">
        <v>1</v>
      </c>
      <c r="G50" s="255">
        <v>0</v>
      </c>
      <c r="H50" s="255">
        <v>10000</v>
      </c>
      <c r="I50" s="376" t="s">
        <v>290</v>
      </c>
      <c r="J50" s="458" t="s">
        <v>214</v>
      </c>
      <c r="K50" s="229">
        <v>40616</v>
      </c>
      <c r="L50" s="510">
        <v>14</v>
      </c>
      <c r="M50" s="534">
        <f>K50+L50</f>
        <v>40630</v>
      </c>
      <c r="N50" s="510"/>
      <c r="O50" s="376" t="s">
        <v>207</v>
      </c>
      <c r="P50" s="510">
        <v>3</v>
      </c>
      <c r="Q50" s="534">
        <f>M50+P50</f>
        <v>40633</v>
      </c>
      <c r="R50" s="510">
        <v>14</v>
      </c>
      <c r="S50" s="534">
        <f>Q50+R50</f>
        <v>40647</v>
      </c>
      <c r="T50" s="510">
        <v>7</v>
      </c>
      <c r="U50" s="229">
        <f>S50+T50</f>
        <v>40654</v>
      </c>
      <c r="V50" s="510">
        <v>14</v>
      </c>
      <c r="W50" s="534">
        <f>U50+V50</f>
        <v>40668</v>
      </c>
      <c r="X50" s="510">
        <v>2</v>
      </c>
      <c r="Y50" s="534">
        <f>W50+X50</f>
        <v>40670</v>
      </c>
      <c r="Z50" s="510">
        <v>7</v>
      </c>
      <c r="AA50" s="229">
        <f>Y50+Z50</f>
        <v>40677</v>
      </c>
      <c r="AB50" s="510">
        <v>7</v>
      </c>
      <c r="AC50" s="534">
        <f t="shared" si="5"/>
        <v>40684</v>
      </c>
      <c r="AD50" s="510">
        <v>30</v>
      </c>
      <c r="AE50" s="534">
        <f t="shared" si="6"/>
        <v>40714</v>
      </c>
      <c r="AF50" s="479"/>
      <c r="AG50" s="48"/>
      <c r="AH50" s="117" t="s">
        <v>770</v>
      </c>
    </row>
    <row r="51" spans="1:34" s="48" customFormat="1" ht="15.95" customHeight="1">
      <c r="A51" s="1059">
        <f t="shared" si="0"/>
        <v>21</v>
      </c>
      <c r="B51" s="240" t="s">
        <v>316</v>
      </c>
      <c r="C51" s="459"/>
      <c r="D51" s="460"/>
      <c r="E51" s="241"/>
      <c r="F51" s="243"/>
      <c r="G51" s="243">
        <v>0</v>
      </c>
      <c r="H51" s="243">
        <v>6180</v>
      </c>
      <c r="I51" s="248"/>
      <c r="J51" s="244"/>
      <c r="K51" s="1152">
        <v>40588</v>
      </c>
      <c r="L51" s="511"/>
      <c r="M51" s="247" t="s">
        <v>207</v>
      </c>
      <c r="N51" s="511"/>
      <c r="O51" s="247" t="s">
        <v>207</v>
      </c>
      <c r="P51" s="511"/>
      <c r="Q51" s="247" t="s">
        <v>207</v>
      </c>
      <c r="R51" s="511"/>
      <c r="S51" s="247" t="s">
        <v>207</v>
      </c>
      <c r="T51" s="511"/>
      <c r="U51" s="246" t="s">
        <v>207</v>
      </c>
      <c r="V51" s="511"/>
      <c r="W51" s="248">
        <v>40610</v>
      </c>
      <c r="X51" s="511"/>
      <c r="Y51" s="248">
        <v>40618</v>
      </c>
      <c r="Z51" s="511"/>
      <c r="AA51" s="246">
        <v>40618</v>
      </c>
      <c r="AB51" s="511">
        <v>0</v>
      </c>
      <c r="AC51" s="248">
        <f t="shared" si="5"/>
        <v>40618</v>
      </c>
      <c r="AD51" s="511">
        <v>122</v>
      </c>
      <c r="AE51" s="248">
        <f t="shared" si="6"/>
        <v>40740</v>
      </c>
      <c r="AF51" s="480"/>
      <c r="AG51" s="29"/>
      <c r="AH51" s="462"/>
    </row>
    <row r="52" spans="1:34" ht="15">
      <c r="A52" s="1059">
        <f t="shared" si="0"/>
        <v>22</v>
      </c>
      <c r="B52" s="252" t="s">
        <v>204</v>
      </c>
      <c r="C52" s="253" t="s">
        <v>847</v>
      </c>
      <c r="D52" s="254" t="s">
        <v>226</v>
      </c>
      <c r="E52" s="232" t="s">
        <v>959</v>
      </c>
      <c r="F52" s="255">
        <v>1</v>
      </c>
      <c r="G52" s="255">
        <v>0</v>
      </c>
      <c r="H52" s="255">
        <v>10000</v>
      </c>
      <c r="I52" s="376" t="s">
        <v>290</v>
      </c>
      <c r="J52" s="458" t="s">
        <v>214</v>
      </c>
      <c r="K52" s="229">
        <v>40616</v>
      </c>
      <c r="L52" s="510">
        <v>14</v>
      </c>
      <c r="M52" s="534">
        <f>K52+L52</f>
        <v>40630</v>
      </c>
      <c r="N52" s="510"/>
      <c r="O52" s="376" t="s">
        <v>207</v>
      </c>
      <c r="P52" s="510">
        <v>3</v>
      </c>
      <c r="Q52" s="534">
        <f>M52+P52</f>
        <v>40633</v>
      </c>
      <c r="R52" s="510">
        <v>14</v>
      </c>
      <c r="S52" s="534">
        <f>Q52+R52</f>
        <v>40647</v>
      </c>
      <c r="T52" s="510">
        <v>7</v>
      </c>
      <c r="U52" s="229">
        <f>S52+T52</f>
        <v>40654</v>
      </c>
      <c r="V52" s="510">
        <v>14</v>
      </c>
      <c r="W52" s="534">
        <f>U52+V52</f>
        <v>40668</v>
      </c>
      <c r="X52" s="510">
        <v>2</v>
      </c>
      <c r="Y52" s="534">
        <f>W52+X52</f>
        <v>40670</v>
      </c>
      <c r="Z52" s="510">
        <v>7</v>
      </c>
      <c r="AA52" s="229">
        <f>Y52+Z52</f>
        <v>40677</v>
      </c>
      <c r="AB52" s="510">
        <v>7</v>
      </c>
      <c r="AC52" s="534">
        <f t="shared" si="5"/>
        <v>40684</v>
      </c>
      <c r="AD52" s="510">
        <v>30</v>
      </c>
      <c r="AE52" s="534">
        <f t="shared" si="6"/>
        <v>40714</v>
      </c>
      <c r="AF52" s="479"/>
      <c r="AG52" s="48"/>
      <c r="AH52" s="117" t="s">
        <v>770</v>
      </c>
    </row>
    <row r="53" spans="1:34" s="48" customFormat="1" ht="15.95" customHeight="1">
      <c r="A53" s="1059">
        <f t="shared" si="0"/>
        <v>23</v>
      </c>
      <c r="B53" s="240" t="s">
        <v>316</v>
      </c>
      <c r="C53" s="459"/>
      <c r="D53" s="460"/>
      <c r="E53" s="241"/>
      <c r="F53" s="243"/>
      <c r="G53" s="243">
        <v>0</v>
      </c>
      <c r="H53" s="243">
        <v>6140</v>
      </c>
      <c r="I53" s="248"/>
      <c r="J53" s="244"/>
      <c r="K53" s="1152">
        <v>40588</v>
      </c>
      <c r="L53" s="511"/>
      <c r="M53" s="247" t="s">
        <v>207</v>
      </c>
      <c r="N53" s="511"/>
      <c r="O53" s="247" t="s">
        <v>207</v>
      </c>
      <c r="P53" s="511"/>
      <c r="Q53" s="247" t="s">
        <v>207</v>
      </c>
      <c r="R53" s="511"/>
      <c r="S53" s="247" t="s">
        <v>207</v>
      </c>
      <c r="T53" s="511"/>
      <c r="U53" s="246" t="s">
        <v>207</v>
      </c>
      <c r="V53" s="511"/>
      <c r="W53" s="248">
        <v>40610</v>
      </c>
      <c r="X53" s="511"/>
      <c r="Y53" s="248">
        <v>40618</v>
      </c>
      <c r="Z53" s="511"/>
      <c r="AA53" s="246">
        <v>40618</v>
      </c>
      <c r="AB53" s="511">
        <v>0</v>
      </c>
      <c r="AC53" s="248">
        <f t="shared" si="5"/>
        <v>40618</v>
      </c>
      <c r="AD53" s="511">
        <v>122</v>
      </c>
      <c r="AE53" s="248">
        <f t="shared" si="6"/>
        <v>40740</v>
      </c>
      <c r="AF53" s="480"/>
      <c r="AG53" s="29"/>
      <c r="AH53" s="462"/>
    </row>
    <row r="54" spans="1:34" ht="15">
      <c r="A54" s="1059">
        <f t="shared" si="0"/>
        <v>24</v>
      </c>
      <c r="B54" s="252" t="s">
        <v>204</v>
      </c>
      <c r="C54" s="253" t="s">
        <v>848</v>
      </c>
      <c r="D54" s="254" t="s">
        <v>226</v>
      </c>
      <c r="E54" s="232" t="s">
        <v>960</v>
      </c>
      <c r="F54" s="255">
        <v>1</v>
      </c>
      <c r="G54" s="255">
        <v>0</v>
      </c>
      <c r="H54" s="255">
        <v>10000</v>
      </c>
      <c r="I54" s="376" t="s">
        <v>290</v>
      </c>
      <c r="J54" s="458" t="s">
        <v>214</v>
      </c>
      <c r="K54" s="229">
        <v>40616</v>
      </c>
      <c r="L54" s="510">
        <v>14</v>
      </c>
      <c r="M54" s="534">
        <f>K54+L54</f>
        <v>40630</v>
      </c>
      <c r="N54" s="510"/>
      <c r="O54" s="376" t="s">
        <v>207</v>
      </c>
      <c r="P54" s="510">
        <v>3</v>
      </c>
      <c r="Q54" s="534">
        <f>M54+P54</f>
        <v>40633</v>
      </c>
      <c r="R54" s="510">
        <v>14</v>
      </c>
      <c r="S54" s="534">
        <f>Q54+R54</f>
        <v>40647</v>
      </c>
      <c r="T54" s="510">
        <v>7</v>
      </c>
      <c r="U54" s="229">
        <f>S54+T54</f>
        <v>40654</v>
      </c>
      <c r="V54" s="510">
        <v>14</v>
      </c>
      <c r="W54" s="534">
        <f>U54+V54</f>
        <v>40668</v>
      </c>
      <c r="X54" s="510">
        <v>2</v>
      </c>
      <c r="Y54" s="534">
        <f>W54+X54</f>
        <v>40670</v>
      </c>
      <c r="Z54" s="510">
        <v>7</v>
      </c>
      <c r="AA54" s="229">
        <f>Y54+Z54</f>
        <v>40677</v>
      </c>
      <c r="AB54" s="510">
        <v>7</v>
      </c>
      <c r="AC54" s="534">
        <f t="shared" si="5"/>
        <v>40684</v>
      </c>
      <c r="AD54" s="510">
        <v>30</v>
      </c>
      <c r="AE54" s="534">
        <f t="shared" si="6"/>
        <v>40714</v>
      </c>
      <c r="AF54" s="479"/>
      <c r="AG54" s="48"/>
      <c r="AH54" s="117" t="s">
        <v>770</v>
      </c>
    </row>
    <row r="55" spans="1:34" s="48" customFormat="1" ht="15.95" customHeight="1">
      <c r="A55" s="1059">
        <f t="shared" si="0"/>
        <v>25</v>
      </c>
      <c r="B55" s="240" t="s">
        <v>316</v>
      </c>
      <c r="C55" s="459"/>
      <c r="D55" s="460"/>
      <c r="E55" s="241"/>
      <c r="F55" s="243"/>
      <c r="G55" s="243">
        <v>0</v>
      </c>
      <c r="H55" s="243">
        <v>8725</v>
      </c>
      <c r="I55" s="248"/>
      <c r="J55" s="244"/>
      <c r="K55" s="1152">
        <v>40588</v>
      </c>
      <c r="L55" s="511"/>
      <c r="M55" s="247" t="s">
        <v>207</v>
      </c>
      <c r="N55" s="511"/>
      <c r="O55" s="247" t="s">
        <v>207</v>
      </c>
      <c r="P55" s="511"/>
      <c r="Q55" s="247" t="s">
        <v>207</v>
      </c>
      <c r="R55" s="511"/>
      <c r="S55" s="247" t="s">
        <v>207</v>
      </c>
      <c r="T55" s="511"/>
      <c r="U55" s="246" t="s">
        <v>207</v>
      </c>
      <c r="V55" s="511"/>
      <c r="W55" s="248">
        <v>40610</v>
      </c>
      <c r="X55" s="511"/>
      <c r="Y55" s="248">
        <v>40618</v>
      </c>
      <c r="Z55" s="511"/>
      <c r="AA55" s="246">
        <v>40618</v>
      </c>
      <c r="AB55" s="511">
        <v>0</v>
      </c>
      <c r="AC55" s="248">
        <f t="shared" si="5"/>
        <v>40618</v>
      </c>
      <c r="AD55" s="511">
        <v>122</v>
      </c>
      <c r="AE55" s="248">
        <f t="shared" si="6"/>
        <v>40740</v>
      </c>
      <c r="AF55" s="480"/>
      <c r="AG55" s="29"/>
      <c r="AH55" s="462"/>
    </row>
    <row r="56" spans="1:34" ht="15">
      <c r="A56" s="1059">
        <f t="shared" si="0"/>
        <v>26</v>
      </c>
      <c r="B56" s="252" t="s">
        <v>204</v>
      </c>
      <c r="C56" s="253" t="s">
        <v>849</v>
      </c>
      <c r="D56" s="254" t="s">
        <v>226</v>
      </c>
      <c r="E56" s="232" t="s">
        <v>961</v>
      </c>
      <c r="F56" s="255">
        <v>1</v>
      </c>
      <c r="G56" s="255">
        <v>0</v>
      </c>
      <c r="H56" s="255">
        <v>10000</v>
      </c>
      <c r="I56" s="376" t="s">
        <v>290</v>
      </c>
      <c r="J56" s="458" t="s">
        <v>214</v>
      </c>
      <c r="K56" s="229">
        <v>40616</v>
      </c>
      <c r="L56" s="510">
        <v>14</v>
      </c>
      <c r="M56" s="534">
        <f>K56+L56</f>
        <v>40630</v>
      </c>
      <c r="N56" s="510"/>
      <c r="O56" s="376" t="s">
        <v>207</v>
      </c>
      <c r="P56" s="510">
        <v>3</v>
      </c>
      <c r="Q56" s="534">
        <f>M56+P56</f>
        <v>40633</v>
      </c>
      <c r="R56" s="510">
        <v>14</v>
      </c>
      <c r="S56" s="534">
        <f>Q56+R56</f>
        <v>40647</v>
      </c>
      <c r="T56" s="510">
        <v>7</v>
      </c>
      <c r="U56" s="229">
        <f>S56+T56</f>
        <v>40654</v>
      </c>
      <c r="V56" s="510">
        <v>14</v>
      </c>
      <c r="W56" s="534">
        <f>U56+V56</f>
        <v>40668</v>
      </c>
      <c r="X56" s="510">
        <v>2</v>
      </c>
      <c r="Y56" s="534">
        <f>W56+X56</f>
        <v>40670</v>
      </c>
      <c r="Z56" s="510">
        <v>7</v>
      </c>
      <c r="AA56" s="229">
        <f>Y56+Z56</f>
        <v>40677</v>
      </c>
      <c r="AB56" s="510">
        <v>7</v>
      </c>
      <c r="AC56" s="534">
        <f t="shared" si="5"/>
        <v>40684</v>
      </c>
      <c r="AD56" s="510">
        <v>30</v>
      </c>
      <c r="AE56" s="534">
        <f t="shared" si="6"/>
        <v>40714</v>
      </c>
      <c r="AF56" s="479"/>
      <c r="AG56" s="48"/>
      <c r="AH56" s="117" t="s">
        <v>770</v>
      </c>
    </row>
    <row r="57" spans="1:34" s="48" customFormat="1" ht="15.95" customHeight="1">
      <c r="A57" s="20">
        <v>27</v>
      </c>
      <c r="B57" s="240" t="s">
        <v>316</v>
      </c>
      <c r="C57" s="459"/>
      <c r="D57" s="460"/>
      <c r="E57" s="241"/>
      <c r="F57" s="243"/>
      <c r="G57" s="243">
        <v>0</v>
      </c>
      <c r="H57" s="243">
        <f>'Financial Management'!CE97</f>
        <v>10000</v>
      </c>
      <c r="I57" s="248"/>
      <c r="J57" s="244"/>
      <c r="K57" s="1152">
        <v>40588</v>
      </c>
      <c r="L57" s="511"/>
      <c r="M57" s="247" t="s">
        <v>207</v>
      </c>
      <c r="N57" s="511"/>
      <c r="O57" s="247" t="s">
        <v>207</v>
      </c>
      <c r="P57" s="511"/>
      <c r="Q57" s="247" t="s">
        <v>207</v>
      </c>
      <c r="R57" s="511"/>
      <c r="S57" s="247" t="s">
        <v>207</v>
      </c>
      <c r="T57" s="511"/>
      <c r="U57" s="246" t="s">
        <v>207</v>
      </c>
      <c r="V57" s="511"/>
      <c r="W57" s="248">
        <v>40610</v>
      </c>
      <c r="X57" s="511"/>
      <c r="Y57" s="248">
        <v>40618</v>
      </c>
      <c r="Z57" s="511"/>
      <c r="AA57" s="246">
        <v>40618</v>
      </c>
      <c r="AB57" s="511">
        <v>0</v>
      </c>
      <c r="AC57" s="248">
        <f t="shared" si="5"/>
        <v>40618</v>
      </c>
      <c r="AD57" s="511">
        <v>122</v>
      </c>
      <c r="AE57" s="248">
        <f t="shared" si="6"/>
        <v>40740</v>
      </c>
      <c r="AF57" s="480"/>
      <c r="AG57" s="29"/>
      <c r="AH57" s="462"/>
    </row>
    <row r="58" spans="1:34" ht="23.25" customHeight="1">
      <c r="A58" s="20">
        <v>28</v>
      </c>
      <c r="B58" s="252" t="s">
        <v>204</v>
      </c>
      <c r="C58" s="253" t="s">
        <v>850</v>
      </c>
      <c r="D58" s="254" t="s">
        <v>226</v>
      </c>
      <c r="E58" s="232" t="s">
        <v>962</v>
      </c>
      <c r="F58" s="255">
        <v>1</v>
      </c>
      <c r="G58" s="255">
        <v>0</v>
      </c>
      <c r="H58" s="255">
        <v>10000</v>
      </c>
      <c r="I58" s="376" t="s">
        <v>290</v>
      </c>
      <c r="J58" s="458" t="s">
        <v>214</v>
      </c>
      <c r="K58" s="229">
        <v>40616</v>
      </c>
      <c r="L58" s="510">
        <v>14</v>
      </c>
      <c r="M58" s="534">
        <f>K58+L58</f>
        <v>40630</v>
      </c>
      <c r="N58" s="510"/>
      <c r="O58" s="376" t="s">
        <v>207</v>
      </c>
      <c r="P58" s="510">
        <v>3</v>
      </c>
      <c r="Q58" s="534">
        <f>M58+P58</f>
        <v>40633</v>
      </c>
      <c r="R58" s="510">
        <v>14</v>
      </c>
      <c r="S58" s="534">
        <f>Q58+R58</f>
        <v>40647</v>
      </c>
      <c r="T58" s="510">
        <v>7</v>
      </c>
      <c r="U58" s="229">
        <f>S58+T58</f>
        <v>40654</v>
      </c>
      <c r="V58" s="510">
        <v>14</v>
      </c>
      <c r="W58" s="534">
        <f>U58+V58</f>
        <v>40668</v>
      </c>
      <c r="X58" s="510">
        <v>2</v>
      </c>
      <c r="Y58" s="534">
        <f>W58+X58</f>
        <v>40670</v>
      </c>
      <c r="Z58" s="510">
        <v>7</v>
      </c>
      <c r="AA58" s="229">
        <f>Y58+Z58</f>
        <v>40677</v>
      </c>
      <c r="AB58" s="510">
        <v>7</v>
      </c>
      <c r="AC58" s="534">
        <f t="shared" si="5"/>
        <v>40684</v>
      </c>
      <c r="AD58" s="510">
        <v>30</v>
      </c>
      <c r="AE58" s="534">
        <f t="shared" si="6"/>
        <v>40714</v>
      </c>
      <c r="AF58" s="479"/>
      <c r="AG58" s="48"/>
      <c r="AH58" s="117" t="s">
        <v>770</v>
      </c>
    </row>
    <row r="59" spans="1:34" s="48" customFormat="1" ht="15.95" customHeight="1">
      <c r="A59" s="20">
        <f t="shared" si="0"/>
        <v>29</v>
      </c>
      <c r="B59" s="240" t="s">
        <v>316</v>
      </c>
      <c r="C59" s="459"/>
      <c r="D59" s="460"/>
      <c r="E59" s="241"/>
      <c r="F59" s="243"/>
      <c r="G59" s="243">
        <v>0</v>
      </c>
      <c r="H59" s="243">
        <f>'Financial Management'!CE98</f>
        <v>10000</v>
      </c>
      <c r="I59" s="248"/>
      <c r="J59" s="244"/>
      <c r="K59" s="1152">
        <v>40588</v>
      </c>
      <c r="L59" s="511"/>
      <c r="M59" s="247" t="s">
        <v>207</v>
      </c>
      <c r="N59" s="511"/>
      <c r="O59" s="247" t="s">
        <v>207</v>
      </c>
      <c r="P59" s="511"/>
      <c r="Q59" s="247" t="s">
        <v>207</v>
      </c>
      <c r="R59" s="511"/>
      <c r="S59" s="247" t="s">
        <v>207</v>
      </c>
      <c r="T59" s="511"/>
      <c r="U59" s="246" t="s">
        <v>207</v>
      </c>
      <c r="V59" s="511"/>
      <c r="W59" s="248">
        <v>40610</v>
      </c>
      <c r="X59" s="511"/>
      <c r="Y59" s="248">
        <v>40618</v>
      </c>
      <c r="Z59" s="511"/>
      <c r="AA59" s="246">
        <v>40618</v>
      </c>
      <c r="AB59" s="511">
        <v>0</v>
      </c>
      <c r="AC59" s="248">
        <f t="shared" si="5"/>
        <v>40618</v>
      </c>
      <c r="AD59" s="511">
        <v>122</v>
      </c>
      <c r="AE59" s="248">
        <f t="shared" si="6"/>
        <v>40740</v>
      </c>
      <c r="AF59" s="480"/>
      <c r="AG59" s="29"/>
      <c r="AH59" s="462"/>
    </row>
    <row r="60" spans="1:34" ht="15">
      <c r="A60" s="20">
        <f t="shared" si="0"/>
        <v>30</v>
      </c>
      <c r="B60" s="252" t="s">
        <v>204</v>
      </c>
      <c r="C60" s="253" t="s">
        <v>851</v>
      </c>
      <c r="D60" s="254" t="s">
        <v>226</v>
      </c>
      <c r="E60" s="232" t="s">
        <v>963</v>
      </c>
      <c r="F60" s="255">
        <v>1</v>
      </c>
      <c r="G60" s="255">
        <v>0</v>
      </c>
      <c r="H60" s="255">
        <v>10000</v>
      </c>
      <c r="I60" s="376" t="s">
        <v>290</v>
      </c>
      <c r="J60" s="458" t="s">
        <v>214</v>
      </c>
      <c r="K60" s="229">
        <v>40616</v>
      </c>
      <c r="L60" s="510">
        <v>14</v>
      </c>
      <c r="M60" s="534">
        <f>K60+L60</f>
        <v>40630</v>
      </c>
      <c r="N60" s="510"/>
      <c r="O60" s="376" t="s">
        <v>207</v>
      </c>
      <c r="P60" s="510">
        <v>3</v>
      </c>
      <c r="Q60" s="534">
        <f>M60+P60</f>
        <v>40633</v>
      </c>
      <c r="R60" s="510">
        <v>14</v>
      </c>
      <c r="S60" s="534">
        <f>Q60+R60</f>
        <v>40647</v>
      </c>
      <c r="T60" s="510">
        <v>7</v>
      </c>
      <c r="U60" s="229">
        <f>S60+T60</f>
        <v>40654</v>
      </c>
      <c r="V60" s="510">
        <v>14</v>
      </c>
      <c r="W60" s="534">
        <f>U60+V60</f>
        <v>40668</v>
      </c>
      <c r="X60" s="510">
        <v>2</v>
      </c>
      <c r="Y60" s="534">
        <f>W60+X60</f>
        <v>40670</v>
      </c>
      <c r="Z60" s="510">
        <v>7</v>
      </c>
      <c r="AA60" s="229">
        <f>Y60+Z60</f>
        <v>40677</v>
      </c>
      <c r="AB60" s="510">
        <v>7</v>
      </c>
      <c r="AC60" s="534">
        <f t="shared" si="5"/>
        <v>40684</v>
      </c>
      <c r="AD60" s="510">
        <v>30</v>
      </c>
      <c r="AE60" s="534">
        <f t="shared" si="6"/>
        <v>40714</v>
      </c>
      <c r="AF60" s="479"/>
      <c r="AG60" s="48"/>
      <c r="AH60" s="117" t="s">
        <v>770</v>
      </c>
    </row>
    <row r="61" spans="1:34" s="48" customFormat="1" ht="15.95" customHeight="1">
      <c r="A61" s="20">
        <f t="shared" si="0"/>
        <v>31</v>
      </c>
      <c r="B61" s="240" t="s">
        <v>316</v>
      </c>
      <c r="C61" s="459"/>
      <c r="D61" s="460"/>
      <c r="E61" s="241"/>
      <c r="F61" s="243"/>
      <c r="G61" s="243">
        <v>0</v>
      </c>
      <c r="H61" s="243">
        <f>'Financial Management'!CE99</f>
        <v>10000</v>
      </c>
      <c r="I61" s="248"/>
      <c r="J61" s="244"/>
      <c r="K61" s="1152">
        <v>40588</v>
      </c>
      <c r="L61" s="511"/>
      <c r="M61" s="247" t="s">
        <v>207</v>
      </c>
      <c r="N61" s="511"/>
      <c r="O61" s="247" t="s">
        <v>207</v>
      </c>
      <c r="P61" s="511"/>
      <c r="Q61" s="247" t="s">
        <v>207</v>
      </c>
      <c r="R61" s="511"/>
      <c r="S61" s="247" t="s">
        <v>207</v>
      </c>
      <c r="T61" s="511"/>
      <c r="U61" s="246" t="s">
        <v>207</v>
      </c>
      <c r="V61" s="511"/>
      <c r="W61" s="248">
        <v>40610</v>
      </c>
      <c r="X61" s="511"/>
      <c r="Y61" s="248">
        <v>40618</v>
      </c>
      <c r="Z61" s="511"/>
      <c r="AA61" s="246">
        <v>40618</v>
      </c>
      <c r="AB61" s="511">
        <v>0</v>
      </c>
      <c r="AC61" s="248">
        <f t="shared" si="5"/>
        <v>40618</v>
      </c>
      <c r="AD61" s="511">
        <v>122</v>
      </c>
      <c r="AE61" s="248">
        <f t="shared" si="6"/>
        <v>40740</v>
      </c>
      <c r="AF61" s="480"/>
      <c r="AG61" s="29"/>
      <c r="AH61" s="462"/>
    </row>
    <row r="62" spans="1:34" ht="15">
      <c r="A62" s="20">
        <f t="shared" si="0"/>
        <v>32</v>
      </c>
      <c r="B62" s="252" t="s">
        <v>204</v>
      </c>
      <c r="C62" s="253" t="s">
        <v>852</v>
      </c>
      <c r="D62" s="254" t="s">
        <v>226</v>
      </c>
      <c r="E62" s="232" t="s">
        <v>1096</v>
      </c>
      <c r="F62" s="255">
        <v>1</v>
      </c>
      <c r="G62" s="255">
        <v>0</v>
      </c>
      <c r="H62" s="255">
        <v>10000</v>
      </c>
      <c r="I62" s="376" t="s">
        <v>290</v>
      </c>
      <c r="J62" s="458" t="s">
        <v>214</v>
      </c>
      <c r="K62" s="229">
        <v>40616</v>
      </c>
      <c r="L62" s="510">
        <v>14</v>
      </c>
      <c r="M62" s="534">
        <f>K62+L62</f>
        <v>40630</v>
      </c>
      <c r="N62" s="510"/>
      <c r="O62" s="376" t="s">
        <v>207</v>
      </c>
      <c r="P62" s="510">
        <v>3</v>
      </c>
      <c r="Q62" s="534">
        <f>M62+P62</f>
        <v>40633</v>
      </c>
      <c r="R62" s="510">
        <v>14</v>
      </c>
      <c r="S62" s="534">
        <f>Q62+R62</f>
        <v>40647</v>
      </c>
      <c r="T62" s="510">
        <v>7</v>
      </c>
      <c r="U62" s="229">
        <f>S62+T62</f>
        <v>40654</v>
      </c>
      <c r="V62" s="510">
        <v>14</v>
      </c>
      <c r="W62" s="534">
        <f>U62+V62</f>
        <v>40668</v>
      </c>
      <c r="X62" s="510">
        <v>2</v>
      </c>
      <c r="Y62" s="534">
        <f>W62+X62</f>
        <v>40670</v>
      </c>
      <c r="Z62" s="510">
        <v>7</v>
      </c>
      <c r="AA62" s="229">
        <f>Y62+Z62</f>
        <v>40677</v>
      </c>
      <c r="AB62" s="510">
        <v>7</v>
      </c>
      <c r="AC62" s="534">
        <f>AA62+AB62</f>
        <v>40684</v>
      </c>
      <c r="AD62" s="510">
        <v>30</v>
      </c>
      <c r="AE62" s="534">
        <f>AC62+AD62</f>
        <v>40714</v>
      </c>
      <c r="AF62" s="479"/>
      <c r="AG62" s="48"/>
      <c r="AH62" s="117" t="s">
        <v>770</v>
      </c>
    </row>
    <row r="63" spans="1:34" s="48" customFormat="1" ht="15.95" customHeight="1">
      <c r="A63" s="20">
        <f t="shared" si="0"/>
        <v>33</v>
      </c>
      <c r="B63" s="240" t="s">
        <v>316</v>
      </c>
      <c r="C63" s="459"/>
      <c r="D63" s="460"/>
      <c r="E63" s="241"/>
      <c r="F63" s="243"/>
      <c r="G63" s="243">
        <v>0</v>
      </c>
      <c r="H63" s="243">
        <v>13661</v>
      </c>
      <c r="I63" s="248"/>
      <c r="J63" s="244"/>
      <c r="K63" s="1152">
        <v>40664</v>
      </c>
      <c r="L63" s="511"/>
      <c r="M63" s="247" t="s">
        <v>207</v>
      </c>
      <c r="N63" s="511"/>
      <c r="O63" s="247" t="s">
        <v>207</v>
      </c>
      <c r="P63" s="511"/>
      <c r="Q63" s="247" t="s">
        <v>207</v>
      </c>
      <c r="R63" s="511"/>
      <c r="S63" s="247" t="s">
        <v>207</v>
      </c>
      <c r="T63" s="511"/>
      <c r="U63" s="246" t="s">
        <v>207</v>
      </c>
      <c r="V63" s="511"/>
      <c r="W63" s="248">
        <v>40610</v>
      </c>
      <c r="X63" s="511"/>
      <c r="Y63" s="248">
        <v>40618</v>
      </c>
      <c r="Z63" s="511"/>
      <c r="AA63" s="246">
        <v>40618</v>
      </c>
      <c r="AB63" s="511">
        <v>0</v>
      </c>
      <c r="AC63" s="248">
        <f>AA63+AB63</f>
        <v>40618</v>
      </c>
      <c r="AD63" s="511">
        <v>122</v>
      </c>
      <c r="AE63" s="248">
        <f>AC63+AD63</f>
        <v>40740</v>
      </c>
      <c r="AF63" s="480"/>
      <c r="AG63" s="29"/>
      <c r="AH63" s="462"/>
    </row>
    <row r="64" spans="1:34" ht="15">
      <c r="A64" s="20">
        <v>32</v>
      </c>
      <c r="B64" s="252" t="s">
        <v>204</v>
      </c>
      <c r="C64" s="253" t="s">
        <v>853</v>
      </c>
      <c r="D64" s="254" t="s">
        <v>226</v>
      </c>
      <c r="E64" s="232" t="s">
        <v>965</v>
      </c>
      <c r="F64" s="255">
        <v>1</v>
      </c>
      <c r="G64" s="255">
        <v>0</v>
      </c>
      <c r="H64" s="255">
        <v>10000</v>
      </c>
      <c r="I64" s="376" t="s">
        <v>290</v>
      </c>
      <c r="J64" s="458" t="s">
        <v>214</v>
      </c>
      <c r="K64" s="229">
        <v>40616</v>
      </c>
      <c r="L64" s="510">
        <v>14</v>
      </c>
      <c r="M64" s="534">
        <f>K64+L64</f>
        <v>40630</v>
      </c>
      <c r="N64" s="510"/>
      <c r="O64" s="376" t="s">
        <v>207</v>
      </c>
      <c r="P64" s="510">
        <v>3</v>
      </c>
      <c r="Q64" s="534">
        <f>M64+P64</f>
        <v>40633</v>
      </c>
      <c r="R64" s="510">
        <v>14</v>
      </c>
      <c r="S64" s="534">
        <f>Q64+R64</f>
        <v>40647</v>
      </c>
      <c r="T64" s="510">
        <v>7</v>
      </c>
      <c r="U64" s="229">
        <f>S64+T64</f>
        <v>40654</v>
      </c>
      <c r="V64" s="510">
        <v>14</v>
      </c>
      <c r="W64" s="534">
        <f>U64+V64</f>
        <v>40668</v>
      </c>
      <c r="X64" s="510">
        <v>2</v>
      </c>
      <c r="Y64" s="534">
        <f>W64+X64</f>
        <v>40670</v>
      </c>
      <c r="Z64" s="510">
        <v>7</v>
      </c>
      <c r="AA64" s="229">
        <f>Y64+Z64</f>
        <v>40677</v>
      </c>
      <c r="AB64" s="510">
        <v>7</v>
      </c>
      <c r="AC64" s="534">
        <f t="shared" si="5"/>
        <v>40684</v>
      </c>
      <c r="AD64" s="510">
        <v>30</v>
      </c>
      <c r="AE64" s="534">
        <f t="shared" si="6"/>
        <v>40714</v>
      </c>
      <c r="AF64" s="479"/>
      <c r="AG64" s="48"/>
      <c r="AH64" s="117" t="s">
        <v>770</v>
      </c>
    </row>
    <row r="65" spans="1:34" s="48" customFormat="1" ht="15.95" customHeight="1">
      <c r="A65" s="20">
        <v>33</v>
      </c>
      <c r="B65" s="240" t="s">
        <v>316</v>
      </c>
      <c r="C65" s="459"/>
      <c r="D65" s="460"/>
      <c r="E65" s="241"/>
      <c r="F65" s="243"/>
      <c r="G65" s="243">
        <v>0</v>
      </c>
      <c r="H65" s="243">
        <v>5825</v>
      </c>
      <c r="I65" s="248"/>
      <c r="J65" s="244"/>
      <c r="K65" s="1152">
        <v>40588</v>
      </c>
      <c r="L65" s="511"/>
      <c r="M65" s="247" t="s">
        <v>207</v>
      </c>
      <c r="N65" s="511"/>
      <c r="O65" s="247" t="s">
        <v>207</v>
      </c>
      <c r="P65" s="511"/>
      <c r="Q65" s="247" t="s">
        <v>207</v>
      </c>
      <c r="R65" s="511"/>
      <c r="S65" s="247" t="s">
        <v>207</v>
      </c>
      <c r="T65" s="511"/>
      <c r="U65" s="246" t="s">
        <v>207</v>
      </c>
      <c r="V65" s="511"/>
      <c r="W65" s="248">
        <v>40610</v>
      </c>
      <c r="X65" s="511"/>
      <c r="Y65" s="248">
        <v>40618</v>
      </c>
      <c r="Z65" s="511"/>
      <c r="AA65" s="246">
        <v>40618</v>
      </c>
      <c r="AB65" s="511">
        <v>0</v>
      </c>
      <c r="AC65" s="248">
        <f t="shared" si="5"/>
        <v>40618</v>
      </c>
      <c r="AD65" s="511">
        <v>122</v>
      </c>
      <c r="AE65" s="248">
        <f t="shared" si="6"/>
        <v>40740</v>
      </c>
      <c r="AF65" s="480"/>
      <c r="AG65" s="29"/>
      <c r="AH65" s="462"/>
    </row>
    <row r="66" spans="1:34" ht="15">
      <c r="A66" s="20">
        <v>34</v>
      </c>
      <c r="B66" s="252" t="s">
        <v>204</v>
      </c>
      <c r="C66" s="253" t="s">
        <v>856</v>
      </c>
      <c r="D66" s="254" t="s">
        <v>226</v>
      </c>
      <c r="E66" s="232" t="s">
        <v>968</v>
      </c>
      <c r="F66" s="255">
        <v>1</v>
      </c>
      <c r="G66" s="255">
        <v>0</v>
      </c>
      <c r="H66" s="255">
        <v>10000</v>
      </c>
      <c r="I66" s="376" t="s">
        <v>290</v>
      </c>
      <c r="J66" s="458" t="s">
        <v>214</v>
      </c>
      <c r="K66" s="229">
        <v>40616</v>
      </c>
      <c r="L66" s="510">
        <v>14</v>
      </c>
      <c r="M66" s="534">
        <f>K66+L66</f>
        <v>40630</v>
      </c>
      <c r="N66" s="510"/>
      <c r="O66" s="376" t="s">
        <v>207</v>
      </c>
      <c r="P66" s="510">
        <v>3</v>
      </c>
      <c r="Q66" s="534">
        <f>M66+P66</f>
        <v>40633</v>
      </c>
      <c r="R66" s="510">
        <v>14</v>
      </c>
      <c r="S66" s="534">
        <f>Q66+R66</f>
        <v>40647</v>
      </c>
      <c r="T66" s="510">
        <v>7</v>
      </c>
      <c r="U66" s="229">
        <f>S66+T66</f>
        <v>40654</v>
      </c>
      <c r="V66" s="510">
        <v>14</v>
      </c>
      <c r="W66" s="534">
        <f>U66+V66</f>
        <v>40668</v>
      </c>
      <c r="X66" s="510">
        <v>2</v>
      </c>
      <c r="Y66" s="534">
        <f>W66+X66</f>
        <v>40670</v>
      </c>
      <c r="Z66" s="510">
        <v>7</v>
      </c>
      <c r="AA66" s="229">
        <f>Y66+Z66</f>
        <v>40677</v>
      </c>
      <c r="AB66" s="510">
        <v>7</v>
      </c>
      <c r="AC66" s="534">
        <f t="shared" si="5"/>
        <v>40684</v>
      </c>
      <c r="AD66" s="510">
        <v>30</v>
      </c>
      <c r="AE66" s="534">
        <f t="shared" si="6"/>
        <v>40714</v>
      </c>
      <c r="AF66" s="479"/>
      <c r="AG66" s="48"/>
      <c r="AH66" s="117" t="s">
        <v>770</v>
      </c>
    </row>
    <row r="67" spans="1:34" s="48" customFormat="1" ht="15.95" customHeight="1">
      <c r="A67" s="20">
        <f t="shared" si="0"/>
        <v>35</v>
      </c>
      <c r="B67" s="240" t="s">
        <v>316</v>
      </c>
      <c r="C67" s="459"/>
      <c r="D67" s="460"/>
      <c r="E67" s="241"/>
      <c r="F67" s="243"/>
      <c r="G67" s="243">
        <v>0</v>
      </c>
      <c r="H67" s="243">
        <v>5100</v>
      </c>
      <c r="I67" s="248"/>
      <c r="J67" s="244"/>
      <c r="K67" s="1152">
        <v>40588</v>
      </c>
      <c r="L67" s="511"/>
      <c r="M67" s="247" t="s">
        <v>207</v>
      </c>
      <c r="N67" s="511"/>
      <c r="O67" s="247" t="s">
        <v>207</v>
      </c>
      <c r="P67" s="511"/>
      <c r="Q67" s="247" t="s">
        <v>207</v>
      </c>
      <c r="R67" s="511"/>
      <c r="S67" s="247" t="s">
        <v>207</v>
      </c>
      <c r="T67" s="511"/>
      <c r="U67" s="246" t="s">
        <v>207</v>
      </c>
      <c r="V67" s="511"/>
      <c r="W67" s="248">
        <v>40610</v>
      </c>
      <c r="X67" s="511"/>
      <c r="Y67" s="248">
        <v>40618</v>
      </c>
      <c r="Z67" s="511"/>
      <c r="AA67" s="246">
        <v>40618</v>
      </c>
      <c r="AB67" s="511">
        <v>0</v>
      </c>
      <c r="AC67" s="248">
        <f t="shared" si="5"/>
        <v>40618</v>
      </c>
      <c r="AD67" s="511">
        <v>122</v>
      </c>
      <c r="AE67" s="248">
        <f t="shared" si="6"/>
        <v>40740</v>
      </c>
      <c r="AF67" s="480"/>
      <c r="AG67" s="29"/>
      <c r="AH67" s="462"/>
    </row>
    <row r="68" spans="1:34" ht="15">
      <c r="A68" s="20">
        <f t="shared" si="0"/>
        <v>36</v>
      </c>
      <c r="B68" s="252" t="s">
        <v>204</v>
      </c>
      <c r="C68" s="253" t="s">
        <v>857</v>
      </c>
      <c r="D68" s="254" t="s">
        <v>226</v>
      </c>
      <c r="E68" s="232" t="s">
        <v>969</v>
      </c>
      <c r="F68" s="255">
        <v>1</v>
      </c>
      <c r="G68" s="255">
        <v>0</v>
      </c>
      <c r="H68" s="255">
        <v>10000</v>
      </c>
      <c r="I68" s="376" t="s">
        <v>290</v>
      </c>
      <c r="J68" s="458" t="s">
        <v>214</v>
      </c>
      <c r="K68" s="229">
        <v>40616</v>
      </c>
      <c r="L68" s="510">
        <v>14</v>
      </c>
      <c r="M68" s="534">
        <f>K68+L68</f>
        <v>40630</v>
      </c>
      <c r="N68" s="510"/>
      <c r="O68" s="376" t="s">
        <v>207</v>
      </c>
      <c r="P68" s="510">
        <v>3</v>
      </c>
      <c r="Q68" s="534">
        <f>M68+P68</f>
        <v>40633</v>
      </c>
      <c r="R68" s="510">
        <v>14</v>
      </c>
      <c r="S68" s="534">
        <f>Q68+R68</f>
        <v>40647</v>
      </c>
      <c r="T68" s="510">
        <v>7</v>
      </c>
      <c r="U68" s="229">
        <f>S68+T68</f>
        <v>40654</v>
      </c>
      <c r="V68" s="510">
        <v>14</v>
      </c>
      <c r="W68" s="534">
        <f>U68+V68</f>
        <v>40668</v>
      </c>
      <c r="X68" s="510">
        <v>2</v>
      </c>
      <c r="Y68" s="534">
        <f>W68+X68</f>
        <v>40670</v>
      </c>
      <c r="Z68" s="510">
        <v>7</v>
      </c>
      <c r="AA68" s="229">
        <f>Y68+Z68</f>
        <v>40677</v>
      </c>
      <c r="AB68" s="510">
        <v>7</v>
      </c>
      <c r="AC68" s="534">
        <f t="shared" si="5"/>
        <v>40684</v>
      </c>
      <c r="AD68" s="510">
        <v>30</v>
      </c>
      <c r="AE68" s="534">
        <f t="shared" si="6"/>
        <v>40714</v>
      </c>
      <c r="AF68" s="479"/>
      <c r="AG68" s="48"/>
      <c r="AH68" s="117" t="s">
        <v>770</v>
      </c>
    </row>
    <row r="69" spans="1:34" s="48" customFormat="1" ht="15.95" customHeight="1">
      <c r="A69" s="20">
        <f t="shared" ref="A69:A122" si="7">A68+1</f>
        <v>37</v>
      </c>
      <c r="B69" s="240" t="s">
        <v>316</v>
      </c>
      <c r="C69" s="459"/>
      <c r="D69" s="460"/>
      <c r="E69" s="241"/>
      <c r="F69" s="243"/>
      <c r="G69" s="243">
        <v>0</v>
      </c>
      <c r="H69" s="243">
        <v>5335</v>
      </c>
      <c r="I69" s="248"/>
      <c r="J69" s="244"/>
      <c r="K69" s="1152">
        <v>40588</v>
      </c>
      <c r="L69" s="511"/>
      <c r="M69" s="247" t="s">
        <v>207</v>
      </c>
      <c r="N69" s="511"/>
      <c r="O69" s="247" t="s">
        <v>207</v>
      </c>
      <c r="P69" s="511"/>
      <c r="Q69" s="247" t="s">
        <v>207</v>
      </c>
      <c r="R69" s="511"/>
      <c r="S69" s="247" t="s">
        <v>207</v>
      </c>
      <c r="T69" s="511"/>
      <c r="U69" s="246" t="s">
        <v>207</v>
      </c>
      <c r="V69" s="511"/>
      <c r="W69" s="248">
        <v>40610</v>
      </c>
      <c r="X69" s="511"/>
      <c r="Y69" s="248">
        <v>40618</v>
      </c>
      <c r="Z69" s="511"/>
      <c r="AA69" s="246">
        <v>40618</v>
      </c>
      <c r="AB69" s="511">
        <v>0</v>
      </c>
      <c r="AC69" s="248">
        <f t="shared" si="5"/>
        <v>40618</v>
      </c>
      <c r="AD69" s="511">
        <v>122</v>
      </c>
      <c r="AE69" s="248">
        <f t="shared" si="6"/>
        <v>40740</v>
      </c>
      <c r="AF69" s="480"/>
      <c r="AG69" s="29"/>
      <c r="AH69" s="462"/>
    </row>
    <row r="70" spans="1:34" ht="15">
      <c r="A70" s="20">
        <f t="shared" si="7"/>
        <v>38</v>
      </c>
      <c r="B70" s="252" t="s">
        <v>204</v>
      </c>
      <c r="C70" s="253" t="s">
        <v>858</v>
      </c>
      <c r="D70" s="254" t="s">
        <v>226</v>
      </c>
      <c r="E70" s="232" t="s">
        <v>970</v>
      </c>
      <c r="F70" s="255">
        <v>1</v>
      </c>
      <c r="G70" s="255">
        <v>0</v>
      </c>
      <c r="H70" s="255">
        <v>10000</v>
      </c>
      <c r="I70" s="376" t="s">
        <v>290</v>
      </c>
      <c r="J70" s="458" t="s">
        <v>214</v>
      </c>
      <c r="K70" s="229">
        <v>40616</v>
      </c>
      <c r="L70" s="510">
        <v>14</v>
      </c>
      <c r="M70" s="534">
        <f>K70+L70</f>
        <v>40630</v>
      </c>
      <c r="N70" s="510"/>
      <c r="O70" s="376" t="s">
        <v>207</v>
      </c>
      <c r="P70" s="510">
        <v>3</v>
      </c>
      <c r="Q70" s="534">
        <f>M70+P70</f>
        <v>40633</v>
      </c>
      <c r="R70" s="510">
        <v>14</v>
      </c>
      <c r="S70" s="534">
        <f>Q70+R70</f>
        <v>40647</v>
      </c>
      <c r="T70" s="510">
        <v>7</v>
      </c>
      <c r="U70" s="229">
        <f>S70+T70</f>
        <v>40654</v>
      </c>
      <c r="V70" s="510">
        <v>14</v>
      </c>
      <c r="W70" s="534">
        <f>U70+V70</f>
        <v>40668</v>
      </c>
      <c r="X70" s="510">
        <v>2</v>
      </c>
      <c r="Y70" s="534">
        <f>W70+X70</f>
        <v>40670</v>
      </c>
      <c r="Z70" s="510">
        <v>7</v>
      </c>
      <c r="AA70" s="229">
        <f>Y70+Z70</f>
        <v>40677</v>
      </c>
      <c r="AB70" s="510">
        <v>7</v>
      </c>
      <c r="AC70" s="534">
        <f t="shared" si="5"/>
        <v>40684</v>
      </c>
      <c r="AD70" s="510">
        <v>30</v>
      </c>
      <c r="AE70" s="534">
        <f t="shared" si="6"/>
        <v>40714</v>
      </c>
      <c r="AF70" s="479"/>
      <c r="AG70" s="48"/>
      <c r="AH70" s="117" t="s">
        <v>770</v>
      </c>
    </row>
    <row r="71" spans="1:34" s="48" customFormat="1" ht="15.95" customHeight="1">
      <c r="A71" s="20">
        <f t="shared" si="7"/>
        <v>39</v>
      </c>
      <c r="B71" s="240" t="s">
        <v>316</v>
      </c>
      <c r="C71" s="459"/>
      <c r="D71" s="460"/>
      <c r="E71" s="241"/>
      <c r="F71" s="243"/>
      <c r="G71" s="243">
        <v>0</v>
      </c>
      <c r="H71" s="243">
        <f>'Financial Management'!CE106</f>
        <v>8040</v>
      </c>
      <c r="I71" s="248"/>
      <c r="J71" s="244"/>
      <c r="K71" s="1152">
        <v>40588</v>
      </c>
      <c r="L71" s="511"/>
      <c r="M71" s="247" t="s">
        <v>207</v>
      </c>
      <c r="N71" s="511"/>
      <c r="O71" s="247" t="s">
        <v>207</v>
      </c>
      <c r="P71" s="511"/>
      <c r="Q71" s="247" t="s">
        <v>207</v>
      </c>
      <c r="R71" s="511"/>
      <c r="S71" s="247" t="s">
        <v>207</v>
      </c>
      <c r="T71" s="511"/>
      <c r="U71" s="246" t="s">
        <v>207</v>
      </c>
      <c r="V71" s="511"/>
      <c r="W71" s="248">
        <v>40610</v>
      </c>
      <c r="X71" s="511"/>
      <c r="Y71" s="248">
        <v>40618</v>
      </c>
      <c r="Z71" s="511"/>
      <c r="AA71" s="246">
        <v>40618</v>
      </c>
      <c r="AB71" s="511">
        <v>0</v>
      </c>
      <c r="AC71" s="248">
        <f t="shared" si="5"/>
        <v>40618</v>
      </c>
      <c r="AD71" s="511">
        <v>122</v>
      </c>
      <c r="AE71" s="248">
        <f t="shared" si="6"/>
        <v>40740</v>
      </c>
      <c r="AF71" s="480"/>
      <c r="AG71" s="29"/>
      <c r="AH71" s="462"/>
    </row>
    <row r="72" spans="1:34" ht="15">
      <c r="A72" s="20">
        <f t="shared" si="7"/>
        <v>40</v>
      </c>
      <c r="B72" s="252" t="s">
        <v>204</v>
      </c>
      <c r="C72" s="253" t="s">
        <v>859</v>
      </c>
      <c r="D72" s="254" t="s">
        <v>226</v>
      </c>
      <c r="E72" s="232" t="s">
        <v>971</v>
      </c>
      <c r="F72" s="255">
        <v>1</v>
      </c>
      <c r="G72" s="255">
        <v>0</v>
      </c>
      <c r="H72" s="255">
        <v>10000</v>
      </c>
      <c r="I72" s="376" t="s">
        <v>290</v>
      </c>
      <c r="J72" s="458" t="s">
        <v>214</v>
      </c>
      <c r="K72" s="229">
        <v>40616</v>
      </c>
      <c r="L72" s="510">
        <v>14</v>
      </c>
      <c r="M72" s="534">
        <f>K72+L72</f>
        <v>40630</v>
      </c>
      <c r="N72" s="510"/>
      <c r="O72" s="376" t="s">
        <v>207</v>
      </c>
      <c r="P72" s="510">
        <v>3</v>
      </c>
      <c r="Q72" s="534">
        <f>M72+P72</f>
        <v>40633</v>
      </c>
      <c r="R72" s="510">
        <v>14</v>
      </c>
      <c r="S72" s="534">
        <f>Q72+R72</f>
        <v>40647</v>
      </c>
      <c r="T72" s="510">
        <v>7</v>
      </c>
      <c r="U72" s="229">
        <f>S72+T72</f>
        <v>40654</v>
      </c>
      <c r="V72" s="510">
        <v>14</v>
      </c>
      <c r="W72" s="534">
        <f>U72+V72</f>
        <v>40668</v>
      </c>
      <c r="X72" s="510">
        <v>2</v>
      </c>
      <c r="Y72" s="534">
        <f>W72+X72</f>
        <v>40670</v>
      </c>
      <c r="Z72" s="510">
        <v>7</v>
      </c>
      <c r="AA72" s="229">
        <f>Y72+Z72</f>
        <v>40677</v>
      </c>
      <c r="AB72" s="510">
        <v>7</v>
      </c>
      <c r="AC72" s="534">
        <f t="shared" si="5"/>
        <v>40684</v>
      </c>
      <c r="AD72" s="510">
        <v>30</v>
      </c>
      <c r="AE72" s="534">
        <f t="shared" si="6"/>
        <v>40714</v>
      </c>
      <c r="AF72" s="479"/>
      <c r="AG72" s="48"/>
      <c r="AH72" s="117" t="s">
        <v>770</v>
      </c>
    </row>
    <row r="73" spans="1:34" s="48" customFormat="1" ht="15.95" customHeight="1">
      <c r="A73" s="20">
        <f t="shared" si="7"/>
        <v>41</v>
      </c>
      <c r="B73" s="240" t="s">
        <v>316</v>
      </c>
      <c r="C73" s="459"/>
      <c r="D73" s="460"/>
      <c r="E73" s="241"/>
      <c r="F73" s="243"/>
      <c r="G73" s="243">
        <v>0</v>
      </c>
      <c r="H73" s="243">
        <v>5435</v>
      </c>
      <c r="I73" s="248"/>
      <c r="J73" s="244"/>
      <c r="K73" s="1152">
        <v>40588</v>
      </c>
      <c r="L73" s="511"/>
      <c r="M73" s="247" t="s">
        <v>207</v>
      </c>
      <c r="N73" s="511"/>
      <c r="O73" s="247" t="s">
        <v>207</v>
      </c>
      <c r="P73" s="511"/>
      <c r="Q73" s="247" t="s">
        <v>207</v>
      </c>
      <c r="R73" s="511"/>
      <c r="S73" s="247" t="s">
        <v>207</v>
      </c>
      <c r="T73" s="511"/>
      <c r="U73" s="246" t="s">
        <v>207</v>
      </c>
      <c r="V73" s="511"/>
      <c r="W73" s="248">
        <v>40610</v>
      </c>
      <c r="X73" s="511"/>
      <c r="Y73" s="248">
        <v>40618</v>
      </c>
      <c r="Z73" s="511"/>
      <c r="AA73" s="246">
        <v>40618</v>
      </c>
      <c r="AB73" s="511">
        <v>0</v>
      </c>
      <c r="AC73" s="248">
        <f t="shared" si="5"/>
        <v>40618</v>
      </c>
      <c r="AD73" s="511">
        <v>122</v>
      </c>
      <c r="AE73" s="248">
        <f t="shared" si="6"/>
        <v>40740</v>
      </c>
      <c r="AF73" s="480"/>
      <c r="AG73" s="29"/>
      <c r="AH73" s="462"/>
    </row>
    <row r="74" spans="1:34" ht="15">
      <c r="A74" s="20">
        <f t="shared" si="7"/>
        <v>42</v>
      </c>
      <c r="B74" s="252" t="s">
        <v>204</v>
      </c>
      <c r="C74" s="253" t="s">
        <v>860</v>
      </c>
      <c r="D74" s="254" t="s">
        <v>226</v>
      </c>
      <c r="E74" s="232" t="s">
        <v>972</v>
      </c>
      <c r="F74" s="255">
        <v>1</v>
      </c>
      <c r="G74" s="255">
        <v>0</v>
      </c>
      <c r="H74" s="255">
        <v>10000</v>
      </c>
      <c r="I74" s="376" t="s">
        <v>290</v>
      </c>
      <c r="J74" s="458" t="s">
        <v>214</v>
      </c>
      <c r="K74" s="229">
        <v>40616</v>
      </c>
      <c r="L74" s="510">
        <v>14</v>
      </c>
      <c r="M74" s="534">
        <f>K74+L74</f>
        <v>40630</v>
      </c>
      <c r="N74" s="510"/>
      <c r="O74" s="376" t="s">
        <v>207</v>
      </c>
      <c r="P74" s="510">
        <v>3</v>
      </c>
      <c r="Q74" s="534">
        <f>M74+P74</f>
        <v>40633</v>
      </c>
      <c r="R74" s="510">
        <v>14</v>
      </c>
      <c r="S74" s="534">
        <f>Q74+R74</f>
        <v>40647</v>
      </c>
      <c r="T74" s="510">
        <v>7</v>
      </c>
      <c r="U74" s="229">
        <f>S74+T74</f>
        <v>40654</v>
      </c>
      <c r="V74" s="510">
        <v>14</v>
      </c>
      <c r="W74" s="534">
        <f>U74+V74</f>
        <v>40668</v>
      </c>
      <c r="X74" s="510">
        <v>2</v>
      </c>
      <c r="Y74" s="534">
        <f>W74+X74</f>
        <v>40670</v>
      </c>
      <c r="Z74" s="510">
        <v>7</v>
      </c>
      <c r="AA74" s="229">
        <f>Y74+Z74</f>
        <v>40677</v>
      </c>
      <c r="AB74" s="510">
        <v>7</v>
      </c>
      <c r="AC74" s="534">
        <f t="shared" si="5"/>
        <v>40684</v>
      </c>
      <c r="AD74" s="510">
        <v>30</v>
      </c>
      <c r="AE74" s="534">
        <f t="shared" si="6"/>
        <v>40714</v>
      </c>
      <c r="AF74" s="479"/>
      <c r="AG74" s="48"/>
      <c r="AH74" s="117" t="s">
        <v>770</v>
      </c>
    </row>
    <row r="75" spans="1:34" s="48" customFormat="1" ht="15.95" customHeight="1">
      <c r="A75" s="20">
        <f t="shared" si="7"/>
        <v>43</v>
      </c>
      <c r="B75" s="240" t="s">
        <v>316</v>
      </c>
      <c r="C75" s="459"/>
      <c r="D75" s="460"/>
      <c r="E75" s="241"/>
      <c r="F75" s="243"/>
      <c r="G75" s="243">
        <v>0</v>
      </c>
      <c r="H75" s="243">
        <v>8130</v>
      </c>
      <c r="I75" s="248"/>
      <c r="J75" s="244"/>
      <c r="K75" s="1152">
        <v>40588</v>
      </c>
      <c r="L75" s="511"/>
      <c r="M75" s="247" t="s">
        <v>207</v>
      </c>
      <c r="N75" s="511"/>
      <c r="O75" s="247" t="s">
        <v>207</v>
      </c>
      <c r="P75" s="511"/>
      <c r="Q75" s="247" t="s">
        <v>207</v>
      </c>
      <c r="R75" s="511"/>
      <c r="S75" s="247" t="s">
        <v>207</v>
      </c>
      <c r="T75" s="511"/>
      <c r="U75" s="246" t="s">
        <v>207</v>
      </c>
      <c r="V75" s="511"/>
      <c r="W75" s="248">
        <v>40610</v>
      </c>
      <c r="X75" s="511"/>
      <c r="Y75" s="248">
        <v>40618</v>
      </c>
      <c r="Z75" s="511"/>
      <c r="AA75" s="246">
        <v>40618</v>
      </c>
      <c r="AB75" s="511">
        <v>0</v>
      </c>
      <c r="AC75" s="248">
        <f t="shared" si="5"/>
        <v>40618</v>
      </c>
      <c r="AD75" s="511">
        <v>122</v>
      </c>
      <c r="AE75" s="248">
        <f t="shared" si="6"/>
        <v>40740</v>
      </c>
      <c r="AF75" s="480"/>
      <c r="AG75" s="29"/>
      <c r="AH75" s="462"/>
    </row>
    <row r="76" spans="1:34" ht="15">
      <c r="A76" s="20">
        <f t="shared" si="7"/>
        <v>44</v>
      </c>
      <c r="B76" s="252" t="s">
        <v>204</v>
      </c>
      <c r="C76" s="253" t="s">
        <v>861</v>
      </c>
      <c r="D76" s="254" t="s">
        <v>226</v>
      </c>
      <c r="E76" s="232" t="s">
        <v>973</v>
      </c>
      <c r="F76" s="255">
        <v>1</v>
      </c>
      <c r="G76" s="255">
        <v>0</v>
      </c>
      <c r="H76" s="255">
        <v>10000</v>
      </c>
      <c r="I76" s="376" t="s">
        <v>290</v>
      </c>
      <c r="J76" s="458" t="s">
        <v>214</v>
      </c>
      <c r="K76" s="229">
        <v>40616</v>
      </c>
      <c r="L76" s="510">
        <v>14</v>
      </c>
      <c r="M76" s="534">
        <f>K76+L76</f>
        <v>40630</v>
      </c>
      <c r="N76" s="510"/>
      <c r="O76" s="376" t="s">
        <v>207</v>
      </c>
      <c r="P76" s="510">
        <v>3</v>
      </c>
      <c r="Q76" s="534">
        <f>M76+P76</f>
        <v>40633</v>
      </c>
      <c r="R76" s="510">
        <v>14</v>
      </c>
      <c r="S76" s="534">
        <f>Q76+R76</f>
        <v>40647</v>
      </c>
      <c r="T76" s="510">
        <v>7</v>
      </c>
      <c r="U76" s="229">
        <f>S76+T76</f>
        <v>40654</v>
      </c>
      <c r="V76" s="510">
        <v>14</v>
      </c>
      <c r="W76" s="534">
        <f>U76+V76</f>
        <v>40668</v>
      </c>
      <c r="X76" s="510">
        <v>2</v>
      </c>
      <c r="Y76" s="534">
        <f>W76+X76</f>
        <v>40670</v>
      </c>
      <c r="Z76" s="510">
        <v>7</v>
      </c>
      <c r="AA76" s="229">
        <f>Y76+Z76</f>
        <v>40677</v>
      </c>
      <c r="AB76" s="510">
        <v>7</v>
      </c>
      <c r="AC76" s="534">
        <f t="shared" si="5"/>
        <v>40684</v>
      </c>
      <c r="AD76" s="510">
        <v>30</v>
      </c>
      <c r="AE76" s="534">
        <f t="shared" si="6"/>
        <v>40714</v>
      </c>
      <c r="AF76" s="479"/>
      <c r="AG76" s="48"/>
      <c r="AH76" s="117" t="s">
        <v>770</v>
      </c>
    </row>
    <row r="77" spans="1:34" s="48" customFormat="1" ht="15.95" customHeight="1">
      <c r="A77" s="20">
        <f t="shared" si="7"/>
        <v>45</v>
      </c>
      <c r="B77" s="240" t="s">
        <v>316</v>
      </c>
      <c r="C77" s="459"/>
      <c r="D77" s="460"/>
      <c r="E77" s="241"/>
      <c r="F77" s="243"/>
      <c r="G77" s="243">
        <v>0</v>
      </c>
      <c r="H77" s="243">
        <v>8040</v>
      </c>
      <c r="I77" s="248"/>
      <c r="J77" s="244"/>
      <c r="K77" s="1152">
        <v>40588</v>
      </c>
      <c r="L77" s="511"/>
      <c r="M77" s="247" t="s">
        <v>207</v>
      </c>
      <c r="N77" s="511"/>
      <c r="O77" s="247" t="s">
        <v>207</v>
      </c>
      <c r="P77" s="511"/>
      <c r="Q77" s="247" t="s">
        <v>207</v>
      </c>
      <c r="R77" s="511"/>
      <c r="S77" s="247" t="s">
        <v>207</v>
      </c>
      <c r="T77" s="511"/>
      <c r="U77" s="246" t="s">
        <v>207</v>
      </c>
      <c r="V77" s="511"/>
      <c r="W77" s="248">
        <v>40610</v>
      </c>
      <c r="X77" s="511"/>
      <c r="Y77" s="248">
        <v>40618</v>
      </c>
      <c r="Z77" s="511"/>
      <c r="AA77" s="246">
        <v>40618</v>
      </c>
      <c r="AB77" s="511">
        <v>0</v>
      </c>
      <c r="AC77" s="248">
        <f t="shared" si="5"/>
        <v>40618</v>
      </c>
      <c r="AD77" s="511">
        <v>122</v>
      </c>
      <c r="AE77" s="248">
        <f t="shared" si="6"/>
        <v>40740</v>
      </c>
      <c r="AF77" s="480"/>
      <c r="AG77" s="29"/>
      <c r="AH77" s="462"/>
    </row>
    <row r="78" spans="1:34" ht="15">
      <c r="A78" s="20">
        <v>46</v>
      </c>
      <c r="B78" s="252" t="s">
        <v>204</v>
      </c>
      <c r="C78" s="253" t="s">
        <v>864</v>
      </c>
      <c r="D78" s="254" t="s">
        <v>226</v>
      </c>
      <c r="E78" s="232" t="s">
        <v>974</v>
      </c>
      <c r="F78" s="255">
        <v>1</v>
      </c>
      <c r="G78" s="255">
        <v>0</v>
      </c>
      <c r="H78" s="255">
        <v>10000</v>
      </c>
      <c r="I78" s="376" t="s">
        <v>290</v>
      </c>
      <c r="J78" s="458" t="s">
        <v>214</v>
      </c>
      <c r="K78" s="229">
        <v>40616</v>
      </c>
      <c r="L78" s="510">
        <v>14</v>
      </c>
      <c r="M78" s="534">
        <f>K78+L78</f>
        <v>40630</v>
      </c>
      <c r="N78" s="510"/>
      <c r="O78" s="376" t="s">
        <v>207</v>
      </c>
      <c r="P78" s="510">
        <v>3</v>
      </c>
      <c r="Q78" s="534">
        <f>M78+P78</f>
        <v>40633</v>
      </c>
      <c r="R78" s="510">
        <v>14</v>
      </c>
      <c r="S78" s="534">
        <f>Q78+R78</f>
        <v>40647</v>
      </c>
      <c r="T78" s="510">
        <v>7</v>
      </c>
      <c r="U78" s="229">
        <f>S78+T78</f>
        <v>40654</v>
      </c>
      <c r="V78" s="510">
        <v>14</v>
      </c>
      <c r="W78" s="534">
        <f>U78+V78</f>
        <v>40668</v>
      </c>
      <c r="X78" s="510">
        <v>2</v>
      </c>
      <c r="Y78" s="534">
        <f>W78+X78</f>
        <v>40670</v>
      </c>
      <c r="Z78" s="510">
        <v>7</v>
      </c>
      <c r="AA78" s="229">
        <f>Y78+Z78</f>
        <v>40677</v>
      </c>
      <c r="AB78" s="510">
        <v>7</v>
      </c>
      <c r="AC78" s="534">
        <f t="shared" ref="AC78:AC109" si="8">AA78+AB78</f>
        <v>40684</v>
      </c>
      <c r="AD78" s="510">
        <v>30</v>
      </c>
      <c r="AE78" s="534">
        <f t="shared" ref="AE78:AE109" si="9">AC78+AD78</f>
        <v>40714</v>
      </c>
      <c r="AF78" s="479"/>
      <c r="AG78" s="48"/>
      <c r="AH78" s="117" t="s">
        <v>770</v>
      </c>
    </row>
    <row r="79" spans="1:34" s="48" customFormat="1" ht="15.95" customHeight="1">
      <c r="A79" s="20">
        <f t="shared" si="7"/>
        <v>47</v>
      </c>
      <c r="B79" s="240" t="s">
        <v>316</v>
      </c>
      <c r="C79" s="459"/>
      <c r="D79" s="460"/>
      <c r="E79" s="241"/>
      <c r="F79" s="243"/>
      <c r="G79" s="243">
        <v>0</v>
      </c>
      <c r="H79" s="243">
        <v>5210</v>
      </c>
      <c r="I79" s="248"/>
      <c r="J79" s="244"/>
      <c r="K79" s="1152">
        <v>40588</v>
      </c>
      <c r="L79" s="511"/>
      <c r="M79" s="247" t="s">
        <v>207</v>
      </c>
      <c r="N79" s="511"/>
      <c r="O79" s="247" t="s">
        <v>207</v>
      </c>
      <c r="P79" s="511"/>
      <c r="Q79" s="247" t="s">
        <v>207</v>
      </c>
      <c r="R79" s="511"/>
      <c r="S79" s="247" t="s">
        <v>207</v>
      </c>
      <c r="T79" s="511"/>
      <c r="U79" s="246" t="s">
        <v>207</v>
      </c>
      <c r="V79" s="511"/>
      <c r="W79" s="248">
        <v>40610</v>
      </c>
      <c r="X79" s="511"/>
      <c r="Y79" s="248">
        <v>40618</v>
      </c>
      <c r="Z79" s="511"/>
      <c r="AA79" s="246">
        <v>40618</v>
      </c>
      <c r="AB79" s="511">
        <v>0</v>
      </c>
      <c r="AC79" s="248">
        <f t="shared" si="8"/>
        <v>40618</v>
      </c>
      <c r="AD79" s="511">
        <v>122</v>
      </c>
      <c r="AE79" s="248">
        <f t="shared" si="9"/>
        <v>40740</v>
      </c>
      <c r="AF79" s="480"/>
      <c r="AG79" s="29"/>
      <c r="AH79" s="462"/>
    </row>
    <row r="80" spans="1:34" ht="15">
      <c r="A80" s="20">
        <f t="shared" si="7"/>
        <v>48</v>
      </c>
      <c r="B80" s="252" t="s">
        <v>204</v>
      </c>
      <c r="C80" s="253" t="s">
        <v>865</v>
      </c>
      <c r="D80" s="254" t="s">
        <v>226</v>
      </c>
      <c r="E80" s="232" t="s">
        <v>975</v>
      </c>
      <c r="F80" s="255">
        <v>1</v>
      </c>
      <c r="G80" s="255">
        <v>0</v>
      </c>
      <c r="H80" s="255">
        <v>10000</v>
      </c>
      <c r="I80" s="376" t="s">
        <v>290</v>
      </c>
      <c r="J80" s="458" t="s">
        <v>214</v>
      </c>
      <c r="K80" s="229">
        <v>40616</v>
      </c>
      <c r="L80" s="510">
        <v>14</v>
      </c>
      <c r="M80" s="534">
        <f>K80+L80</f>
        <v>40630</v>
      </c>
      <c r="N80" s="510"/>
      <c r="O80" s="376" t="s">
        <v>207</v>
      </c>
      <c r="P80" s="510">
        <v>3</v>
      </c>
      <c r="Q80" s="534">
        <f>M80+P80</f>
        <v>40633</v>
      </c>
      <c r="R80" s="510">
        <v>14</v>
      </c>
      <c r="S80" s="534">
        <f>Q80+R80</f>
        <v>40647</v>
      </c>
      <c r="T80" s="510">
        <v>7</v>
      </c>
      <c r="U80" s="229">
        <f>S80+T80</f>
        <v>40654</v>
      </c>
      <c r="V80" s="510">
        <v>14</v>
      </c>
      <c r="W80" s="534">
        <f>U80+V80</f>
        <v>40668</v>
      </c>
      <c r="X80" s="510">
        <v>2</v>
      </c>
      <c r="Y80" s="534">
        <f>W80+X80</f>
        <v>40670</v>
      </c>
      <c r="Z80" s="510">
        <v>7</v>
      </c>
      <c r="AA80" s="229">
        <f>Y80+Z80</f>
        <v>40677</v>
      </c>
      <c r="AB80" s="510">
        <v>7</v>
      </c>
      <c r="AC80" s="534">
        <f t="shared" si="8"/>
        <v>40684</v>
      </c>
      <c r="AD80" s="510">
        <v>30</v>
      </c>
      <c r="AE80" s="534">
        <f t="shared" si="9"/>
        <v>40714</v>
      </c>
      <c r="AF80" s="479"/>
      <c r="AG80" s="48"/>
      <c r="AH80" s="117" t="s">
        <v>770</v>
      </c>
    </row>
    <row r="81" spans="1:34" s="48" customFormat="1" ht="15.95" customHeight="1">
      <c r="A81" s="20">
        <f t="shared" si="7"/>
        <v>49</v>
      </c>
      <c r="B81" s="240" t="s">
        <v>316</v>
      </c>
      <c r="C81" s="459"/>
      <c r="D81" s="460"/>
      <c r="E81" s="241"/>
      <c r="F81" s="243"/>
      <c r="G81" s="243">
        <v>0</v>
      </c>
      <c r="H81" s="243">
        <v>8940</v>
      </c>
      <c r="I81" s="248"/>
      <c r="J81" s="244"/>
      <c r="K81" s="1152">
        <v>40588</v>
      </c>
      <c r="L81" s="511"/>
      <c r="M81" s="247" t="s">
        <v>207</v>
      </c>
      <c r="N81" s="511"/>
      <c r="O81" s="247" t="s">
        <v>207</v>
      </c>
      <c r="P81" s="511"/>
      <c r="Q81" s="247" t="s">
        <v>207</v>
      </c>
      <c r="R81" s="511"/>
      <c r="S81" s="247" t="s">
        <v>207</v>
      </c>
      <c r="T81" s="511"/>
      <c r="U81" s="246" t="s">
        <v>207</v>
      </c>
      <c r="V81" s="511"/>
      <c r="W81" s="248">
        <v>40610</v>
      </c>
      <c r="X81" s="511"/>
      <c r="Y81" s="248">
        <v>40618</v>
      </c>
      <c r="Z81" s="511"/>
      <c r="AA81" s="246">
        <v>40618</v>
      </c>
      <c r="AB81" s="511">
        <v>0</v>
      </c>
      <c r="AC81" s="248">
        <f t="shared" si="8"/>
        <v>40618</v>
      </c>
      <c r="AD81" s="511">
        <v>122</v>
      </c>
      <c r="AE81" s="248">
        <f t="shared" si="9"/>
        <v>40740</v>
      </c>
      <c r="AF81" s="480"/>
      <c r="AG81" s="29"/>
      <c r="AH81" s="462"/>
    </row>
    <row r="82" spans="1:34" ht="15">
      <c r="A82" s="20">
        <f t="shared" si="7"/>
        <v>50</v>
      </c>
      <c r="B82" s="252" t="s">
        <v>204</v>
      </c>
      <c r="C82" s="253" t="s">
        <v>866</v>
      </c>
      <c r="D82" s="254" t="s">
        <v>226</v>
      </c>
      <c r="E82" s="232" t="s">
        <v>976</v>
      </c>
      <c r="F82" s="255">
        <v>1</v>
      </c>
      <c r="G82" s="255">
        <v>0</v>
      </c>
      <c r="H82" s="255">
        <v>10000</v>
      </c>
      <c r="I82" s="376" t="s">
        <v>290</v>
      </c>
      <c r="J82" s="458" t="s">
        <v>214</v>
      </c>
      <c r="K82" s="229">
        <v>40616</v>
      </c>
      <c r="L82" s="510">
        <v>14</v>
      </c>
      <c r="M82" s="534">
        <f>K82+L82</f>
        <v>40630</v>
      </c>
      <c r="N82" s="510"/>
      <c r="O82" s="376" t="s">
        <v>207</v>
      </c>
      <c r="P82" s="510">
        <v>3</v>
      </c>
      <c r="Q82" s="534">
        <f>M82+P82</f>
        <v>40633</v>
      </c>
      <c r="R82" s="510">
        <v>14</v>
      </c>
      <c r="S82" s="534">
        <f>Q82+R82</f>
        <v>40647</v>
      </c>
      <c r="T82" s="510">
        <v>7</v>
      </c>
      <c r="U82" s="229">
        <f>S82+T82</f>
        <v>40654</v>
      </c>
      <c r="V82" s="510">
        <v>14</v>
      </c>
      <c r="W82" s="534">
        <f>U82+V82</f>
        <v>40668</v>
      </c>
      <c r="X82" s="510">
        <v>2</v>
      </c>
      <c r="Y82" s="534">
        <f>W82+X82</f>
        <v>40670</v>
      </c>
      <c r="Z82" s="510">
        <v>7</v>
      </c>
      <c r="AA82" s="229">
        <f>Y82+Z82</f>
        <v>40677</v>
      </c>
      <c r="AB82" s="510">
        <v>7</v>
      </c>
      <c r="AC82" s="534">
        <f t="shared" si="8"/>
        <v>40684</v>
      </c>
      <c r="AD82" s="510">
        <v>30</v>
      </c>
      <c r="AE82" s="534">
        <f t="shared" si="9"/>
        <v>40714</v>
      </c>
      <c r="AF82" s="479"/>
      <c r="AG82" s="48"/>
      <c r="AH82" s="117" t="s">
        <v>770</v>
      </c>
    </row>
    <row r="83" spans="1:34" s="48" customFormat="1" ht="15.95" customHeight="1">
      <c r="A83" s="20">
        <f t="shared" si="7"/>
        <v>51</v>
      </c>
      <c r="B83" s="240" t="s">
        <v>316</v>
      </c>
      <c r="C83" s="459"/>
      <c r="D83" s="460"/>
      <c r="E83" s="241"/>
      <c r="F83" s="243"/>
      <c r="G83" s="243">
        <v>0</v>
      </c>
      <c r="H83" s="243">
        <v>9395</v>
      </c>
      <c r="I83" s="248"/>
      <c r="J83" s="244"/>
      <c r="K83" s="1152">
        <v>40588</v>
      </c>
      <c r="L83" s="511"/>
      <c r="M83" s="247" t="s">
        <v>207</v>
      </c>
      <c r="N83" s="511"/>
      <c r="O83" s="247" t="s">
        <v>207</v>
      </c>
      <c r="P83" s="511"/>
      <c r="Q83" s="247" t="s">
        <v>207</v>
      </c>
      <c r="R83" s="511"/>
      <c r="S83" s="247" t="s">
        <v>207</v>
      </c>
      <c r="T83" s="511"/>
      <c r="U83" s="246" t="s">
        <v>207</v>
      </c>
      <c r="V83" s="511"/>
      <c r="W83" s="248">
        <v>40610</v>
      </c>
      <c r="X83" s="511"/>
      <c r="Y83" s="248">
        <v>40618</v>
      </c>
      <c r="Z83" s="511"/>
      <c r="AA83" s="246">
        <v>40618</v>
      </c>
      <c r="AB83" s="511">
        <v>0</v>
      </c>
      <c r="AC83" s="248">
        <f t="shared" si="8"/>
        <v>40618</v>
      </c>
      <c r="AD83" s="511">
        <v>122</v>
      </c>
      <c r="AE83" s="248">
        <f t="shared" si="9"/>
        <v>40740</v>
      </c>
      <c r="AF83" s="480"/>
      <c r="AG83" s="29"/>
      <c r="AH83" s="462"/>
    </row>
    <row r="84" spans="1:34" ht="15">
      <c r="A84" s="20">
        <f t="shared" si="7"/>
        <v>52</v>
      </c>
      <c r="B84" s="252" t="s">
        <v>204</v>
      </c>
      <c r="C84" s="253" t="s">
        <v>867</v>
      </c>
      <c r="D84" s="254" t="s">
        <v>226</v>
      </c>
      <c r="E84" s="232" t="s">
        <v>977</v>
      </c>
      <c r="F84" s="255">
        <v>1</v>
      </c>
      <c r="G84" s="255">
        <v>0</v>
      </c>
      <c r="H84" s="255">
        <v>10000</v>
      </c>
      <c r="I84" s="376" t="s">
        <v>290</v>
      </c>
      <c r="J84" s="458" t="s">
        <v>214</v>
      </c>
      <c r="K84" s="229">
        <v>40616</v>
      </c>
      <c r="L84" s="510">
        <v>14</v>
      </c>
      <c r="M84" s="534">
        <f>K84+L84</f>
        <v>40630</v>
      </c>
      <c r="N84" s="510"/>
      <c r="O84" s="376" t="s">
        <v>207</v>
      </c>
      <c r="P84" s="510">
        <v>3</v>
      </c>
      <c r="Q84" s="534">
        <f>M84+P84</f>
        <v>40633</v>
      </c>
      <c r="R84" s="510">
        <v>14</v>
      </c>
      <c r="S84" s="534">
        <f>Q84+R84</f>
        <v>40647</v>
      </c>
      <c r="T84" s="510">
        <v>7</v>
      </c>
      <c r="U84" s="229">
        <f>S84+T84</f>
        <v>40654</v>
      </c>
      <c r="V84" s="510">
        <v>14</v>
      </c>
      <c r="W84" s="534">
        <f>U84+V84</f>
        <v>40668</v>
      </c>
      <c r="X84" s="510">
        <v>2</v>
      </c>
      <c r="Y84" s="534">
        <f>W84+X84</f>
        <v>40670</v>
      </c>
      <c r="Z84" s="510">
        <v>7</v>
      </c>
      <c r="AA84" s="229">
        <f>Y84+Z84</f>
        <v>40677</v>
      </c>
      <c r="AB84" s="510">
        <v>7</v>
      </c>
      <c r="AC84" s="534">
        <f t="shared" si="8"/>
        <v>40684</v>
      </c>
      <c r="AD84" s="510">
        <v>30</v>
      </c>
      <c r="AE84" s="534">
        <f t="shared" si="9"/>
        <v>40714</v>
      </c>
      <c r="AF84" s="479"/>
      <c r="AG84" s="48"/>
      <c r="AH84" s="117" t="s">
        <v>770</v>
      </c>
    </row>
    <row r="85" spans="1:34" s="48" customFormat="1" ht="15.95" customHeight="1">
      <c r="A85" s="20">
        <f t="shared" si="7"/>
        <v>53</v>
      </c>
      <c r="B85" s="240" t="s">
        <v>316</v>
      </c>
      <c r="C85" s="459"/>
      <c r="D85" s="460"/>
      <c r="E85" s="241"/>
      <c r="F85" s="243"/>
      <c r="G85" s="243">
        <v>0</v>
      </c>
      <c r="H85" s="243">
        <f>'Financial Management'!CE115</f>
        <v>8075</v>
      </c>
      <c r="I85" s="248"/>
      <c r="J85" s="244"/>
      <c r="K85" s="1152">
        <v>40664</v>
      </c>
      <c r="L85" s="511"/>
      <c r="M85" s="247" t="s">
        <v>207</v>
      </c>
      <c r="N85" s="511"/>
      <c r="O85" s="247" t="s">
        <v>207</v>
      </c>
      <c r="P85" s="511"/>
      <c r="Q85" s="247" t="s">
        <v>207</v>
      </c>
      <c r="R85" s="511"/>
      <c r="S85" s="247" t="s">
        <v>207</v>
      </c>
      <c r="T85" s="511"/>
      <c r="U85" s="246" t="s">
        <v>207</v>
      </c>
      <c r="V85" s="511"/>
      <c r="W85" s="248">
        <v>40610</v>
      </c>
      <c r="X85" s="511"/>
      <c r="Y85" s="248">
        <v>40618</v>
      </c>
      <c r="Z85" s="511"/>
      <c r="AA85" s="246">
        <v>40618</v>
      </c>
      <c r="AB85" s="511">
        <v>0</v>
      </c>
      <c r="AC85" s="248">
        <f t="shared" si="8"/>
        <v>40618</v>
      </c>
      <c r="AD85" s="511">
        <v>122</v>
      </c>
      <c r="AE85" s="248">
        <f t="shared" si="9"/>
        <v>40740</v>
      </c>
      <c r="AF85" s="480"/>
      <c r="AG85" s="29"/>
      <c r="AH85" s="462"/>
    </row>
    <row r="86" spans="1:34" ht="15">
      <c r="A86" s="20">
        <f t="shared" si="7"/>
        <v>54</v>
      </c>
      <c r="B86" s="252" t="s">
        <v>204</v>
      </c>
      <c r="C86" s="253" t="s">
        <v>868</v>
      </c>
      <c r="D86" s="254" t="s">
        <v>226</v>
      </c>
      <c r="E86" s="232" t="s">
        <v>978</v>
      </c>
      <c r="F86" s="255">
        <v>1</v>
      </c>
      <c r="G86" s="255">
        <v>0</v>
      </c>
      <c r="H86" s="255">
        <v>10000</v>
      </c>
      <c r="I86" s="376" t="s">
        <v>290</v>
      </c>
      <c r="J86" s="458" t="s">
        <v>214</v>
      </c>
      <c r="K86" s="229">
        <v>40616</v>
      </c>
      <c r="L86" s="510">
        <v>14</v>
      </c>
      <c r="M86" s="534">
        <f>K86+L86</f>
        <v>40630</v>
      </c>
      <c r="N86" s="510"/>
      <c r="O86" s="376" t="s">
        <v>207</v>
      </c>
      <c r="P86" s="510">
        <v>3</v>
      </c>
      <c r="Q86" s="534">
        <f>M86+P86</f>
        <v>40633</v>
      </c>
      <c r="R86" s="510">
        <v>14</v>
      </c>
      <c r="S86" s="534">
        <f>Q86+R86</f>
        <v>40647</v>
      </c>
      <c r="T86" s="510">
        <v>7</v>
      </c>
      <c r="U86" s="229">
        <f>S86+T86</f>
        <v>40654</v>
      </c>
      <c r="V86" s="510">
        <v>14</v>
      </c>
      <c r="W86" s="534">
        <f>U86+V86</f>
        <v>40668</v>
      </c>
      <c r="X86" s="510">
        <v>2</v>
      </c>
      <c r="Y86" s="534">
        <f>W86+X86</f>
        <v>40670</v>
      </c>
      <c r="Z86" s="510">
        <v>7</v>
      </c>
      <c r="AA86" s="229">
        <f>Y86+Z86</f>
        <v>40677</v>
      </c>
      <c r="AB86" s="510">
        <v>7</v>
      </c>
      <c r="AC86" s="534">
        <f t="shared" si="8"/>
        <v>40684</v>
      </c>
      <c r="AD86" s="510">
        <v>30</v>
      </c>
      <c r="AE86" s="534">
        <f t="shared" si="9"/>
        <v>40714</v>
      </c>
      <c r="AF86" s="479"/>
      <c r="AG86" s="48"/>
      <c r="AH86" s="117" t="s">
        <v>770</v>
      </c>
    </row>
    <row r="87" spans="1:34" s="48" customFormat="1" ht="15.95" customHeight="1">
      <c r="A87" s="20">
        <f t="shared" si="7"/>
        <v>55</v>
      </c>
      <c r="B87" s="240" t="s">
        <v>316</v>
      </c>
      <c r="C87" s="459"/>
      <c r="D87" s="460"/>
      <c r="E87" s="241"/>
      <c r="F87" s="243"/>
      <c r="G87" s="243">
        <v>0</v>
      </c>
      <c r="H87" s="243">
        <v>4436.91</v>
      </c>
      <c r="I87" s="248"/>
      <c r="J87" s="244"/>
      <c r="K87" s="1152">
        <v>40588</v>
      </c>
      <c r="L87" s="511"/>
      <c r="M87" s="247" t="s">
        <v>207</v>
      </c>
      <c r="N87" s="511"/>
      <c r="O87" s="247" t="s">
        <v>207</v>
      </c>
      <c r="P87" s="511"/>
      <c r="Q87" s="247" t="s">
        <v>207</v>
      </c>
      <c r="R87" s="511"/>
      <c r="S87" s="247" t="s">
        <v>207</v>
      </c>
      <c r="T87" s="511"/>
      <c r="U87" s="246" t="s">
        <v>207</v>
      </c>
      <c r="V87" s="511"/>
      <c r="W87" s="248">
        <v>40610</v>
      </c>
      <c r="X87" s="511"/>
      <c r="Y87" s="248">
        <v>40618</v>
      </c>
      <c r="Z87" s="511"/>
      <c r="AA87" s="246">
        <v>40618</v>
      </c>
      <c r="AB87" s="511">
        <v>0</v>
      </c>
      <c r="AC87" s="248">
        <f t="shared" si="8"/>
        <v>40618</v>
      </c>
      <c r="AD87" s="511">
        <v>122</v>
      </c>
      <c r="AE87" s="248">
        <f t="shared" si="9"/>
        <v>40740</v>
      </c>
      <c r="AF87" s="480"/>
      <c r="AG87" s="29"/>
      <c r="AH87" s="462"/>
    </row>
    <row r="88" spans="1:34" ht="15">
      <c r="A88" s="20">
        <f t="shared" si="7"/>
        <v>56</v>
      </c>
      <c r="B88" s="252" t="s">
        <v>204</v>
      </c>
      <c r="C88" s="253" t="s">
        <v>869</v>
      </c>
      <c r="D88" s="254" t="s">
        <v>226</v>
      </c>
      <c r="E88" s="232" t="s">
        <v>979</v>
      </c>
      <c r="F88" s="255">
        <v>1</v>
      </c>
      <c r="G88" s="255">
        <v>0</v>
      </c>
      <c r="H88" s="255">
        <v>10000</v>
      </c>
      <c r="I88" s="376" t="s">
        <v>290</v>
      </c>
      <c r="J88" s="458" t="s">
        <v>214</v>
      </c>
      <c r="K88" s="229">
        <v>40616</v>
      </c>
      <c r="L88" s="510">
        <v>14</v>
      </c>
      <c r="M88" s="534">
        <f>K88+L88</f>
        <v>40630</v>
      </c>
      <c r="N88" s="510"/>
      <c r="O88" s="376" t="s">
        <v>207</v>
      </c>
      <c r="P88" s="510">
        <v>3</v>
      </c>
      <c r="Q88" s="534">
        <f>M88+P88</f>
        <v>40633</v>
      </c>
      <c r="R88" s="510">
        <v>14</v>
      </c>
      <c r="S88" s="534">
        <f>Q88+R88</f>
        <v>40647</v>
      </c>
      <c r="T88" s="510">
        <v>7</v>
      </c>
      <c r="U88" s="229">
        <f>S88+T88</f>
        <v>40654</v>
      </c>
      <c r="V88" s="510">
        <v>14</v>
      </c>
      <c r="W88" s="534">
        <f>U88+V88</f>
        <v>40668</v>
      </c>
      <c r="X88" s="510">
        <v>2</v>
      </c>
      <c r="Y88" s="534">
        <f>W88+X88</f>
        <v>40670</v>
      </c>
      <c r="Z88" s="510">
        <v>7</v>
      </c>
      <c r="AA88" s="229">
        <f>Y88+Z88</f>
        <v>40677</v>
      </c>
      <c r="AB88" s="510">
        <v>7</v>
      </c>
      <c r="AC88" s="534">
        <f t="shared" si="8"/>
        <v>40684</v>
      </c>
      <c r="AD88" s="510">
        <v>30</v>
      </c>
      <c r="AE88" s="534">
        <f t="shared" si="9"/>
        <v>40714</v>
      </c>
      <c r="AF88" s="479"/>
      <c r="AG88" s="48"/>
      <c r="AH88" s="117" t="s">
        <v>770</v>
      </c>
    </row>
    <row r="89" spans="1:34" s="48" customFormat="1" ht="15.95" customHeight="1">
      <c r="A89" s="20">
        <f t="shared" si="7"/>
        <v>57</v>
      </c>
      <c r="B89" s="240" t="s">
        <v>316</v>
      </c>
      <c r="C89" s="459"/>
      <c r="D89" s="460"/>
      <c r="E89" s="241"/>
      <c r="F89" s="243"/>
      <c r="G89" s="243">
        <v>0</v>
      </c>
      <c r="H89" s="243">
        <v>7815</v>
      </c>
      <c r="I89" s="248"/>
      <c r="J89" s="244"/>
      <c r="K89" s="1152">
        <v>40588</v>
      </c>
      <c r="L89" s="511"/>
      <c r="M89" s="247" t="s">
        <v>207</v>
      </c>
      <c r="N89" s="511"/>
      <c r="O89" s="247" t="s">
        <v>207</v>
      </c>
      <c r="P89" s="511"/>
      <c r="Q89" s="247" t="s">
        <v>207</v>
      </c>
      <c r="R89" s="511"/>
      <c r="S89" s="247" t="s">
        <v>207</v>
      </c>
      <c r="T89" s="511"/>
      <c r="U89" s="246" t="s">
        <v>207</v>
      </c>
      <c r="V89" s="511"/>
      <c r="W89" s="248">
        <v>40610</v>
      </c>
      <c r="X89" s="511"/>
      <c r="Y89" s="248">
        <v>40618</v>
      </c>
      <c r="Z89" s="511"/>
      <c r="AA89" s="246">
        <v>40618</v>
      </c>
      <c r="AB89" s="511">
        <v>0</v>
      </c>
      <c r="AC89" s="248">
        <f t="shared" si="8"/>
        <v>40618</v>
      </c>
      <c r="AD89" s="511">
        <v>122</v>
      </c>
      <c r="AE89" s="248">
        <f t="shared" si="9"/>
        <v>40740</v>
      </c>
      <c r="AF89" s="480"/>
      <c r="AG89" s="29"/>
      <c r="AH89" s="462"/>
    </row>
    <row r="90" spans="1:34" ht="15">
      <c r="A90" s="20">
        <f t="shared" si="7"/>
        <v>58</v>
      </c>
      <c r="B90" s="252" t="s">
        <v>204</v>
      </c>
      <c r="C90" s="253" t="s">
        <v>870</v>
      </c>
      <c r="D90" s="254" t="s">
        <v>226</v>
      </c>
      <c r="E90" s="232" t="s">
        <v>980</v>
      </c>
      <c r="F90" s="255">
        <v>1</v>
      </c>
      <c r="G90" s="255">
        <v>0</v>
      </c>
      <c r="H90" s="255">
        <v>10000</v>
      </c>
      <c r="I90" s="376" t="s">
        <v>290</v>
      </c>
      <c r="J90" s="458" t="s">
        <v>214</v>
      </c>
      <c r="K90" s="229">
        <v>40616</v>
      </c>
      <c r="L90" s="510">
        <v>14</v>
      </c>
      <c r="M90" s="534">
        <f>K90+L90</f>
        <v>40630</v>
      </c>
      <c r="N90" s="510"/>
      <c r="O90" s="376" t="s">
        <v>207</v>
      </c>
      <c r="P90" s="510">
        <v>3</v>
      </c>
      <c r="Q90" s="534">
        <f>M90+P90</f>
        <v>40633</v>
      </c>
      <c r="R90" s="510">
        <v>14</v>
      </c>
      <c r="S90" s="534">
        <f>Q90+R90</f>
        <v>40647</v>
      </c>
      <c r="T90" s="510">
        <v>7</v>
      </c>
      <c r="U90" s="229">
        <f>S90+T90</f>
        <v>40654</v>
      </c>
      <c r="V90" s="510">
        <v>14</v>
      </c>
      <c r="W90" s="534">
        <f>U90+V90</f>
        <v>40668</v>
      </c>
      <c r="X90" s="510">
        <v>2</v>
      </c>
      <c r="Y90" s="534">
        <f>W90+X90</f>
        <v>40670</v>
      </c>
      <c r="Z90" s="510">
        <v>7</v>
      </c>
      <c r="AA90" s="229">
        <f>Y90+Z90</f>
        <v>40677</v>
      </c>
      <c r="AB90" s="510">
        <v>7</v>
      </c>
      <c r="AC90" s="534">
        <f t="shared" si="8"/>
        <v>40684</v>
      </c>
      <c r="AD90" s="510">
        <v>30</v>
      </c>
      <c r="AE90" s="534">
        <f t="shared" si="9"/>
        <v>40714</v>
      </c>
      <c r="AF90" s="479"/>
      <c r="AG90" s="48"/>
      <c r="AH90" s="117" t="s">
        <v>770</v>
      </c>
    </row>
    <row r="91" spans="1:34" s="48" customFormat="1" ht="15.95" customHeight="1">
      <c r="A91" s="20">
        <f t="shared" si="7"/>
        <v>59</v>
      </c>
      <c r="B91" s="240" t="s">
        <v>316</v>
      </c>
      <c r="C91" s="459"/>
      <c r="D91" s="460"/>
      <c r="E91" s="241"/>
      <c r="F91" s="243"/>
      <c r="G91" s="243">
        <v>0</v>
      </c>
      <c r="H91" s="243">
        <v>9615</v>
      </c>
      <c r="I91" s="248"/>
      <c r="J91" s="244"/>
      <c r="K91" s="1152">
        <v>40588</v>
      </c>
      <c r="L91" s="511"/>
      <c r="M91" s="247" t="s">
        <v>207</v>
      </c>
      <c r="N91" s="511"/>
      <c r="O91" s="247" t="s">
        <v>207</v>
      </c>
      <c r="P91" s="511"/>
      <c r="Q91" s="247" t="s">
        <v>207</v>
      </c>
      <c r="R91" s="511"/>
      <c r="S91" s="247" t="s">
        <v>207</v>
      </c>
      <c r="T91" s="511"/>
      <c r="U91" s="246" t="s">
        <v>207</v>
      </c>
      <c r="V91" s="511"/>
      <c r="W91" s="248">
        <v>40610</v>
      </c>
      <c r="X91" s="511"/>
      <c r="Y91" s="248">
        <v>40618</v>
      </c>
      <c r="Z91" s="511"/>
      <c r="AA91" s="246">
        <v>40618</v>
      </c>
      <c r="AB91" s="511">
        <v>0</v>
      </c>
      <c r="AC91" s="248">
        <f t="shared" si="8"/>
        <v>40618</v>
      </c>
      <c r="AD91" s="511">
        <v>122</v>
      </c>
      <c r="AE91" s="248">
        <f t="shared" si="9"/>
        <v>40740</v>
      </c>
      <c r="AF91" s="480"/>
      <c r="AG91" s="29"/>
      <c r="AH91" s="462"/>
    </row>
    <row r="92" spans="1:34" ht="15">
      <c r="A92" s="20">
        <f t="shared" si="7"/>
        <v>60</v>
      </c>
      <c r="B92" s="252" t="s">
        <v>204</v>
      </c>
      <c r="C92" s="253" t="s">
        <v>871</v>
      </c>
      <c r="D92" s="254" t="s">
        <v>226</v>
      </c>
      <c r="E92" s="232" t="s">
        <v>981</v>
      </c>
      <c r="F92" s="255">
        <v>1</v>
      </c>
      <c r="G92" s="255">
        <v>0</v>
      </c>
      <c r="H92" s="255">
        <v>10000</v>
      </c>
      <c r="I92" s="376" t="s">
        <v>290</v>
      </c>
      <c r="J92" s="458" t="s">
        <v>214</v>
      </c>
      <c r="K92" s="229">
        <v>40616</v>
      </c>
      <c r="L92" s="510">
        <v>14</v>
      </c>
      <c r="M92" s="534">
        <f>K92+L92</f>
        <v>40630</v>
      </c>
      <c r="N92" s="510"/>
      <c r="O92" s="376" t="s">
        <v>207</v>
      </c>
      <c r="P92" s="510">
        <v>3</v>
      </c>
      <c r="Q92" s="534">
        <f>M92+P92</f>
        <v>40633</v>
      </c>
      <c r="R92" s="510">
        <v>14</v>
      </c>
      <c r="S92" s="534">
        <f>Q92+R92</f>
        <v>40647</v>
      </c>
      <c r="T92" s="510">
        <v>7</v>
      </c>
      <c r="U92" s="229">
        <f>S92+T92</f>
        <v>40654</v>
      </c>
      <c r="V92" s="510">
        <v>14</v>
      </c>
      <c r="W92" s="534">
        <f>U92+V92</f>
        <v>40668</v>
      </c>
      <c r="X92" s="510">
        <v>2</v>
      </c>
      <c r="Y92" s="534">
        <f>W92+X92</f>
        <v>40670</v>
      </c>
      <c r="Z92" s="510">
        <v>7</v>
      </c>
      <c r="AA92" s="229">
        <f>Y92+Z92</f>
        <v>40677</v>
      </c>
      <c r="AB92" s="510">
        <v>7</v>
      </c>
      <c r="AC92" s="534">
        <f t="shared" si="8"/>
        <v>40684</v>
      </c>
      <c r="AD92" s="510">
        <v>30</v>
      </c>
      <c r="AE92" s="534">
        <f t="shared" si="9"/>
        <v>40714</v>
      </c>
      <c r="AF92" s="479"/>
      <c r="AG92" s="48"/>
      <c r="AH92" s="117" t="s">
        <v>770</v>
      </c>
    </row>
    <row r="93" spans="1:34" s="48" customFormat="1" ht="15.95" customHeight="1">
      <c r="A93" s="20">
        <f t="shared" si="7"/>
        <v>61</v>
      </c>
      <c r="B93" s="240" t="s">
        <v>316</v>
      </c>
      <c r="C93" s="459"/>
      <c r="D93" s="460"/>
      <c r="E93" s="241"/>
      <c r="F93" s="243"/>
      <c r="G93" s="243">
        <v>0</v>
      </c>
      <c r="H93" s="243">
        <v>5385</v>
      </c>
      <c r="I93" s="248"/>
      <c r="J93" s="244"/>
      <c r="K93" s="1152">
        <v>40588</v>
      </c>
      <c r="L93" s="511"/>
      <c r="M93" s="247" t="s">
        <v>207</v>
      </c>
      <c r="N93" s="511"/>
      <c r="O93" s="247" t="s">
        <v>207</v>
      </c>
      <c r="P93" s="511"/>
      <c r="Q93" s="247" t="s">
        <v>207</v>
      </c>
      <c r="R93" s="511"/>
      <c r="S93" s="247" t="s">
        <v>207</v>
      </c>
      <c r="T93" s="511"/>
      <c r="U93" s="246" t="s">
        <v>207</v>
      </c>
      <c r="V93" s="511"/>
      <c r="W93" s="248">
        <v>40610</v>
      </c>
      <c r="X93" s="511"/>
      <c r="Y93" s="248">
        <v>40618</v>
      </c>
      <c r="Z93" s="511"/>
      <c r="AA93" s="246">
        <v>40618</v>
      </c>
      <c r="AB93" s="511">
        <v>0</v>
      </c>
      <c r="AC93" s="248">
        <f t="shared" si="8"/>
        <v>40618</v>
      </c>
      <c r="AD93" s="511">
        <v>122</v>
      </c>
      <c r="AE93" s="248">
        <f t="shared" si="9"/>
        <v>40740</v>
      </c>
      <c r="AF93" s="480"/>
      <c r="AG93" s="29"/>
      <c r="AH93" s="462"/>
    </row>
    <row r="94" spans="1:34" ht="15">
      <c r="A94" s="20">
        <f t="shared" si="7"/>
        <v>62</v>
      </c>
      <c r="B94" s="252" t="s">
        <v>204</v>
      </c>
      <c r="C94" s="253" t="s">
        <v>872</v>
      </c>
      <c r="D94" s="254" t="s">
        <v>226</v>
      </c>
      <c r="E94" s="232" t="s">
        <v>982</v>
      </c>
      <c r="F94" s="255">
        <v>1</v>
      </c>
      <c r="G94" s="255">
        <v>0</v>
      </c>
      <c r="H94" s="255">
        <v>10000</v>
      </c>
      <c r="I94" s="376" t="s">
        <v>290</v>
      </c>
      <c r="J94" s="458" t="s">
        <v>214</v>
      </c>
      <c r="K94" s="229">
        <v>40616</v>
      </c>
      <c r="L94" s="510">
        <v>14</v>
      </c>
      <c r="M94" s="534">
        <f>K94+L94</f>
        <v>40630</v>
      </c>
      <c r="N94" s="510"/>
      <c r="O94" s="376" t="s">
        <v>207</v>
      </c>
      <c r="P94" s="510">
        <v>3</v>
      </c>
      <c r="Q94" s="534">
        <f>M94+P94</f>
        <v>40633</v>
      </c>
      <c r="R94" s="510">
        <v>14</v>
      </c>
      <c r="S94" s="534">
        <f>Q94+R94</f>
        <v>40647</v>
      </c>
      <c r="T94" s="510">
        <v>7</v>
      </c>
      <c r="U94" s="229">
        <f>S94+T94</f>
        <v>40654</v>
      </c>
      <c r="V94" s="510">
        <v>14</v>
      </c>
      <c r="W94" s="534">
        <f>U94+V94</f>
        <v>40668</v>
      </c>
      <c r="X94" s="510">
        <v>2</v>
      </c>
      <c r="Y94" s="534">
        <f>W94+X94</f>
        <v>40670</v>
      </c>
      <c r="Z94" s="510">
        <v>7</v>
      </c>
      <c r="AA94" s="229">
        <f>Y94+Z94</f>
        <v>40677</v>
      </c>
      <c r="AB94" s="510">
        <v>7</v>
      </c>
      <c r="AC94" s="534">
        <f t="shared" si="8"/>
        <v>40684</v>
      </c>
      <c r="AD94" s="510">
        <v>30</v>
      </c>
      <c r="AE94" s="534">
        <f t="shared" si="9"/>
        <v>40714</v>
      </c>
      <c r="AF94" s="479"/>
      <c r="AG94" s="48"/>
      <c r="AH94" s="117" t="s">
        <v>770</v>
      </c>
    </row>
    <row r="95" spans="1:34" s="48" customFormat="1" ht="15.95" customHeight="1">
      <c r="A95" s="20">
        <f t="shared" si="7"/>
        <v>63</v>
      </c>
      <c r="B95" s="240" t="s">
        <v>316</v>
      </c>
      <c r="C95" s="459"/>
      <c r="D95" s="460"/>
      <c r="E95" s="241"/>
      <c r="F95" s="243"/>
      <c r="G95" s="243">
        <v>0</v>
      </c>
      <c r="H95" s="243">
        <v>8075</v>
      </c>
      <c r="I95" s="248"/>
      <c r="J95" s="244"/>
      <c r="K95" s="1152">
        <v>40588</v>
      </c>
      <c r="L95" s="511"/>
      <c r="M95" s="247" t="s">
        <v>207</v>
      </c>
      <c r="N95" s="511"/>
      <c r="O95" s="247" t="s">
        <v>207</v>
      </c>
      <c r="P95" s="511"/>
      <c r="Q95" s="247" t="s">
        <v>207</v>
      </c>
      <c r="R95" s="511"/>
      <c r="S95" s="247" t="s">
        <v>207</v>
      </c>
      <c r="T95" s="511"/>
      <c r="U95" s="246" t="s">
        <v>207</v>
      </c>
      <c r="V95" s="511"/>
      <c r="W95" s="248">
        <v>40610</v>
      </c>
      <c r="X95" s="511"/>
      <c r="Y95" s="248">
        <v>40618</v>
      </c>
      <c r="Z95" s="511"/>
      <c r="AA95" s="246">
        <v>40618</v>
      </c>
      <c r="AB95" s="511">
        <v>0</v>
      </c>
      <c r="AC95" s="248">
        <f t="shared" si="8"/>
        <v>40618</v>
      </c>
      <c r="AD95" s="511">
        <v>122</v>
      </c>
      <c r="AE95" s="248">
        <f t="shared" si="9"/>
        <v>40740</v>
      </c>
      <c r="AF95" s="480"/>
      <c r="AG95" s="29"/>
      <c r="AH95" s="462"/>
    </row>
    <row r="96" spans="1:34" ht="15">
      <c r="A96" s="20">
        <f t="shared" si="7"/>
        <v>64</v>
      </c>
      <c r="B96" s="252" t="s">
        <v>204</v>
      </c>
      <c r="C96" s="253" t="s">
        <v>873</v>
      </c>
      <c r="D96" s="254" t="s">
        <v>226</v>
      </c>
      <c r="E96" s="232" t="s">
        <v>983</v>
      </c>
      <c r="F96" s="255">
        <v>1</v>
      </c>
      <c r="G96" s="255">
        <v>0</v>
      </c>
      <c r="H96" s="255">
        <v>10000</v>
      </c>
      <c r="I96" s="376" t="s">
        <v>290</v>
      </c>
      <c r="J96" s="458" t="s">
        <v>214</v>
      </c>
      <c r="K96" s="229">
        <v>40616</v>
      </c>
      <c r="L96" s="510">
        <v>14</v>
      </c>
      <c r="M96" s="534">
        <f>K96+L96</f>
        <v>40630</v>
      </c>
      <c r="N96" s="510"/>
      <c r="O96" s="376" t="s">
        <v>207</v>
      </c>
      <c r="P96" s="510">
        <v>3</v>
      </c>
      <c r="Q96" s="534">
        <f>M96+P96</f>
        <v>40633</v>
      </c>
      <c r="R96" s="510">
        <v>14</v>
      </c>
      <c r="S96" s="534">
        <f>Q96+R96</f>
        <v>40647</v>
      </c>
      <c r="T96" s="510">
        <v>7</v>
      </c>
      <c r="U96" s="229">
        <f>S96+T96</f>
        <v>40654</v>
      </c>
      <c r="V96" s="510">
        <v>14</v>
      </c>
      <c r="W96" s="534">
        <f>U96+V96</f>
        <v>40668</v>
      </c>
      <c r="X96" s="510">
        <v>2</v>
      </c>
      <c r="Y96" s="534">
        <f>W96+X96</f>
        <v>40670</v>
      </c>
      <c r="Z96" s="510">
        <v>7</v>
      </c>
      <c r="AA96" s="229">
        <f>Y96+Z96</f>
        <v>40677</v>
      </c>
      <c r="AB96" s="510">
        <v>7</v>
      </c>
      <c r="AC96" s="534">
        <f t="shared" si="8"/>
        <v>40684</v>
      </c>
      <c r="AD96" s="510">
        <v>30</v>
      </c>
      <c r="AE96" s="534">
        <f t="shared" si="9"/>
        <v>40714</v>
      </c>
      <c r="AF96" s="479"/>
      <c r="AG96" s="48"/>
      <c r="AH96" s="117" t="s">
        <v>770</v>
      </c>
    </row>
    <row r="97" spans="1:34" s="48" customFormat="1" ht="15.95" customHeight="1">
      <c r="A97" s="20">
        <f t="shared" si="7"/>
        <v>65</v>
      </c>
      <c r="B97" s="240" t="s">
        <v>316</v>
      </c>
      <c r="C97" s="459"/>
      <c r="D97" s="460"/>
      <c r="E97" s="241"/>
      <c r="F97" s="243"/>
      <c r="G97" s="243">
        <v>0</v>
      </c>
      <c r="H97" s="243">
        <v>6085</v>
      </c>
      <c r="I97" s="248"/>
      <c r="J97" s="244"/>
      <c r="K97" s="1152">
        <v>40588</v>
      </c>
      <c r="L97" s="511"/>
      <c r="M97" s="247" t="s">
        <v>207</v>
      </c>
      <c r="N97" s="511"/>
      <c r="O97" s="247" t="s">
        <v>207</v>
      </c>
      <c r="P97" s="511"/>
      <c r="Q97" s="247" t="s">
        <v>207</v>
      </c>
      <c r="R97" s="511"/>
      <c r="S97" s="247" t="s">
        <v>207</v>
      </c>
      <c r="T97" s="511"/>
      <c r="U97" s="246" t="s">
        <v>207</v>
      </c>
      <c r="V97" s="511"/>
      <c r="W97" s="248">
        <v>40610</v>
      </c>
      <c r="X97" s="511"/>
      <c r="Y97" s="248">
        <v>40618</v>
      </c>
      <c r="Z97" s="511"/>
      <c r="AA97" s="246">
        <v>40618</v>
      </c>
      <c r="AB97" s="511">
        <v>0</v>
      </c>
      <c r="AC97" s="248">
        <f t="shared" si="8"/>
        <v>40618</v>
      </c>
      <c r="AD97" s="511">
        <v>122</v>
      </c>
      <c r="AE97" s="248">
        <f t="shared" si="9"/>
        <v>40740</v>
      </c>
      <c r="AF97" s="480"/>
      <c r="AG97" s="29"/>
      <c r="AH97" s="462"/>
    </row>
    <row r="98" spans="1:34" ht="15">
      <c r="A98" s="20">
        <f t="shared" si="7"/>
        <v>66</v>
      </c>
      <c r="B98" s="252" t="s">
        <v>204</v>
      </c>
      <c r="C98" s="253" t="s">
        <v>874</v>
      </c>
      <c r="D98" s="254" t="s">
        <v>226</v>
      </c>
      <c r="E98" s="232" t="s">
        <v>984</v>
      </c>
      <c r="F98" s="255">
        <v>1</v>
      </c>
      <c r="G98" s="255">
        <v>0</v>
      </c>
      <c r="H98" s="255">
        <v>10000</v>
      </c>
      <c r="I98" s="376" t="s">
        <v>290</v>
      </c>
      <c r="J98" s="458" t="s">
        <v>214</v>
      </c>
      <c r="K98" s="229">
        <v>40616</v>
      </c>
      <c r="L98" s="510">
        <v>14</v>
      </c>
      <c r="M98" s="534">
        <f>K98+L98</f>
        <v>40630</v>
      </c>
      <c r="N98" s="510"/>
      <c r="O98" s="376" t="s">
        <v>207</v>
      </c>
      <c r="P98" s="510">
        <v>3</v>
      </c>
      <c r="Q98" s="534">
        <f>M98+P98</f>
        <v>40633</v>
      </c>
      <c r="R98" s="510">
        <v>14</v>
      </c>
      <c r="S98" s="534">
        <f>Q98+R98</f>
        <v>40647</v>
      </c>
      <c r="T98" s="510">
        <v>7</v>
      </c>
      <c r="U98" s="229">
        <f>S98+T98</f>
        <v>40654</v>
      </c>
      <c r="V98" s="510">
        <v>14</v>
      </c>
      <c r="W98" s="534">
        <f>U98+V98</f>
        <v>40668</v>
      </c>
      <c r="X98" s="510">
        <v>2</v>
      </c>
      <c r="Y98" s="534">
        <f>W98+X98</f>
        <v>40670</v>
      </c>
      <c r="Z98" s="510">
        <v>7</v>
      </c>
      <c r="AA98" s="229">
        <f>Y98+Z98</f>
        <v>40677</v>
      </c>
      <c r="AB98" s="510">
        <v>7</v>
      </c>
      <c r="AC98" s="534">
        <f t="shared" si="8"/>
        <v>40684</v>
      </c>
      <c r="AD98" s="510">
        <v>30</v>
      </c>
      <c r="AE98" s="534">
        <f t="shared" si="9"/>
        <v>40714</v>
      </c>
      <c r="AF98" s="479"/>
      <c r="AG98" s="48"/>
      <c r="AH98" s="117" t="s">
        <v>770</v>
      </c>
    </row>
    <row r="99" spans="1:34" s="48" customFormat="1" ht="15.95" customHeight="1">
      <c r="A99" s="20">
        <f t="shared" si="7"/>
        <v>67</v>
      </c>
      <c r="B99" s="240" t="s">
        <v>316</v>
      </c>
      <c r="C99" s="459"/>
      <c r="D99" s="460"/>
      <c r="E99" s="241"/>
      <c r="F99" s="243"/>
      <c r="G99" s="243">
        <v>0</v>
      </c>
      <c r="H99" s="243">
        <v>5225</v>
      </c>
      <c r="I99" s="248"/>
      <c r="J99" s="244"/>
      <c r="K99" s="1152">
        <v>40588</v>
      </c>
      <c r="L99" s="511"/>
      <c r="M99" s="247" t="s">
        <v>207</v>
      </c>
      <c r="N99" s="511"/>
      <c r="O99" s="247" t="s">
        <v>207</v>
      </c>
      <c r="P99" s="511"/>
      <c r="Q99" s="247" t="s">
        <v>207</v>
      </c>
      <c r="R99" s="511"/>
      <c r="S99" s="247" t="s">
        <v>207</v>
      </c>
      <c r="T99" s="511"/>
      <c r="U99" s="246" t="s">
        <v>207</v>
      </c>
      <c r="V99" s="511"/>
      <c r="W99" s="248">
        <v>40610</v>
      </c>
      <c r="X99" s="511"/>
      <c r="Y99" s="248">
        <v>40618</v>
      </c>
      <c r="Z99" s="511"/>
      <c r="AA99" s="246">
        <v>40618</v>
      </c>
      <c r="AB99" s="511">
        <v>0</v>
      </c>
      <c r="AC99" s="248">
        <f t="shared" si="8"/>
        <v>40618</v>
      </c>
      <c r="AD99" s="511">
        <v>122</v>
      </c>
      <c r="AE99" s="248">
        <f t="shared" si="9"/>
        <v>40740</v>
      </c>
      <c r="AF99" s="480"/>
      <c r="AG99" s="29"/>
      <c r="AH99" s="462"/>
    </row>
    <row r="100" spans="1:34" ht="15">
      <c r="A100" s="20">
        <f t="shared" si="7"/>
        <v>68</v>
      </c>
      <c r="B100" s="252" t="s">
        <v>204</v>
      </c>
      <c r="C100" s="253" t="s">
        <v>875</v>
      </c>
      <c r="D100" s="254" t="s">
        <v>226</v>
      </c>
      <c r="E100" s="232" t="s">
        <v>985</v>
      </c>
      <c r="F100" s="255">
        <v>1</v>
      </c>
      <c r="G100" s="255">
        <v>0</v>
      </c>
      <c r="H100" s="255">
        <v>10000</v>
      </c>
      <c r="I100" s="376" t="s">
        <v>290</v>
      </c>
      <c r="J100" s="458" t="s">
        <v>214</v>
      </c>
      <c r="K100" s="229">
        <v>40616</v>
      </c>
      <c r="L100" s="510">
        <v>14</v>
      </c>
      <c r="M100" s="534">
        <f>K100+L100</f>
        <v>40630</v>
      </c>
      <c r="N100" s="510"/>
      <c r="O100" s="376" t="s">
        <v>207</v>
      </c>
      <c r="P100" s="510">
        <v>3</v>
      </c>
      <c r="Q100" s="534">
        <f>M100+P100</f>
        <v>40633</v>
      </c>
      <c r="R100" s="510">
        <v>14</v>
      </c>
      <c r="S100" s="534">
        <f>Q100+R100</f>
        <v>40647</v>
      </c>
      <c r="T100" s="510">
        <v>7</v>
      </c>
      <c r="U100" s="229">
        <f>S100+T100</f>
        <v>40654</v>
      </c>
      <c r="V100" s="510">
        <v>14</v>
      </c>
      <c r="W100" s="534">
        <f>U100+V100</f>
        <v>40668</v>
      </c>
      <c r="X100" s="510">
        <v>2</v>
      </c>
      <c r="Y100" s="534">
        <f>W100+X100</f>
        <v>40670</v>
      </c>
      <c r="Z100" s="510">
        <v>7</v>
      </c>
      <c r="AA100" s="229">
        <f>Y100+Z100</f>
        <v>40677</v>
      </c>
      <c r="AB100" s="510">
        <v>7</v>
      </c>
      <c r="AC100" s="534">
        <f t="shared" si="8"/>
        <v>40684</v>
      </c>
      <c r="AD100" s="510">
        <v>30</v>
      </c>
      <c r="AE100" s="534">
        <f t="shared" si="9"/>
        <v>40714</v>
      </c>
      <c r="AF100" s="479"/>
      <c r="AG100" s="48"/>
      <c r="AH100" s="117" t="s">
        <v>770</v>
      </c>
    </row>
    <row r="101" spans="1:34" s="48" customFormat="1" ht="15.95" customHeight="1">
      <c r="A101" s="20">
        <f t="shared" si="7"/>
        <v>69</v>
      </c>
      <c r="B101" s="240" t="s">
        <v>316</v>
      </c>
      <c r="C101" s="459"/>
      <c r="D101" s="460"/>
      <c r="E101" s="241"/>
      <c r="F101" s="243"/>
      <c r="G101" s="243">
        <v>0</v>
      </c>
      <c r="H101" s="243">
        <v>5510</v>
      </c>
      <c r="I101" s="248"/>
      <c r="J101" s="244"/>
      <c r="K101" s="1152">
        <v>40588</v>
      </c>
      <c r="L101" s="511"/>
      <c r="M101" s="247" t="s">
        <v>207</v>
      </c>
      <c r="N101" s="511"/>
      <c r="O101" s="247" t="s">
        <v>207</v>
      </c>
      <c r="P101" s="511"/>
      <c r="Q101" s="247" t="s">
        <v>207</v>
      </c>
      <c r="R101" s="511"/>
      <c r="S101" s="247" t="s">
        <v>207</v>
      </c>
      <c r="T101" s="511"/>
      <c r="U101" s="246" t="s">
        <v>207</v>
      </c>
      <c r="V101" s="511"/>
      <c r="W101" s="248">
        <v>40610</v>
      </c>
      <c r="X101" s="511"/>
      <c r="Y101" s="248">
        <v>40618</v>
      </c>
      <c r="Z101" s="511"/>
      <c r="AA101" s="246">
        <v>40618</v>
      </c>
      <c r="AB101" s="511">
        <v>0</v>
      </c>
      <c r="AC101" s="248">
        <f t="shared" si="8"/>
        <v>40618</v>
      </c>
      <c r="AD101" s="511">
        <v>122</v>
      </c>
      <c r="AE101" s="248">
        <f t="shared" si="9"/>
        <v>40740</v>
      </c>
      <c r="AF101" s="480"/>
      <c r="AG101" s="29"/>
      <c r="AH101" s="462"/>
    </row>
    <row r="102" spans="1:34" ht="15">
      <c r="A102" s="20">
        <f t="shared" si="7"/>
        <v>70</v>
      </c>
      <c r="B102" s="252" t="s">
        <v>204</v>
      </c>
      <c r="C102" s="253" t="s">
        <v>876</v>
      </c>
      <c r="D102" s="254" t="s">
        <v>226</v>
      </c>
      <c r="E102" s="232" t="s">
        <v>986</v>
      </c>
      <c r="F102" s="255">
        <v>1</v>
      </c>
      <c r="G102" s="255">
        <v>0</v>
      </c>
      <c r="H102" s="255">
        <v>10000</v>
      </c>
      <c r="I102" s="376" t="s">
        <v>290</v>
      </c>
      <c r="J102" s="458" t="s">
        <v>214</v>
      </c>
      <c r="K102" s="229">
        <v>40616</v>
      </c>
      <c r="L102" s="510">
        <v>14</v>
      </c>
      <c r="M102" s="534">
        <f>K102+L102</f>
        <v>40630</v>
      </c>
      <c r="N102" s="510"/>
      <c r="O102" s="376" t="s">
        <v>207</v>
      </c>
      <c r="P102" s="510">
        <v>3</v>
      </c>
      <c r="Q102" s="534">
        <f>M102+P102</f>
        <v>40633</v>
      </c>
      <c r="R102" s="510">
        <v>14</v>
      </c>
      <c r="S102" s="534">
        <f>Q102+R102</f>
        <v>40647</v>
      </c>
      <c r="T102" s="510">
        <v>7</v>
      </c>
      <c r="U102" s="229">
        <f>S102+T102</f>
        <v>40654</v>
      </c>
      <c r="V102" s="510">
        <v>14</v>
      </c>
      <c r="W102" s="534">
        <f>U102+V102</f>
        <v>40668</v>
      </c>
      <c r="X102" s="510">
        <v>2</v>
      </c>
      <c r="Y102" s="534">
        <f>W102+X102</f>
        <v>40670</v>
      </c>
      <c r="Z102" s="510">
        <v>7</v>
      </c>
      <c r="AA102" s="229">
        <f>Y102+Z102</f>
        <v>40677</v>
      </c>
      <c r="AB102" s="510">
        <v>7</v>
      </c>
      <c r="AC102" s="534">
        <f t="shared" si="8"/>
        <v>40684</v>
      </c>
      <c r="AD102" s="510">
        <v>30</v>
      </c>
      <c r="AE102" s="534">
        <f t="shared" si="9"/>
        <v>40714</v>
      </c>
      <c r="AF102" s="479"/>
      <c r="AG102" s="48"/>
      <c r="AH102" s="117" t="s">
        <v>770</v>
      </c>
    </row>
    <row r="103" spans="1:34" s="48" customFormat="1" ht="15.95" customHeight="1">
      <c r="A103" s="20">
        <f t="shared" si="7"/>
        <v>71</v>
      </c>
      <c r="B103" s="240" t="s">
        <v>316</v>
      </c>
      <c r="C103" s="459"/>
      <c r="D103" s="460"/>
      <c r="E103" s="241"/>
      <c r="F103" s="243"/>
      <c r="G103" s="243">
        <v>0</v>
      </c>
      <c r="H103" s="243">
        <v>4435</v>
      </c>
      <c r="I103" s="248"/>
      <c r="J103" s="244"/>
      <c r="K103" s="1152">
        <v>40588</v>
      </c>
      <c r="L103" s="511"/>
      <c r="M103" s="247" t="s">
        <v>207</v>
      </c>
      <c r="N103" s="511"/>
      <c r="O103" s="247" t="s">
        <v>207</v>
      </c>
      <c r="P103" s="511"/>
      <c r="Q103" s="247" t="s">
        <v>207</v>
      </c>
      <c r="R103" s="511"/>
      <c r="S103" s="247" t="s">
        <v>207</v>
      </c>
      <c r="T103" s="511"/>
      <c r="U103" s="246" t="s">
        <v>207</v>
      </c>
      <c r="V103" s="511"/>
      <c r="W103" s="248">
        <v>40610</v>
      </c>
      <c r="X103" s="511"/>
      <c r="Y103" s="248">
        <v>40618</v>
      </c>
      <c r="Z103" s="511"/>
      <c r="AA103" s="246">
        <v>40618</v>
      </c>
      <c r="AB103" s="511">
        <v>0</v>
      </c>
      <c r="AC103" s="248">
        <f t="shared" si="8"/>
        <v>40618</v>
      </c>
      <c r="AD103" s="511">
        <v>122</v>
      </c>
      <c r="AE103" s="248">
        <f t="shared" si="9"/>
        <v>40740</v>
      </c>
      <c r="AF103" s="480"/>
      <c r="AG103" s="29"/>
      <c r="AH103" s="462"/>
    </row>
    <row r="104" spans="1:34" ht="15">
      <c r="A104" s="20">
        <f t="shared" si="7"/>
        <v>72</v>
      </c>
      <c r="B104" s="252" t="s">
        <v>204</v>
      </c>
      <c r="C104" s="253" t="s">
        <v>877</v>
      </c>
      <c r="D104" s="254" t="s">
        <v>226</v>
      </c>
      <c r="E104" s="232" t="s">
        <v>987</v>
      </c>
      <c r="F104" s="255">
        <v>1</v>
      </c>
      <c r="G104" s="255">
        <v>0</v>
      </c>
      <c r="H104" s="255">
        <v>10000</v>
      </c>
      <c r="I104" s="376" t="s">
        <v>290</v>
      </c>
      <c r="J104" s="458" t="s">
        <v>214</v>
      </c>
      <c r="K104" s="229">
        <v>40616</v>
      </c>
      <c r="L104" s="510">
        <v>14</v>
      </c>
      <c r="M104" s="534">
        <f>K104+L104</f>
        <v>40630</v>
      </c>
      <c r="N104" s="510"/>
      <c r="O104" s="376" t="s">
        <v>207</v>
      </c>
      <c r="P104" s="510">
        <v>3</v>
      </c>
      <c r="Q104" s="534">
        <f>M104+P104</f>
        <v>40633</v>
      </c>
      <c r="R104" s="510">
        <v>14</v>
      </c>
      <c r="S104" s="534">
        <f>Q104+R104</f>
        <v>40647</v>
      </c>
      <c r="T104" s="510">
        <v>7</v>
      </c>
      <c r="U104" s="229">
        <f>S104+T104</f>
        <v>40654</v>
      </c>
      <c r="V104" s="510">
        <v>14</v>
      </c>
      <c r="W104" s="534">
        <f>U104+V104</f>
        <v>40668</v>
      </c>
      <c r="X104" s="510">
        <v>2</v>
      </c>
      <c r="Y104" s="534">
        <f>W104+X104</f>
        <v>40670</v>
      </c>
      <c r="Z104" s="510">
        <v>7</v>
      </c>
      <c r="AA104" s="229">
        <f>Y104+Z104</f>
        <v>40677</v>
      </c>
      <c r="AB104" s="510">
        <v>7</v>
      </c>
      <c r="AC104" s="534">
        <f t="shared" si="8"/>
        <v>40684</v>
      </c>
      <c r="AD104" s="510">
        <v>30</v>
      </c>
      <c r="AE104" s="534">
        <f t="shared" si="9"/>
        <v>40714</v>
      </c>
      <c r="AF104" s="479"/>
      <c r="AG104" s="48"/>
      <c r="AH104" s="117" t="s">
        <v>770</v>
      </c>
    </row>
    <row r="105" spans="1:34" s="48" customFormat="1" ht="15.95" customHeight="1">
      <c r="A105" s="20">
        <f t="shared" si="7"/>
        <v>73</v>
      </c>
      <c r="B105" s="240" t="s">
        <v>316</v>
      </c>
      <c r="C105" s="459"/>
      <c r="D105" s="460"/>
      <c r="E105" s="241"/>
      <c r="F105" s="243"/>
      <c r="G105" s="243">
        <v>0</v>
      </c>
      <c r="H105" s="243">
        <v>8185</v>
      </c>
      <c r="I105" s="248"/>
      <c r="J105" s="244"/>
      <c r="K105" s="1152">
        <v>40588</v>
      </c>
      <c r="L105" s="511"/>
      <c r="M105" s="247" t="s">
        <v>207</v>
      </c>
      <c r="N105" s="511"/>
      <c r="O105" s="247" t="s">
        <v>207</v>
      </c>
      <c r="P105" s="511"/>
      <c r="Q105" s="247" t="s">
        <v>207</v>
      </c>
      <c r="R105" s="511"/>
      <c r="S105" s="247" t="s">
        <v>207</v>
      </c>
      <c r="T105" s="511"/>
      <c r="U105" s="246" t="s">
        <v>207</v>
      </c>
      <c r="V105" s="511"/>
      <c r="W105" s="248">
        <v>40610</v>
      </c>
      <c r="X105" s="511"/>
      <c r="Y105" s="248">
        <v>40618</v>
      </c>
      <c r="Z105" s="511"/>
      <c r="AA105" s="246">
        <v>40618</v>
      </c>
      <c r="AB105" s="511">
        <v>0</v>
      </c>
      <c r="AC105" s="248">
        <f t="shared" si="8"/>
        <v>40618</v>
      </c>
      <c r="AD105" s="511">
        <v>122</v>
      </c>
      <c r="AE105" s="248">
        <f t="shared" si="9"/>
        <v>40740</v>
      </c>
      <c r="AF105" s="480"/>
      <c r="AG105" s="29"/>
      <c r="AH105" s="462"/>
    </row>
    <row r="106" spans="1:34" ht="15">
      <c r="A106" s="20">
        <f t="shared" si="7"/>
        <v>74</v>
      </c>
      <c r="B106" s="252" t="s">
        <v>204</v>
      </c>
      <c r="C106" s="253" t="s">
        <v>878</v>
      </c>
      <c r="D106" s="254" t="s">
        <v>226</v>
      </c>
      <c r="E106" s="232" t="s">
        <v>988</v>
      </c>
      <c r="F106" s="255">
        <v>1</v>
      </c>
      <c r="G106" s="255">
        <v>0</v>
      </c>
      <c r="H106" s="255">
        <v>10000</v>
      </c>
      <c r="I106" s="376" t="s">
        <v>290</v>
      </c>
      <c r="J106" s="458" t="s">
        <v>214</v>
      </c>
      <c r="K106" s="229">
        <v>40616</v>
      </c>
      <c r="L106" s="510">
        <v>14</v>
      </c>
      <c r="M106" s="534">
        <f>K106+L106</f>
        <v>40630</v>
      </c>
      <c r="N106" s="510"/>
      <c r="O106" s="376" t="s">
        <v>207</v>
      </c>
      <c r="P106" s="510">
        <v>3</v>
      </c>
      <c r="Q106" s="534">
        <f>M106+P106</f>
        <v>40633</v>
      </c>
      <c r="R106" s="510">
        <v>14</v>
      </c>
      <c r="S106" s="534">
        <f>Q106+R106</f>
        <v>40647</v>
      </c>
      <c r="T106" s="510">
        <v>7</v>
      </c>
      <c r="U106" s="229">
        <f>S106+T106</f>
        <v>40654</v>
      </c>
      <c r="V106" s="510">
        <v>14</v>
      </c>
      <c r="W106" s="534">
        <f>U106+V106</f>
        <v>40668</v>
      </c>
      <c r="X106" s="510">
        <v>2</v>
      </c>
      <c r="Y106" s="534">
        <f>W106+X106</f>
        <v>40670</v>
      </c>
      <c r="Z106" s="510">
        <v>7</v>
      </c>
      <c r="AA106" s="229">
        <f>Y106+Z106</f>
        <v>40677</v>
      </c>
      <c r="AB106" s="510">
        <v>7</v>
      </c>
      <c r="AC106" s="534">
        <f t="shared" si="8"/>
        <v>40684</v>
      </c>
      <c r="AD106" s="510">
        <v>30</v>
      </c>
      <c r="AE106" s="534">
        <f t="shared" si="9"/>
        <v>40714</v>
      </c>
      <c r="AF106" s="479"/>
      <c r="AG106" s="48"/>
      <c r="AH106" s="117" t="s">
        <v>770</v>
      </c>
    </row>
    <row r="107" spans="1:34" s="48" customFormat="1" ht="15.95" customHeight="1">
      <c r="A107" s="20">
        <f t="shared" si="7"/>
        <v>75</v>
      </c>
      <c r="B107" s="240" t="s">
        <v>316</v>
      </c>
      <c r="C107" s="459"/>
      <c r="D107" s="460"/>
      <c r="E107" s="241"/>
      <c r="F107" s="243"/>
      <c r="G107" s="243">
        <v>0</v>
      </c>
      <c r="H107" s="243">
        <v>6695</v>
      </c>
      <c r="I107" s="248"/>
      <c r="J107" s="244"/>
      <c r="K107" s="1152">
        <v>40588</v>
      </c>
      <c r="L107" s="511"/>
      <c r="M107" s="247" t="s">
        <v>207</v>
      </c>
      <c r="N107" s="511"/>
      <c r="O107" s="247" t="s">
        <v>207</v>
      </c>
      <c r="P107" s="511"/>
      <c r="Q107" s="247" t="s">
        <v>207</v>
      </c>
      <c r="R107" s="511"/>
      <c r="S107" s="247" t="s">
        <v>207</v>
      </c>
      <c r="T107" s="511"/>
      <c r="U107" s="246" t="s">
        <v>207</v>
      </c>
      <c r="V107" s="511"/>
      <c r="W107" s="248">
        <v>40610</v>
      </c>
      <c r="X107" s="511"/>
      <c r="Y107" s="248">
        <v>40618</v>
      </c>
      <c r="Z107" s="511"/>
      <c r="AA107" s="246">
        <v>40618</v>
      </c>
      <c r="AB107" s="511">
        <v>0</v>
      </c>
      <c r="AC107" s="248">
        <f t="shared" si="8"/>
        <v>40618</v>
      </c>
      <c r="AD107" s="511">
        <v>122</v>
      </c>
      <c r="AE107" s="248">
        <f t="shared" si="9"/>
        <v>40740</v>
      </c>
      <c r="AF107" s="480"/>
      <c r="AG107" s="29"/>
      <c r="AH107" s="462"/>
    </row>
    <row r="108" spans="1:34" ht="15">
      <c r="A108" s="20">
        <v>76</v>
      </c>
      <c r="B108" s="252" t="s">
        <v>204</v>
      </c>
      <c r="C108" s="253" t="s">
        <v>880</v>
      </c>
      <c r="D108" s="254" t="s">
        <v>226</v>
      </c>
      <c r="E108" s="232" t="s">
        <v>989</v>
      </c>
      <c r="F108" s="255">
        <v>1</v>
      </c>
      <c r="G108" s="255">
        <v>0</v>
      </c>
      <c r="H108" s="255">
        <v>10000</v>
      </c>
      <c r="I108" s="376" t="s">
        <v>290</v>
      </c>
      <c r="J108" s="458" t="s">
        <v>214</v>
      </c>
      <c r="K108" s="229">
        <v>40616</v>
      </c>
      <c r="L108" s="510">
        <v>14</v>
      </c>
      <c r="M108" s="534">
        <f>K108+L108</f>
        <v>40630</v>
      </c>
      <c r="N108" s="510"/>
      <c r="O108" s="376" t="s">
        <v>207</v>
      </c>
      <c r="P108" s="510">
        <v>3</v>
      </c>
      <c r="Q108" s="534">
        <f>M108+P108</f>
        <v>40633</v>
      </c>
      <c r="R108" s="510">
        <v>14</v>
      </c>
      <c r="S108" s="534">
        <f>Q108+R108</f>
        <v>40647</v>
      </c>
      <c r="T108" s="510">
        <v>7</v>
      </c>
      <c r="U108" s="229">
        <f>S108+T108</f>
        <v>40654</v>
      </c>
      <c r="V108" s="510">
        <v>14</v>
      </c>
      <c r="W108" s="534">
        <f>U108+V108</f>
        <v>40668</v>
      </c>
      <c r="X108" s="510">
        <v>2</v>
      </c>
      <c r="Y108" s="534">
        <f>W108+X108</f>
        <v>40670</v>
      </c>
      <c r="Z108" s="510">
        <v>7</v>
      </c>
      <c r="AA108" s="229">
        <f>Y108+Z108</f>
        <v>40677</v>
      </c>
      <c r="AB108" s="510">
        <v>7</v>
      </c>
      <c r="AC108" s="534">
        <f t="shared" si="8"/>
        <v>40684</v>
      </c>
      <c r="AD108" s="510">
        <v>30</v>
      </c>
      <c r="AE108" s="534">
        <f t="shared" si="9"/>
        <v>40714</v>
      </c>
      <c r="AF108" s="479"/>
      <c r="AG108" s="48"/>
      <c r="AH108" s="117" t="s">
        <v>770</v>
      </c>
    </row>
    <row r="109" spans="1:34" s="48" customFormat="1" ht="15.95" customHeight="1">
      <c r="A109" s="20">
        <f t="shared" si="7"/>
        <v>77</v>
      </c>
      <c r="B109" s="240" t="s">
        <v>316</v>
      </c>
      <c r="C109" s="459"/>
      <c r="D109" s="460"/>
      <c r="E109" s="241"/>
      <c r="F109" s="243"/>
      <c r="G109" s="243">
        <v>0</v>
      </c>
      <c r="H109" s="243">
        <v>5755</v>
      </c>
      <c r="I109" s="248"/>
      <c r="J109" s="244"/>
      <c r="K109" s="1152">
        <v>40588</v>
      </c>
      <c r="L109" s="511"/>
      <c r="M109" s="247" t="s">
        <v>207</v>
      </c>
      <c r="N109" s="511"/>
      <c r="O109" s="247" t="s">
        <v>207</v>
      </c>
      <c r="P109" s="511"/>
      <c r="Q109" s="247" t="s">
        <v>207</v>
      </c>
      <c r="R109" s="511"/>
      <c r="S109" s="247" t="s">
        <v>207</v>
      </c>
      <c r="T109" s="511"/>
      <c r="U109" s="246" t="s">
        <v>207</v>
      </c>
      <c r="V109" s="511"/>
      <c r="W109" s="248">
        <v>40610</v>
      </c>
      <c r="X109" s="511"/>
      <c r="Y109" s="248">
        <v>40618</v>
      </c>
      <c r="Z109" s="511"/>
      <c r="AA109" s="246">
        <v>40618</v>
      </c>
      <c r="AB109" s="511">
        <v>0</v>
      </c>
      <c r="AC109" s="248">
        <f t="shared" si="8"/>
        <v>40618</v>
      </c>
      <c r="AD109" s="511">
        <v>122</v>
      </c>
      <c r="AE109" s="248">
        <f t="shared" si="9"/>
        <v>40740</v>
      </c>
      <c r="AF109" s="480"/>
      <c r="AG109" s="29"/>
      <c r="AH109" s="462"/>
    </row>
    <row r="110" spans="1:34" ht="15">
      <c r="A110" s="20">
        <v>78</v>
      </c>
      <c r="B110" s="252" t="s">
        <v>204</v>
      </c>
      <c r="C110" s="253" t="s">
        <v>882</v>
      </c>
      <c r="D110" s="254" t="s">
        <v>226</v>
      </c>
      <c r="E110" s="232" t="s">
        <v>990</v>
      </c>
      <c r="F110" s="255">
        <v>1</v>
      </c>
      <c r="G110" s="255">
        <v>0</v>
      </c>
      <c r="H110" s="255">
        <v>10000</v>
      </c>
      <c r="I110" s="376" t="s">
        <v>290</v>
      </c>
      <c r="J110" s="458" t="s">
        <v>214</v>
      </c>
      <c r="K110" s="229">
        <v>40616</v>
      </c>
      <c r="L110" s="510">
        <v>14</v>
      </c>
      <c r="M110" s="534">
        <f>K110+L110</f>
        <v>40630</v>
      </c>
      <c r="N110" s="510"/>
      <c r="O110" s="376" t="s">
        <v>207</v>
      </c>
      <c r="P110" s="510">
        <v>3</v>
      </c>
      <c r="Q110" s="534">
        <f>M110+P110</f>
        <v>40633</v>
      </c>
      <c r="R110" s="510">
        <v>14</v>
      </c>
      <c r="S110" s="534">
        <f>Q110+R110</f>
        <v>40647</v>
      </c>
      <c r="T110" s="510">
        <v>7</v>
      </c>
      <c r="U110" s="229">
        <f>S110+T110</f>
        <v>40654</v>
      </c>
      <c r="V110" s="510">
        <v>14</v>
      </c>
      <c r="W110" s="534">
        <f>U110+V110</f>
        <v>40668</v>
      </c>
      <c r="X110" s="510">
        <v>2</v>
      </c>
      <c r="Y110" s="534">
        <f>W110+X110</f>
        <v>40670</v>
      </c>
      <c r="Z110" s="510">
        <v>7</v>
      </c>
      <c r="AA110" s="229">
        <f>Y110+Z110</f>
        <v>40677</v>
      </c>
      <c r="AB110" s="510">
        <v>7</v>
      </c>
      <c r="AC110" s="534">
        <f t="shared" ref="AC110:AC134" si="10">AA110+AB110</f>
        <v>40684</v>
      </c>
      <c r="AD110" s="510">
        <v>30</v>
      </c>
      <c r="AE110" s="534">
        <f t="shared" ref="AE110:AE134" si="11">AC110+AD110</f>
        <v>40714</v>
      </c>
      <c r="AF110" s="479"/>
      <c r="AG110" s="48"/>
      <c r="AH110" s="117" t="s">
        <v>770</v>
      </c>
    </row>
    <row r="111" spans="1:34" s="48" customFormat="1" ht="15.95" customHeight="1">
      <c r="A111" s="20">
        <f t="shared" si="7"/>
        <v>79</v>
      </c>
      <c r="B111" s="240" t="s">
        <v>316</v>
      </c>
      <c r="C111" s="459"/>
      <c r="D111" s="460"/>
      <c r="E111" s="241"/>
      <c r="F111" s="243"/>
      <c r="G111" s="243">
        <v>0</v>
      </c>
      <c r="H111" s="243">
        <v>6290</v>
      </c>
      <c r="I111" s="248"/>
      <c r="J111" s="244"/>
      <c r="K111" s="1152">
        <v>40588</v>
      </c>
      <c r="L111" s="511"/>
      <c r="M111" s="247" t="s">
        <v>207</v>
      </c>
      <c r="N111" s="511"/>
      <c r="O111" s="247" t="s">
        <v>207</v>
      </c>
      <c r="P111" s="511"/>
      <c r="Q111" s="247" t="s">
        <v>207</v>
      </c>
      <c r="R111" s="511"/>
      <c r="S111" s="247" t="s">
        <v>207</v>
      </c>
      <c r="T111" s="511"/>
      <c r="U111" s="246" t="s">
        <v>207</v>
      </c>
      <c r="V111" s="511"/>
      <c r="W111" s="248">
        <v>40610</v>
      </c>
      <c r="X111" s="511"/>
      <c r="Y111" s="248">
        <v>40618</v>
      </c>
      <c r="Z111" s="511"/>
      <c r="AA111" s="246">
        <v>40618</v>
      </c>
      <c r="AB111" s="511">
        <v>0</v>
      </c>
      <c r="AC111" s="248">
        <f t="shared" si="10"/>
        <v>40618</v>
      </c>
      <c r="AD111" s="511">
        <v>122</v>
      </c>
      <c r="AE111" s="248">
        <f t="shared" si="11"/>
        <v>40740</v>
      </c>
      <c r="AF111" s="480"/>
      <c r="AG111" s="29"/>
      <c r="AH111" s="462"/>
    </row>
    <row r="112" spans="1:34" ht="15">
      <c r="A112" s="20">
        <f t="shared" si="7"/>
        <v>80</v>
      </c>
      <c r="B112" s="252" t="s">
        <v>204</v>
      </c>
      <c r="C112" s="253" t="s">
        <v>883</v>
      </c>
      <c r="D112" s="254" t="s">
        <v>226</v>
      </c>
      <c r="E112" s="232" t="s">
        <v>991</v>
      </c>
      <c r="F112" s="255">
        <v>1</v>
      </c>
      <c r="G112" s="255">
        <v>0</v>
      </c>
      <c r="H112" s="255">
        <v>10000</v>
      </c>
      <c r="I112" s="376" t="s">
        <v>290</v>
      </c>
      <c r="J112" s="458" t="s">
        <v>214</v>
      </c>
      <c r="K112" s="229">
        <v>40616</v>
      </c>
      <c r="L112" s="510">
        <v>14</v>
      </c>
      <c r="M112" s="534">
        <f>K112+L112</f>
        <v>40630</v>
      </c>
      <c r="N112" s="510"/>
      <c r="O112" s="376" t="s">
        <v>207</v>
      </c>
      <c r="P112" s="510">
        <v>3</v>
      </c>
      <c r="Q112" s="534">
        <f>M112+P112</f>
        <v>40633</v>
      </c>
      <c r="R112" s="510">
        <v>14</v>
      </c>
      <c r="S112" s="534">
        <f>Q112+R112</f>
        <v>40647</v>
      </c>
      <c r="T112" s="510">
        <v>7</v>
      </c>
      <c r="U112" s="229">
        <f>S112+T112</f>
        <v>40654</v>
      </c>
      <c r="V112" s="510">
        <v>14</v>
      </c>
      <c r="W112" s="534">
        <f>U112+V112</f>
        <v>40668</v>
      </c>
      <c r="X112" s="510">
        <v>2</v>
      </c>
      <c r="Y112" s="534">
        <f>W112+X112</f>
        <v>40670</v>
      </c>
      <c r="Z112" s="510">
        <v>7</v>
      </c>
      <c r="AA112" s="229">
        <f>Y112+Z112</f>
        <v>40677</v>
      </c>
      <c r="AB112" s="510">
        <v>7</v>
      </c>
      <c r="AC112" s="534">
        <f t="shared" si="10"/>
        <v>40684</v>
      </c>
      <c r="AD112" s="510">
        <v>30</v>
      </c>
      <c r="AE112" s="534">
        <f t="shared" si="11"/>
        <v>40714</v>
      </c>
      <c r="AF112" s="479"/>
      <c r="AG112" s="48"/>
      <c r="AH112" s="117" t="s">
        <v>770</v>
      </c>
    </row>
    <row r="113" spans="1:34" s="48" customFormat="1" ht="15.95" customHeight="1">
      <c r="A113" s="20">
        <f t="shared" si="7"/>
        <v>81</v>
      </c>
      <c r="B113" s="240" t="s">
        <v>316</v>
      </c>
      <c r="C113" s="459"/>
      <c r="D113" s="460"/>
      <c r="E113" s="241"/>
      <c r="F113" s="243"/>
      <c r="G113" s="243">
        <v>0</v>
      </c>
      <c r="H113" s="243">
        <v>6285</v>
      </c>
      <c r="I113" s="248"/>
      <c r="J113" s="244"/>
      <c r="K113" s="1152">
        <v>40588</v>
      </c>
      <c r="L113" s="511"/>
      <c r="M113" s="247" t="s">
        <v>207</v>
      </c>
      <c r="N113" s="511"/>
      <c r="O113" s="247" t="s">
        <v>207</v>
      </c>
      <c r="P113" s="511"/>
      <c r="Q113" s="247" t="s">
        <v>207</v>
      </c>
      <c r="R113" s="511"/>
      <c r="S113" s="247" t="s">
        <v>207</v>
      </c>
      <c r="T113" s="511"/>
      <c r="U113" s="246" t="s">
        <v>207</v>
      </c>
      <c r="V113" s="511"/>
      <c r="W113" s="248">
        <v>40610</v>
      </c>
      <c r="X113" s="511"/>
      <c r="Y113" s="248">
        <v>40618</v>
      </c>
      <c r="Z113" s="511"/>
      <c r="AA113" s="246">
        <v>40618</v>
      </c>
      <c r="AB113" s="511">
        <v>0</v>
      </c>
      <c r="AC113" s="248">
        <f t="shared" si="10"/>
        <v>40618</v>
      </c>
      <c r="AD113" s="511">
        <v>122</v>
      </c>
      <c r="AE113" s="248">
        <f t="shared" si="11"/>
        <v>40740</v>
      </c>
      <c r="AF113" s="480"/>
      <c r="AG113" s="29"/>
      <c r="AH113" s="462"/>
    </row>
    <row r="114" spans="1:34" ht="15">
      <c r="A114" s="20">
        <f t="shared" si="7"/>
        <v>82</v>
      </c>
      <c r="B114" s="252" t="s">
        <v>204</v>
      </c>
      <c r="C114" s="253" t="s">
        <v>884</v>
      </c>
      <c r="D114" s="254" t="s">
        <v>226</v>
      </c>
      <c r="E114" s="232" t="s">
        <v>992</v>
      </c>
      <c r="F114" s="255">
        <v>1</v>
      </c>
      <c r="G114" s="255">
        <v>0</v>
      </c>
      <c r="H114" s="255">
        <v>10000</v>
      </c>
      <c r="I114" s="376" t="s">
        <v>290</v>
      </c>
      <c r="J114" s="458" t="s">
        <v>214</v>
      </c>
      <c r="K114" s="229">
        <v>40616</v>
      </c>
      <c r="L114" s="510">
        <v>14</v>
      </c>
      <c r="M114" s="534">
        <f>K114+L114</f>
        <v>40630</v>
      </c>
      <c r="N114" s="510"/>
      <c r="O114" s="376" t="s">
        <v>207</v>
      </c>
      <c r="P114" s="510">
        <v>3</v>
      </c>
      <c r="Q114" s="534">
        <f>M114+P114</f>
        <v>40633</v>
      </c>
      <c r="R114" s="510">
        <v>14</v>
      </c>
      <c r="S114" s="534">
        <f>Q114+R114</f>
        <v>40647</v>
      </c>
      <c r="T114" s="510">
        <v>7</v>
      </c>
      <c r="U114" s="229">
        <f>S114+T114</f>
        <v>40654</v>
      </c>
      <c r="V114" s="510">
        <v>14</v>
      </c>
      <c r="W114" s="534">
        <f>U114+V114</f>
        <v>40668</v>
      </c>
      <c r="X114" s="510">
        <v>2</v>
      </c>
      <c r="Y114" s="534">
        <f>W114+X114</f>
        <v>40670</v>
      </c>
      <c r="Z114" s="510">
        <v>7</v>
      </c>
      <c r="AA114" s="229">
        <f>Y114+Z114</f>
        <v>40677</v>
      </c>
      <c r="AB114" s="510">
        <v>7</v>
      </c>
      <c r="AC114" s="534">
        <f t="shared" si="10"/>
        <v>40684</v>
      </c>
      <c r="AD114" s="510">
        <v>30</v>
      </c>
      <c r="AE114" s="534">
        <f t="shared" si="11"/>
        <v>40714</v>
      </c>
      <c r="AF114" s="479"/>
      <c r="AG114" s="48"/>
      <c r="AH114" s="117" t="s">
        <v>770</v>
      </c>
    </row>
    <row r="115" spans="1:34" s="48" customFormat="1" ht="15.95" customHeight="1">
      <c r="A115" s="20">
        <f t="shared" si="7"/>
        <v>83</v>
      </c>
      <c r="B115" s="240" t="s">
        <v>316</v>
      </c>
      <c r="C115" s="459"/>
      <c r="D115" s="460"/>
      <c r="E115" s="241"/>
      <c r="F115" s="243"/>
      <c r="G115" s="243">
        <v>0</v>
      </c>
      <c r="H115" s="243">
        <v>5265</v>
      </c>
      <c r="I115" s="248"/>
      <c r="J115" s="244"/>
      <c r="K115" s="1152">
        <v>40588</v>
      </c>
      <c r="L115" s="511"/>
      <c r="M115" s="247" t="s">
        <v>207</v>
      </c>
      <c r="N115" s="511"/>
      <c r="O115" s="247" t="s">
        <v>207</v>
      </c>
      <c r="P115" s="511"/>
      <c r="Q115" s="247" t="s">
        <v>207</v>
      </c>
      <c r="R115" s="511"/>
      <c r="S115" s="247" t="s">
        <v>207</v>
      </c>
      <c r="T115" s="511"/>
      <c r="U115" s="246" t="s">
        <v>207</v>
      </c>
      <c r="V115" s="511"/>
      <c r="W115" s="248">
        <v>40610</v>
      </c>
      <c r="X115" s="511"/>
      <c r="Y115" s="248">
        <v>40618</v>
      </c>
      <c r="Z115" s="511"/>
      <c r="AA115" s="246">
        <v>40618</v>
      </c>
      <c r="AB115" s="511">
        <v>0</v>
      </c>
      <c r="AC115" s="248">
        <f t="shared" si="10"/>
        <v>40618</v>
      </c>
      <c r="AD115" s="511">
        <v>122</v>
      </c>
      <c r="AE115" s="248">
        <f t="shared" si="11"/>
        <v>40740</v>
      </c>
      <c r="AF115" s="480"/>
      <c r="AG115" s="29"/>
      <c r="AH115" s="462"/>
    </row>
    <row r="116" spans="1:34" ht="15">
      <c r="A116" s="20">
        <f t="shared" si="7"/>
        <v>84</v>
      </c>
      <c r="B116" s="252" t="s">
        <v>204</v>
      </c>
      <c r="C116" s="253" t="s">
        <v>885</v>
      </c>
      <c r="D116" s="254" t="s">
        <v>226</v>
      </c>
      <c r="E116" s="232" t="s">
        <v>993</v>
      </c>
      <c r="F116" s="255">
        <v>1</v>
      </c>
      <c r="G116" s="255">
        <v>0</v>
      </c>
      <c r="H116" s="255">
        <v>10000</v>
      </c>
      <c r="I116" s="376" t="s">
        <v>290</v>
      </c>
      <c r="J116" s="458" t="s">
        <v>214</v>
      </c>
      <c r="K116" s="229">
        <v>40616</v>
      </c>
      <c r="L116" s="510">
        <v>14</v>
      </c>
      <c r="M116" s="534">
        <f>K116+L116</f>
        <v>40630</v>
      </c>
      <c r="N116" s="510"/>
      <c r="O116" s="376" t="s">
        <v>207</v>
      </c>
      <c r="P116" s="510">
        <v>3</v>
      </c>
      <c r="Q116" s="534">
        <f>M116+P116</f>
        <v>40633</v>
      </c>
      <c r="R116" s="510">
        <v>14</v>
      </c>
      <c r="S116" s="534">
        <f>Q116+R116</f>
        <v>40647</v>
      </c>
      <c r="T116" s="510">
        <v>7</v>
      </c>
      <c r="U116" s="229">
        <f>S116+T116</f>
        <v>40654</v>
      </c>
      <c r="V116" s="510">
        <v>14</v>
      </c>
      <c r="W116" s="534">
        <f>U116+V116</f>
        <v>40668</v>
      </c>
      <c r="X116" s="510">
        <v>2</v>
      </c>
      <c r="Y116" s="534">
        <f>W116+X116</f>
        <v>40670</v>
      </c>
      <c r="Z116" s="510">
        <v>7</v>
      </c>
      <c r="AA116" s="229">
        <f>Y116+Z116</f>
        <v>40677</v>
      </c>
      <c r="AB116" s="510">
        <v>7</v>
      </c>
      <c r="AC116" s="534">
        <f t="shared" si="10"/>
        <v>40684</v>
      </c>
      <c r="AD116" s="510">
        <v>30</v>
      </c>
      <c r="AE116" s="534">
        <f t="shared" si="11"/>
        <v>40714</v>
      </c>
      <c r="AF116" s="479"/>
      <c r="AG116" s="48"/>
      <c r="AH116" s="117" t="s">
        <v>770</v>
      </c>
    </row>
    <row r="117" spans="1:34" s="48" customFormat="1" ht="15.95" customHeight="1">
      <c r="A117" s="20">
        <f t="shared" si="7"/>
        <v>85</v>
      </c>
      <c r="B117" s="240" t="s">
        <v>316</v>
      </c>
      <c r="C117" s="459"/>
      <c r="D117" s="460"/>
      <c r="E117" s="241"/>
      <c r="F117" s="243"/>
      <c r="G117" s="243">
        <v>0</v>
      </c>
      <c r="H117" s="243">
        <v>5685</v>
      </c>
      <c r="I117" s="248"/>
      <c r="J117" s="244"/>
      <c r="K117" s="1152">
        <v>40588</v>
      </c>
      <c r="L117" s="511"/>
      <c r="M117" s="247" t="s">
        <v>207</v>
      </c>
      <c r="N117" s="511"/>
      <c r="O117" s="247" t="s">
        <v>207</v>
      </c>
      <c r="P117" s="511"/>
      <c r="Q117" s="247" t="s">
        <v>207</v>
      </c>
      <c r="R117" s="511"/>
      <c r="S117" s="247" t="s">
        <v>207</v>
      </c>
      <c r="T117" s="511"/>
      <c r="U117" s="246" t="s">
        <v>207</v>
      </c>
      <c r="V117" s="511"/>
      <c r="W117" s="248">
        <v>40610</v>
      </c>
      <c r="X117" s="511"/>
      <c r="Y117" s="248">
        <v>40618</v>
      </c>
      <c r="Z117" s="511"/>
      <c r="AA117" s="246">
        <v>40618</v>
      </c>
      <c r="AB117" s="511">
        <v>0</v>
      </c>
      <c r="AC117" s="248">
        <f t="shared" si="10"/>
        <v>40618</v>
      </c>
      <c r="AD117" s="511">
        <v>122</v>
      </c>
      <c r="AE117" s="248">
        <f t="shared" si="11"/>
        <v>40740</v>
      </c>
      <c r="AF117" s="480"/>
      <c r="AG117" s="29"/>
      <c r="AH117" s="462"/>
    </row>
    <row r="118" spans="1:34" ht="15">
      <c r="A118" s="20">
        <f t="shared" si="7"/>
        <v>86</v>
      </c>
      <c r="B118" s="252" t="s">
        <v>204</v>
      </c>
      <c r="C118" s="253" t="s">
        <v>886</v>
      </c>
      <c r="D118" s="254" t="s">
        <v>226</v>
      </c>
      <c r="E118" s="232" t="s">
        <v>994</v>
      </c>
      <c r="F118" s="255">
        <v>1</v>
      </c>
      <c r="G118" s="255">
        <v>0</v>
      </c>
      <c r="H118" s="255">
        <v>10000</v>
      </c>
      <c r="I118" s="376" t="s">
        <v>290</v>
      </c>
      <c r="J118" s="458" t="s">
        <v>214</v>
      </c>
      <c r="K118" s="229">
        <v>40616</v>
      </c>
      <c r="L118" s="510">
        <v>14</v>
      </c>
      <c r="M118" s="534">
        <f>K118+L118</f>
        <v>40630</v>
      </c>
      <c r="N118" s="510"/>
      <c r="O118" s="376" t="s">
        <v>207</v>
      </c>
      <c r="P118" s="510">
        <v>3</v>
      </c>
      <c r="Q118" s="534">
        <f>M118+P118</f>
        <v>40633</v>
      </c>
      <c r="R118" s="510">
        <v>14</v>
      </c>
      <c r="S118" s="534">
        <f>Q118+R118</f>
        <v>40647</v>
      </c>
      <c r="T118" s="510">
        <v>7</v>
      </c>
      <c r="U118" s="229">
        <f>S118+T118</f>
        <v>40654</v>
      </c>
      <c r="V118" s="510">
        <v>14</v>
      </c>
      <c r="W118" s="534">
        <f>U118+V118</f>
        <v>40668</v>
      </c>
      <c r="X118" s="510">
        <v>2</v>
      </c>
      <c r="Y118" s="534">
        <f>W118+X118</f>
        <v>40670</v>
      </c>
      <c r="Z118" s="510">
        <v>7</v>
      </c>
      <c r="AA118" s="229">
        <f>Y118+Z118</f>
        <v>40677</v>
      </c>
      <c r="AB118" s="510">
        <v>7</v>
      </c>
      <c r="AC118" s="534">
        <f t="shared" si="10"/>
        <v>40684</v>
      </c>
      <c r="AD118" s="510">
        <v>30</v>
      </c>
      <c r="AE118" s="534">
        <f t="shared" si="11"/>
        <v>40714</v>
      </c>
      <c r="AF118" s="479"/>
      <c r="AG118" s="48"/>
      <c r="AH118" s="117" t="s">
        <v>770</v>
      </c>
    </row>
    <row r="119" spans="1:34" s="48" customFormat="1" ht="15.95" customHeight="1">
      <c r="A119" s="20">
        <f t="shared" si="7"/>
        <v>87</v>
      </c>
      <c r="B119" s="240" t="s">
        <v>316</v>
      </c>
      <c r="C119" s="459"/>
      <c r="D119" s="460"/>
      <c r="E119" s="241"/>
      <c r="F119" s="243"/>
      <c r="G119" s="243">
        <v>0</v>
      </c>
      <c r="H119" s="243">
        <v>6450</v>
      </c>
      <c r="I119" s="248"/>
      <c r="J119" s="244"/>
      <c r="K119" s="1152">
        <v>40588</v>
      </c>
      <c r="L119" s="511"/>
      <c r="M119" s="247" t="s">
        <v>207</v>
      </c>
      <c r="N119" s="511"/>
      <c r="O119" s="247" t="s">
        <v>207</v>
      </c>
      <c r="P119" s="511"/>
      <c r="Q119" s="247" t="s">
        <v>207</v>
      </c>
      <c r="R119" s="511"/>
      <c r="S119" s="247" t="s">
        <v>207</v>
      </c>
      <c r="T119" s="511"/>
      <c r="U119" s="246" t="s">
        <v>207</v>
      </c>
      <c r="V119" s="511"/>
      <c r="W119" s="248">
        <v>40610</v>
      </c>
      <c r="X119" s="511"/>
      <c r="Y119" s="248">
        <v>40618</v>
      </c>
      <c r="Z119" s="511"/>
      <c r="AA119" s="246">
        <v>40618</v>
      </c>
      <c r="AB119" s="511">
        <v>0</v>
      </c>
      <c r="AC119" s="248">
        <f t="shared" si="10"/>
        <v>40618</v>
      </c>
      <c r="AD119" s="511">
        <v>122</v>
      </c>
      <c r="AE119" s="248">
        <f t="shared" si="11"/>
        <v>40740</v>
      </c>
      <c r="AF119" s="480"/>
      <c r="AG119" s="29"/>
      <c r="AH119" s="462"/>
    </row>
    <row r="120" spans="1:34" ht="15">
      <c r="A120" s="20">
        <v>88</v>
      </c>
      <c r="B120" s="252" t="s">
        <v>204</v>
      </c>
      <c r="C120" s="253" t="s">
        <v>888</v>
      </c>
      <c r="D120" s="254" t="s">
        <v>226</v>
      </c>
      <c r="E120" s="232" t="s">
        <v>995</v>
      </c>
      <c r="F120" s="255">
        <v>1</v>
      </c>
      <c r="G120" s="255">
        <v>0</v>
      </c>
      <c r="H120" s="255">
        <v>10000</v>
      </c>
      <c r="I120" s="376" t="s">
        <v>290</v>
      </c>
      <c r="J120" s="458" t="s">
        <v>214</v>
      </c>
      <c r="K120" s="229">
        <v>40616</v>
      </c>
      <c r="L120" s="510">
        <v>14</v>
      </c>
      <c r="M120" s="534">
        <f>K120+L120</f>
        <v>40630</v>
      </c>
      <c r="N120" s="510"/>
      <c r="O120" s="376" t="s">
        <v>207</v>
      </c>
      <c r="P120" s="510">
        <v>3</v>
      </c>
      <c r="Q120" s="534">
        <f>M120+P120</f>
        <v>40633</v>
      </c>
      <c r="R120" s="510">
        <v>14</v>
      </c>
      <c r="S120" s="534">
        <f>Q120+R120</f>
        <v>40647</v>
      </c>
      <c r="T120" s="510">
        <v>7</v>
      </c>
      <c r="U120" s="229">
        <f>S120+T120</f>
        <v>40654</v>
      </c>
      <c r="V120" s="510">
        <v>14</v>
      </c>
      <c r="W120" s="534">
        <f>U120+V120</f>
        <v>40668</v>
      </c>
      <c r="X120" s="510">
        <v>2</v>
      </c>
      <c r="Y120" s="534">
        <f>W120+X120</f>
        <v>40670</v>
      </c>
      <c r="Z120" s="510">
        <v>7</v>
      </c>
      <c r="AA120" s="229">
        <f>Y120+Z120</f>
        <v>40677</v>
      </c>
      <c r="AB120" s="510">
        <v>7</v>
      </c>
      <c r="AC120" s="534">
        <f t="shared" si="10"/>
        <v>40684</v>
      </c>
      <c r="AD120" s="510">
        <v>30</v>
      </c>
      <c r="AE120" s="534">
        <f t="shared" si="11"/>
        <v>40714</v>
      </c>
      <c r="AF120" s="479"/>
      <c r="AG120" s="48"/>
      <c r="AH120" s="117" t="s">
        <v>770</v>
      </c>
    </row>
    <row r="121" spans="1:34" s="48" customFormat="1" ht="15.95" customHeight="1">
      <c r="A121" s="20">
        <f t="shared" si="7"/>
        <v>89</v>
      </c>
      <c r="B121" s="240" t="s">
        <v>316</v>
      </c>
      <c r="C121" s="459"/>
      <c r="D121" s="460"/>
      <c r="E121" s="241"/>
      <c r="F121" s="243"/>
      <c r="G121" s="243">
        <v>0</v>
      </c>
      <c r="H121" s="243">
        <f>'Financial Management'!CE136</f>
        <v>8425</v>
      </c>
      <c r="I121" s="248"/>
      <c r="J121" s="244"/>
      <c r="K121" s="1152">
        <v>40588</v>
      </c>
      <c r="L121" s="511"/>
      <c r="M121" s="247" t="s">
        <v>207</v>
      </c>
      <c r="N121" s="511"/>
      <c r="O121" s="247" t="s">
        <v>207</v>
      </c>
      <c r="P121" s="511"/>
      <c r="Q121" s="247" t="s">
        <v>207</v>
      </c>
      <c r="R121" s="511"/>
      <c r="S121" s="247" t="s">
        <v>207</v>
      </c>
      <c r="T121" s="511"/>
      <c r="U121" s="246" t="s">
        <v>207</v>
      </c>
      <c r="V121" s="511"/>
      <c r="W121" s="248">
        <v>40610</v>
      </c>
      <c r="X121" s="511"/>
      <c r="Y121" s="248">
        <v>40618</v>
      </c>
      <c r="Z121" s="511"/>
      <c r="AA121" s="246">
        <v>40618</v>
      </c>
      <c r="AB121" s="511">
        <v>0</v>
      </c>
      <c r="AC121" s="248">
        <f t="shared" si="10"/>
        <v>40618</v>
      </c>
      <c r="AD121" s="511">
        <v>122</v>
      </c>
      <c r="AE121" s="248">
        <f t="shared" si="11"/>
        <v>40740</v>
      </c>
      <c r="AF121" s="480"/>
      <c r="AG121" s="29"/>
      <c r="AH121" s="462"/>
    </row>
    <row r="122" spans="1:34" ht="15">
      <c r="A122" s="20">
        <f t="shared" si="7"/>
        <v>90</v>
      </c>
      <c r="B122" s="252" t="s">
        <v>204</v>
      </c>
      <c r="C122" s="253" t="s">
        <v>889</v>
      </c>
      <c r="D122" s="254" t="s">
        <v>226</v>
      </c>
      <c r="E122" s="232" t="s">
        <v>996</v>
      </c>
      <c r="F122" s="255">
        <v>1</v>
      </c>
      <c r="G122" s="255">
        <v>0</v>
      </c>
      <c r="H122" s="255">
        <v>10000</v>
      </c>
      <c r="I122" s="376" t="s">
        <v>290</v>
      </c>
      <c r="J122" s="458" t="s">
        <v>214</v>
      </c>
      <c r="K122" s="229">
        <v>40616</v>
      </c>
      <c r="L122" s="510">
        <v>14</v>
      </c>
      <c r="M122" s="534">
        <f>K122+L122</f>
        <v>40630</v>
      </c>
      <c r="N122" s="510"/>
      <c r="O122" s="376" t="s">
        <v>207</v>
      </c>
      <c r="P122" s="510">
        <v>3</v>
      </c>
      <c r="Q122" s="534">
        <f>M122+P122</f>
        <v>40633</v>
      </c>
      <c r="R122" s="510">
        <v>14</v>
      </c>
      <c r="S122" s="534">
        <f>Q122+R122</f>
        <v>40647</v>
      </c>
      <c r="T122" s="510">
        <v>7</v>
      </c>
      <c r="U122" s="229">
        <f>S122+T122</f>
        <v>40654</v>
      </c>
      <c r="V122" s="510">
        <v>14</v>
      </c>
      <c r="W122" s="534">
        <f>U122+V122</f>
        <v>40668</v>
      </c>
      <c r="X122" s="510">
        <v>2</v>
      </c>
      <c r="Y122" s="534">
        <f>W122+X122</f>
        <v>40670</v>
      </c>
      <c r="Z122" s="510">
        <v>7</v>
      </c>
      <c r="AA122" s="229">
        <f>Y122+Z122</f>
        <v>40677</v>
      </c>
      <c r="AB122" s="510">
        <v>7</v>
      </c>
      <c r="AC122" s="534">
        <f t="shared" si="10"/>
        <v>40684</v>
      </c>
      <c r="AD122" s="510">
        <v>30</v>
      </c>
      <c r="AE122" s="534">
        <f t="shared" si="11"/>
        <v>40714</v>
      </c>
      <c r="AF122" s="479"/>
      <c r="AG122" s="48"/>
      <c r="AH122" s="117" t="s">
        <v>770</v>
      </c>
    </row>
    <row r="123" spans="1:34" s="48" customFormat="1" ht="15.95" customHeight="1">
      <c r="A123" s="20">
        <f t="shared" ref="A123:A182" si="12">A122+1</f>
        <v>91</v>
      </c>
      <c r="B123" s="240" t="s">
        <v>316</v>
      </c>
      <c r="C123" s="459"/>
      <c r="D123" s="460"/>
      <c r="E123" s="241"/>
      <c r="F123" s="243"/>
      <c r="G123" s="243">
        <v>0</v>
      </c>
      <c r="H123" s="243">
        <v>9340</v>
      </c>
      <c r="I123" s="248"/>
      <c r="J123" s="244"/>
      <c r="K123" s="1152">
        <v>40588</v>
      </c>
      <c r="L123" s="511"/>
      <c r="M123" s="247" t="s">
        <v>207</v>
      </c>
      <c r="N123" s="511"/>
      <c r="O123" s="247" t="s">
        <v>207</v>
      </c>
      <c r="P123" s="511"/>
      <c r="Q123" s="247" t="s">
        <v>207</v>
      </c>
      <c r="R123" s="511"/>
      <c r="S123" s="247" t="s">
        <v>207</v>
      </c>
      <c r="T123" s="511"/>
      <c r="U123" s="246" t="s">
        <v>207</v>
      </c>
      <c r="V123" s="511"/>
      <c r="W123" s="248">
        <v>40610</v>
      </c>
      <c r="X123" s="511"/>
      <c r="Y123" s="248">
        <v>40618</v>
      </c>
      <c r="Z123" s="511"/>
      <c r="AA123" s="246">
        <v>40618</v>
      </c>
      <c r="AB123" s="511">
        <v>0</v>
      </c>
      <c r="AC123" s="248">
        <f t="shared" si="10"/>
        <v>40618</v>
      </c>
      <c r="AD123" s="511">
        <v>122</v>
      </c>
      <c r="AE123" s="248">
        <f t="shared" si="11"/>
        <v>40740</v>
      </c>
      <c r="AF123" s="480"/>
      <c r="AG123" s="29"/>
      <c r="AH123" s="462"/>
    </row>
    <row r="124" spans="1:34" ht="15">
      <c r="A124" s="20">
        <f t="shared" si="12"/>
        <v>92</v>
      </c>
      <c r="B124" s="252" t="s">
        <v>204</v>
      </c>
      <c r="C124" s="253" t="s">
        <v>890</v>
      </c>
      <c r="D124" s="254" t="s">
        <v>226</v>
      </c>
      <c r="E124" s="232" t="s">
        <v>997</v>
      </c>
      <c r="F124" s="255">
        <v>1</v>
      </c>
      <c r="G124" s="255">
        <v>0</v>
      </c>
      <c r="H124" s="255">
        <v>10000</v>
      </c>
      <c r="I124" s="376" t="s">
        <v>290</v>
      </c>
      <c r="J124" s="458" t="s">
        <v>214</v>
      </c>
      <c r="K124" s="229">
        <v>40616</v>
      </c>
      <c r="L124" s="510">
        <v>14</v>
      </c>
      <c r="M124" s="534">
        <f>K124+L124</f>
        <v>40630</v>
      </c>
      <c r="N124" s="510"/>
      <c r="O124" s="376" t="s">
        <v>207</v>
      </c>
      <c r="P124" s="510">
        <v>3</v>
      </c>
      <c r="Q124" s="534">
        <f>M124+P124</f>
        <v>40633</v>
      </c>
      <c r="R124" s="510">
        <v>14</v>
      </c>
      <c r="S124" s="534">
        <f>Q124+R124</f>
        <v>40647</v>
      </c>
      <c r="T124" s="510">
        <v>7</v>
      </c>
      <c r="U124" s="229">
        <f>S124+T124</f>
        <v>40654</v>
      </c>
      <c r="V124" s="510">
        <v>14</v>
      </c>
      <c r="W124" s="534">
        <f>U124+V124</f>
        <v>40668</v>
      </c>
      <c r="X124" s="510">
        <v>2</v>
      </c>
      <c r="Y124" s="534">
        <f>W124+X124</f>
        <v>40670</v>
      </c>
      <c r="Z124" s="510">
        <v>7</v>
      </c>
      <c r="AA124" s="229">
        <f>Y124+Z124</f>
        <v>40677</v>
      </c>
      <c r="AB124" s="510">
        <v>7</v>
      </c>
      <c r="AC124" s="534">
        <f t="shared" si="10"/>
        <v>40684</v>
      </c>
      <c r="AD124" s="510">
        <v>30</v>
      </c>
      <c r="AE124" s="534">
        <f t="shared" si="11"/>
        <v>40714</v>
      </c>
      <c r="AF124" s="479"/>
      <c r="AG124" s="48"/>
      <c r="AH124" s="117" t="s">
        <v>770</v>
      </c>
    </row>
    <row r="125" spans="1:34" s="48" customFormat="1" ht="15.95" customHeight="1">
      <c r="A125" s="20">
        <f t="shared" si="12"/>
        <v>93</v>
      </c>
      <c r="B125" s="240" t="s">
        <v>316</v>
      </c>
      <c r="C125" s="459"/>
      <c r="D125" s="460"/>
      <c r="E125" s="241"/>
      <c r="F125" s="243"/>
      <c r="G125" s="243">
        <v>0</v>
      </c>
      <c r="H125" s="243">
        <f>'Financial Management'!CE138</f>
        <v>8945</v>
      </c>
      <c r="I125" s="248"/>
      <c r="J125" s="244"/>
      <c r="K125" s="1152">
        <v>40588</v>
      </c>
      <c r="L125" s="511"/>
      <c r="M125" s="247" t="s">
        <v>207</v>
      </c>
      <c r="N125" s="511"/>
      <c r="O125" s="247" t="s">
        <v>207</v>
      </c>
      <c r="P125" s="511"/>
      <c r="Q125" s="247" t="s">
        <v>207</v>
      </c>
      <c r="R125" s="511"/>
      <c r="S125" s="247" t="s">
        <v>207</v>
      </c>
      <c r="T125" s="511"/>
      <c r="U125" s="246" t="s">
        <v>207</v>
      </c>
      <c r="V125" s="511"/>
      <c r="W125" s="248">
        <v>40610</v>
      </c>
      <c r="X125" s="511"/>
      <c r="Y125" s="248">
        <v>40618</v>
      </c>
      <c r="Z125" s="511"/>
      <c r="AA125" s="246">
        <v>40618</v>
      </c>
      <c r="AB125" s="511">
        <v>0</v>
      </c>
      <c r="AC125" s="248">
        <f t="shared" si="10"/>
        <v>40618</v>
      </c>
      <c r="AD125" s="511">
        <v>122</v>
      </c>
      <c r="AE125" s="248">
        <f t="shared" si="11"/>
        <v>40740</v>
      </c>
      <c r="AF125" s="480"/>
      <c r="AG125" s="29"/>
      <c r="AH125" s="462"/>
    </row>
    <row r="126" spans="1:34" ht="15">
      <c r="A126" s="20">
        <f t="shared" si="12"/>
        <v>94</v>
      </c>
      <c r="B126" s="252" t="s">
        <v>204</v>
      </c>
      <c r="C126" s="253" t="s">
        <v>891</v>
      </c>
      <c r="D126" s="254" t="s">
        <v>226</v>
      </c>
      <c r="E126" s="232" t="s">
        <v>998</v>
      </c>
      <c r="F126" s="255">
        <v>1</v>
      </c>
      <c r="G126" s="255">
        <v>0</v>
      </c>
      <c r="H126" s="255">
        <v>10000</v>
      </c>
      <c r="I126" s="376" t="s">
        <v>290</v>
      </c>
      <c r="J126" s="458" t="s">
        <v>214</v>
      </c>
      <c r="K126" s="229">
        <v>40616</v>
      </c>
      <c r="L126" s="510">
        <v>14</v>
      </c>
      <c r="M126" s="534">
        <f>K126+L126</f>
        <v>40630</v>
      </c>
      <c r="N126" s="510"/>
      <c r="O126" s="376" t="s">
        <v>207</v>
      </c>
      <c r="P126" s="510">
        <v>3</v>
      </c>
      <c r="Q126" s="534">
        <f>M126+P126</f>
        <v>40633</v>
      </c>
      <c r="R126" s="510">
        <v>14</v>
      </c>
      <c r="S126" s="534">
        <f>Q126+R126</f>
        <v>40647</v>
      </c>
      <c r="T126" s="510">
        <v>7</v>
      </c>
      <c r="U126" s="229">
        <f>S126+T126</f>
        <v>40654</v>
      </c>
      <c r="V126" s="510">
        <v>14</v>
      </c>
      <c r="W126" s="534">
        <f>U126+V126</f>
        <v>40668</v>
      </c>
      <c r="X126" s="510">
        <v>2</v>
      </c>
      <c r="Y126" s="534">
        <f>W126+X126</f>
        <v>40670</v>
      </c>
      <c r="Z126" s="510">
        <v>7</v>
      </c>
      <c r="AA126" s="229">
        <f>Y126+Z126</f>
        <v>40677</v>
      </c>
      <c r="AB126" s="510">
        <v>7</v>
      </c>
      <c r="AC126" s="534">
        <f t="shared" si="10"/>
        <v>40684</v>
      </c>
      <c r="AD126" s="510">
        <v>30</v>
      </c>
      <c r="AE126" s="534">
        <f t="shared" si="11"/>
        <v>40714</v>
      </c>
      <c r="AF126" s="479"/>
      <c r="AG126" s="48"/>
      <c r="AH126" s="117" t="s">
        <v>770</v>
      </c>
    </row>
    <row r="127" spans="1:34" s="48" customFormat="1" ht="15.95" customHeight="1">
      <c r="A127" s="20">
        <f t="shared" si="12"/>
        <v>95</v>
      </c>
      <c r="B127" s="240" t="s">
        <v>316</v>
      </c>
      <c r="C127" s="459"/>
      <c r="D127" s="460"/>
      <c r="E127" s="241"/>
      <c r="F127" s="243"/>
      <c r="G127" s="243">
        <v>0</v>
      </c>
      <c r="H127" s="243">
        <v>6900</v>
      </c>
      <c r="I127" s="248"/>
      <c r="J127" s="244"/>
      <c r="K127" s="1152">
        <v>40588</v>
      </c>
      <c r="L127" s="511"/>
      <c r="M127" s="247" t="s">
        <v>207</v>
      </c>
      <c r="N127" s="511"/>
      <c r="O127" s="247" t="s">
        <v>207</v>
      </c>
      <c r="P127" s="511"/>
      <c r="Q127" s="247" t="s">
        <v>207</v>
      </c>
      <c r="R127" s="511"/>
      <c r="S127" s="247" t="s">
        <v>207</v>
      </c>
      <c r="T127" s="511"/>
      <c r="U127" s="246" t="s">
        <v>207</v>
      </c>
      <c r="V127" s="511"/>
      <c r="W127" s="248">
        <v>40610</v>
      </c>
      <c r="X127" s="511"/>
      <c r="Y127" s="248">
        <v>40618</v>
      </c>
      <c r="Z127" s="511"/>
      <c r="AA127" s="246">
        <v>40618</v>
      </c>
      <c r="AB127" s="511">
        <v>0</v>
      </c>
      <c r="AC127" s="248">
        <f t="shared" si="10"/>
        <v>40618</v>
      </c>
      <c r="AD127" s="511">
        <v>122</v>
      </c>
      <c r="AE127" s="248">
        <f t="shared" si="11"/>
        <v>40740</v>
      </c>
      <c r="AF127" s="480"/>
      <c r="AG127" s="29"/>
      <c r="AH127" s="462"/>
    </row>
    <row r="128" spans="1:34" ht="15">
      <c r="A128" s="20">
        <f t="shared" si="12"/>
        <v>96</v>
      </c>
      <c r="B128" s="252" t="s">
        <v>204</v>
      </c>
      <c r="C128" s="253" t="s">
        <v>892</v>
      </c>
      <c r="D128" s="254" t="s">
        <v>226</v>
      </c>
      <c r="E128" s="232" t="s">
        <v>999</v>
      </c>
      <c r="F128" s="255">
        <v>1</v>
      </c>
      <c r="G128" s="255">
        <v>0</v>
      </c>
      <c r="H128" s="255">
        <v>10000</v>
      </c>
      <c r="I128" s="376" t="s">
        <v>290</v>
      </c>
      <c r="J128" s="458" t="s">
        <v>214</v>
      </c>
      <c r="K128" s="229">
        <v>40616</v>
      </c>
      <c r="L128" s="510">
        <v>14</v>
      </c>
      <c r="M128" s="534">
        <f>K128+L128</f>
        <v>40630</v>
      </c>
      <c r="N128" s="510"/>
      <c r="O128" s="376" t="s">
        <v>207</v>
      </c>
      <c r="P128" s="510">
        <v>3</v>
      </c>
      <c r="Q128" s="534">
        <f>M128+P128</f>
        <v>40633</v>
      </c>
      <c r="R128" s="510">
        <v>14</v>
      </c>
      <c r="S128" s="534">
        <f>Q128+R128</f>
        <v>40647</v>
      </c>
      <c r="T128" s="510">
        <v>7</v>
      </c>
      <c r="U128" s="229">
        <f>S128+T128</f>
        <v>40654</v>
      </c>
      <c r="V128" s="510">
        <v>14</v>
      </c>
      <c r="W128" s="534">
        <f>U128+V128</f>
        <v>40668</v>
      </c>
      <c r="X128" s="510">
        <v>2</v>
      </c>
      <c r="Y128" s="534">
        <f>W128+X128</f>
        <v>40670</v>
      </c>
      <c r="Z128" s="510">
        <v>7</v>
      </c>
      <c r="AA128" s="229">
        <f>Y128+Z128</f>
        <v>40677</v>
      </c>
      <c r="AB128" s="510">
        <v>7</v>
      </c>
      <c r="AC128" s="534">
        <f t="shared" si="10"/>
        <v>40684</v>
      </c>
      <c r="AD128" s="510">
        <v>30</v>
      </c>
      <c r="AE128" s="534">
        <f t="shared" si="11"/>
        <v>40714</v>
      </c>
      <c r="AF128" s="479"/>
      <c r="AG128" s="48"/>
      <c r="AH128" s="117" t="s">
        <v>770</v>
      </c>
    </row>
    <row r="129" spans="1:34" s="48" customFormat="1" ht="15.95" customHeight="1">
      <c r="A129" s="20">
        <f t="shared" si="12"/>
        <v>97</v>
      </c>
      <c r="B129" s="240" t="s">
        <v>316</v>
      </c>
      <c r="C129" s="459"/>
      <c r="D129" s="460"/>
      <c r="E129" s="241"/>
      <c r="F129" s="243"/>
      <c r="G129" s="243">
        <v>0</v>
      </c>
      <c r="H129" s="243">
        <v>8560</v>
      </c>
      <c r="I129" s="248"/>
      <c r="J129" s="244"/>
      <c r="K129" s="1152">
        <v>40588</v>
      </c>
      <c r="L129" s="511"/>
      <c r="M129" s="247" t="s">
        <v>207</v>
      </c>
      <c r="N129" s="511"/>
      <c r="O129" s="247" t="s">
        <v>207</v>
      </c>
      <c r="P129" s="511"/>
      <c r="Q129" s="247" t="s">
        <v>207</v>
      </c>
      <c r="R129" s="511"/>
      <c r="S129" s="247" t="s">
        <v>207</v>
      </c>
      <c r="T129" s="511"/>
      <c r="U129" s="246" t="s">
        <v>207</v>
      </c>
      <c r="V129" s="511"/>
      <c r="W129" s="248">
        <v>40610</v>
      </c>
      <c r="X129" s="511"/>
      <c r="Y129" s="248">
        <v>40618</v>
      </c>
      <c r="Z129" s="511"/>
      <c r="AA129" s="246">
        <v>40618</v>
      </c>
      <c r="AB129" s="511">
        <v>0</v>
      </c>
      <c r="AC129" s="248">
        <f t="shared" si="10"/>
        <v>40618</v>
      </c>
      <c r="AD129" s="511">
        <v>122</v>
      </c>
      <c r="AE129" s="248">
        <f t="shared" si="11"/>
        <v>40740</v>
      </c>
      <c r="AF129" s="480"/>
      <c r="AG129" s="29"/>
      <c r="AH129" s="462"/>
    </row>
    <row r="130" spans="1:34" ht="15">
      <c r="A130" s="20">
        <f t="shared" si="12"/>
        <v>98</v>
      </c>
      <c r="B130" s="252" t="s">
        <v>204</v>
      </c>
      <c r="C130" s="253" t="s">
        <v>893</v>
      </c>
      <c r="D130" s="254" t="s">
        <v>226</v>
      </c>
      <c r="E130" s="232" t="s">
        <v>1000</v>
      </c>
      <c r="F130" s="255">
        <v>1</v>
      </c>
      <c r="G130" s="255">
        <v>0</v>
      </c>
      <c r="H130" s="255">
        <v>10000</v>
      </c>
      <c r="I130" s="376" t="s">
        <v>290</v>
      </c>
      <c r="J130" s="458" t="s">
        <v>214</v>
      </c>
      <c r="K130" s="229">
        <v>40616</v>
      </c>
      <c r="L130" s="510">
        <v>14</v>
      </c>
      <c r="M130" s="534">
        <f>K130+L130</f>
        <v>40630</v>
      </c>
      <c r="N130" s="510"/>
      <c r="O130" s="376" t="s">
        <v>207</v>
      </c>
      <c r="P130" s="510">
        <v>3</v>
      </c>
      <c r="Q130" s="534">
        <f>M130+P130</f>
        <v>40633</v>
      </c>
      <c r="R130" s="510">
        <v>14</v>
      </c>
      <c r="S130" s="534">
        <f>Q130+R130</f>
        <v>40647</v>
      </c>
      <c r="T130" s="510">
        <v>7</v>
      </c>
      <c r="U130" s="229">
        <f>S130+T130</f>
        <v>40654</v>
      </c>
      <c r="V130" s="510">
        <v>14</v>
      </c>
      <c r="W130" s="534">
        <f>U130+V130</f>
        <v>40668</v>
      </c>
      <c r="X130" s="510">
        <v>2</v>
      </c>
      <c r="Y130" s="534">
        <f>W130+X130</f>
        <v>40670</v>
      </c>
      <c r="Z130" s="510">
        <v>7</v>
      </c>
      <c r="AA130" s="229">
        <f>Y130+Z130</f>
        <v>40677</v>
      </c>
      <c r="AB130" s="510">
        <v>7</v>
      </c>
      <c r="AC130" s="534">
        <f t="shared" si="10"/>
        <v>40684</v>
      </c>
      <c r="AD130" s="510">
        <v>30</v>
      </c>
      <c r="AE130" s="534">
        <f t="shared" si="11"/>
        <v>40714</v>
      </c>
      <c r="AF130" s="479"/>
      <c r="AG130" s="48"/>
      <c r="AH130" s="117" t="s">
        <v>770</v>
      </c>
    </row>
    <row r="131" spans="1:34" s="48" customFormat="1" ht="15.95" customHeight="1">
      <c r="A131" s="20">
        <f t="shared" si="12"/>
        <v>99</v>
      </c>
      <c r="B131" s="240" t="s">
        <v>316</v>
      </c>
      <c r="C131" s="459"/>
      <c r="D131" s="460"/>
      <c r="E131" s="241"/>
      <c r="F131" s="243"/>
      <c r="G131" s="243">
        <v>0</v>
      </c>
      <c r="H131" s="243">
        <v>7450</v>
      </c>
      <c r="I131" s="248"/>
      <c r="J131" s="244"/>
      <c r="K131" s="1152">
        <v>40588</v>
      </c>
      <c r="L131" s="511"/>
      <c r="M131" s="247" t="s">
        <v>207</v>
      </c>
      <c r="N131" s="511"/>
      <c r="O131" s="247" t="s">
        <v>207</v>
      </c>
      <c r="P131" s="511"/>
      <c r="Q131" s="247" t="s">
        <v>207</v>
      </c>
      <c r="R131" s="511"/>
      <c r="S131" s="247" t="s">
        <v>207</v>
      </c>
      <c r="T131" s="511"/>
      <c r="U131" s="246" t="s">
        <v>207</v>
      </c>
      <c r="V131" s="511"/>
      <c r="W131" s="248">
        <v>40610</v>
      </c>
      <c r="X131" s="511"/>
      <c r="Y131" s="248">
        <v>40618</v>
      </c>
      <c r="Z131" s="511"/>
      <c r="AA131" s="246">
        <v>40618</v>
      </c>
      <c r="AB131" s="511">
        <v>0</v>
      </c>
      <c r="AC131" s="248">
        <f t="shared" si="10"/>
        <v>40618</v>
      </c>
      <c r="AD131" s="511">
        <v>122</v>
      </c>
      <c r="AE131" s="248">
        <f t="shared" si="11"/>
        <v>40740</v>
      </c>
      <c r="AF131" s="480"/>
      <c r="AG131" s="29"/>
      <c r="AH131" s="462"/>
    </row>
    <row r="132" spans="1:34" ht="15">
      <c r="A132" s="20">
        <f t="shared" si="12"/>
        <v>100</v>
      </c>
      <c r="B132" s="252" t="s">
        <v>204</v>
      </c>
      <c r="C132" s="253" t="s">
        <v>894</v>
      </c>
      <c r="D132" s="254" t="s">
        <v>226</v>
      </c>
      <c r="E132" s="232" t="s">
        <v>1001</v>
      </c>
      <c r="F132" s="255">
        <v>1</v>
      </c>
      <c r="G132" s="255">
        <v>0</v>
      </c>
      <c r="H132" s="255">
        <v>10000</v>
      </c>
      <c r="I132" s="376" t="s">
        <v>290</v>
      </c>
      <c r="J132" s="458" t="s">
        <v>214</v>
      </c>
      <c r="K132" s="229">
        <v>40616</v>
      </c>
      <c r="L132" s="510">
        <v>14</v>
      </c>
      <c r="M132" s="534">
        <f>K132+L132</f>
        <v>40630</v>
      </c>
      <c r="N132" s="510"/>
      <c r="O132" s="376" t="s">
        <v>207</v>
      </c>
      <c r="P132" s="510">
        <v>3</v>
      </c>
      <c r="Q132" s="534">
        <f>M132+P132</f>
        <v>40633</v>
      </c>
      <c r="R132" s="510">
        <v>14</v>
      </c>
      <c r="S132" s="534">
        <f>Q132+R132</f>
        <v>40647</v>
      </c>
      <c r="T132" s="510">
        <v>7</v>
      </c>
      <c r="U132" s="229">
        <f>S132+T132</f>
        <v>40654</v>
      </c>
      <c r="V132" s="510">
        <v>14</v>
      </c>
      <c r="W132" s="534">
        <f>U132+V132</f>
        <v>40668</v>
      </c>
      <c r="X132" s="510">
        <v>2</v>
      </c>
      <c r="Y132" s="534">
        <f>W132+X132</f>
        <v>40670</v>
      </c>
      <c r="Z132" s="510">
        <v>7</v>
      </c>
      <c r="AA132" s="229">
        <f>Y132+Z132</f>
        <v>40677</v>
      </c>
      <c r="AB132" s="510">
        <v>7</v>
      </c>
      <c r="AC132" s="534">
        <f t="shared" si="10"/>
        <v>40684</v>
      </c>
      <c r="AD132" s="510">
        <v>30</v>
      </c>
      <c r="AE132" s="534">
        <f t="shared" si="11"/>
        <v>40714</v>
      </c>
      <c r="AF132" s="479"/>
      <c r="AG132" s="48"/>
      <c r="AH132" s="117" t="s">
        <v>770</v>
      </c>
    </row>
    <row r="133" spans="1:34" s="48" customFormat="1" ht="15.95" customHeight="1">
      <c r="A133" s="20">
        <f t="shared" si="12"/>
        <v>101</v>
      </c>
      <c r="B133" s="240" t="s">
        <v>316</v>
      </c>
      <c r="C133" s="459"/>
      <c r="D133" s="460"/>
      <c r="E133" s="241"/>
      <c r="F133" s="243"/>
      <c r="G133" s="243">
        <v>0</v>
      </c>
      <c r="H133" s="243">
        <v>6975</v>
      </c>
      <c r="I133" s="248"/>
      <c r="J133" s="244"/>
      <c r="K133" s="1152">
        <v>40588</v>
      </c>
      <c r="L133" s="511"/>
      <c r="M133" s="247" t="s">
        <v>207</v>
      </c>
      <c r="N133" s="511"/>
      <c r="O133" s="247" t="s">
        <v>207</v>
      </c>
      <c r="P133" s="511"/>
      <c r="Q133" s="247" t="s">
        <v>207</v>
      </c>
      <c r="R133" s="511"/>
      <c r="S133" s="247" t="s">
        <v>207</v>
      </c>
      <c r="T133" s="511"/>
      <c r="U133" s="246" t="s">
        <v>207</v>
      </c>
      <c r="V133" s="511"/>
      <c r="W133" s="248">
        <v>40610</v>
      </c>
      <c r="X133" s="511"/>
      <c r="Y133" s="248">
        <v>40618</v>
      </c>
      <c r="Z133" s="511"/>
      <c r="AA133" s="246">
        <v>40618</v>
      </c>
      <c r="AB133" s="511">
        <v>0</v>
      </c>
      <c r="AC133" s="248">
        <f t="shared" si="10"/>
        <v>40618</v>
      </c>
      <c r="AD133" s="511">
        <v>122</v>
      </c>
      <c r="AE133" s="248">
        <f t="shared" si="11"/>
        <v>40740</v>
      </c>
      <c r="AF133" s="480"/>
      <c r="AG133" s="29"/>
      <c r="AH133" s="462"/>
    </row>
    <row r="134" spans="1:34" ht="15">
      <c r="A134" s="20">
        <f t="shared" si="12"/>
        <v>102</v>
      </c>
      <c r="B134" s="252" t="s">
        <v>204</v>
      </c>
      <c r="C134" s="253" t="s">
        <v>895</v>
      </c>
      <c r="D134" s="254" t="s">
        <v>226</v>
      </c>
      <c r="E134" s="232" t="s">
        <v>1002</v>
      </c>
      <c r="F134" s="255">
        <v>1</v>
      </c>
      <c r="G134" s="255">
        <v>0</v>
      </c>
      <c r="H134" s="255">
        <v>10000</v>
      </c>
      <c r="I134" s="376" t="s">
        <v>290</v>
      </c>
      <c r="J134" s="458" t="s">
        <v>214</v>
      </c>
      <c r="K134" s="229">
        <v>40616</v>
      </c>
      <c r="L134" s="510">
        <v>14</v>
      </c>
      <c r="M134" s="534">
        <f>K134+L134</f>
        <v>40630</v>
      </c>
      <c r="N134" s="510"/>
      <c r="O134" s="376" t="s">
        <v>207</v>
      </c>
      <c r="P134" s="510">
        <v>3</v>
      </c>
      <c r="Q134" s="534">
        <f>M134+P134</f>
        <v>40633</v>
      </c>
      <c r="R134" s="510">
        <v>14</v>
      </c>
      <c r="S134" s="534">
        <f>Q134+R134</f>
        <v>40647</v>
      </c>
      <c r="T134" s="510">
        <v>7</v>
      </c>
      <c r="U134" s="229">
        <f>S134+T134</f>
        <v>40654</v>
      </c>
      <c r="V134" s="510">
        <v>14</v>
      </c>
      <c r="W134" s="534">
        <f>U134+V134</f>
        <v>40668</v>
      </c>
      <c r="X134" s="510">
        <v>2</v>
      </c>
      <c r="Y134" s="534">
        <f>W134+X134</f>
        <v>40670</v>
      </c>
      <c r="Z134" s="510">
        <v>7</v>
      </c>
      <c r="AA134" s="229">
        <f>Y134+Z134</f>
        <v>40677</v>
      </c>
      <c r="AB134" s="510">
        <v>7</v>
      </c>
      <c r="AC134" s="534">
        <f t="shared" si="10"/>
        <v>40684</v>
      </c>
      <c r="AD134" s="510">
        <v>30</v>
      </c>
      <c r="AE134" s="534">
        <f t="shared" si="11"/>
        <v>40714</v>
      </c>
      <c r="AF134" s="479"/>
      <c r="AG134" s="48"/>
      <c r="AH134" s="117" t="s">
        <v>770</v>
      </c>
    </row>
    <row r="135" spans="1:34" s="48" customFormat="1" ht="15.95" customHeight="1">
      <c r="A135" s="20">
        <f t="shared" si="12"/>
        <v>103</v>
      </c>
      <c r="B135" s="240" t="s">
        <v>316</v>
      </c>
      <c r="C135" s="459"/>
      <c r="D135" s="460"/>
      <c r="E135" s="241"/>
      <c r="F135" s="243"/>
      <c r="G135" s="243">
        <v>0</v>
      </c>
      <c r="H135" s="243">
        <v>9000</v>
      </c>
      <c r="I135" s="248"/>
      <c r="J135" s="244"/>
      <c r="K135" s="1152">
        <v>40588</v>
      </c>
      <c r="L135" s="511"/>
      <c r="M135" s="247" t="s">
        <v>207</v>
      </c>
      <c r="N135" s="511"/>
      <c r="O135" s="247" t="s">
        <v>207</v>
      </c>
      <c r="P135" s="511"/>
      <c r="Q135" s="247" t="s">
        <v>207</v>
      </c>
      <c r="R135" s="511"/>
      <c r="S135" s="247" t="s">
        <v>207</v>
      </c>
      <c r="T135" s="511"/>
      <c r="U135" s="246" t="s">
        <v>207</v>
      </c>
      <c r="V135" s="511"/>
      <c r="W135" s="248">
        <v>40610</v>
      </c>
      <c r="X135" s="511"/>
      <c r="Y135" s="248">
        <v>40618</v>
      </c>
      <c r="Z135" s="511"/>
      <c r="AA135" s="246">
        <v>40618</v>
      </c>
      <c r="AB135" s="511">
        <v>0</v>
      </c>
      <c r="AC135" s="248">
        <f>AA135+AB135</f>
        <v>40618</v>
      </c>
      <c r="AD135" s="511">
        <v>122</v>
      </c>
      <c r="AE135" s="248">
        <f>AC135+AD135</f>
        <v>40740</v>
      </c>
      <c r="AF135" s="480"/>
      <c r="AG135" s="29"/>
      <c r="AH135" s="462"/>
    </row>
    <row r="136" spans="1:34" ht="15">
      <c r="A136" s="20">
        <f t="shared" si="12"/>
        <v>104</v>
      </c>
      <c r="B136" s="252" t="s">
        <v>204</v>
      </c>
      <c r="C136" s="253" t="s">
        <v>896</v>
      </c>
      <c r="D136" s="254" t="s">
        <v>226</v>
      </c>
      <c r="E136" s="232" t="s">
        <v>1003</v>
      </c>
      <c r="F136" s="255">
        <v>1</v>
      </c>
      <c r="G136" s="255">
        <v>0</v>
      </c>
      <c r="H136" s="255">
        <v>10000</v>
      </c>
      <c r="I136" s="376" t="s">
        <v>290</v>
      </c>
      <c r="J136" s="458" t="s">
        <v>214</v>
      </c>
      <c r="K136" s="229">
        <v>40616</v>
      </c>
      <c r="L136" s="510">
        <v>14</v>
      </c>
      <c r="M136" s="534">
        <f>K136+L136</f>
        <v>40630</v>
      </c>
      <c r="N136" s="510"/>
      <c r="O136" s="376" t="s">
        <v>207</v>
      </c>
      <c r="P136" s="510">
        <v>3</v>
      </c>
      <c r="Q136" s="534">
        <f>M136+P136</f>
        <v>40633</v>
      </c>
      <c r="R136" s="510">
        <v>14</v>
      </c>
      <c r="S136" s="534">
        <f>Q136+R136</f>
        <v>40647</v>
      </c>
      <c r="T136" s="510">
        <v>7</v>
      </c>
      <c r="U136" s="229">
        <f>S136+T136</f>
        <v>40654</v>
      </c>
      <c r="V136" s="510">
        <v>14</v>
      </c>
      <c r="W136" s="534">
        <f>U136+V136</f>
        <v>40668</v>
      </c>
      <c r="X136" s="510">
        <v>2</v>
      </c>
      <c r="Y136" s="534">
        <f>W136+X136</f>
        <v>40670</v>
      </c>
      <c r="Z136" s="510">
        <v>7</v>
      </c>
      <c r="AA136" s="229">
        <f>Y136+Z136</f>
        <v>40677</v>
      </c>
      <c r="AB136" s="510">
        <v>7</v>
      </c>
      <c r="AC136" s="534">
        <f t="shared" ref="AC136:AC167" si="13">AA136+AB136</f>
        <v>40684</v>
      </c>
      <c r="AD136" s="510">
        <v>30</v>
      </c>
      <c r="AE136" s="534">
        <f t="shared" ref="AE136:AE167" si="14">AC136+AD136</f>
        <v>40714</v>
      </c>
      <c r="AF136" s="479"/>
      <c r="AG136" s="48"/>
      <c r="AH136" s="117" t="s">
        <v>770</v>
      </c>
    </row>
    <row r="137" spans="1:34" s="48" customFormat="1" ht="15.95" customHeight="1">
      <c r="A137" s="20">
        <f t="shared" si="12"/>
        <v>105</v>
      </c>
      <c r="B137" s="240" t="s">
        <v>316</v>
      </c>
      <c r="C137" s="459"/>
      <c r="D137" s="460"/>
      <c r="E137" s="241"/>
      <c r="F137" s="243"/>
      <c r="G137" s="243">
        <v>0</v>
      </c>
      <c r="H137" s="243">
        <v>8425</v>
      </c>
      <c r="I137" s="248"/>
      <c r="J137" s="244"/>
      <c r="K137" s="1152">
        <v>40588</v>
      </c>
      <c r="L137" s="511"/>
      <c r="M137" s="247" t="s">
        <v>207</v>
      </c>
      <c r="N137" s="511"/>
      <c r="O137" s="247" t="s">
        <v>207</v>
      </c>
      <c r="P137" s="511"/>
      <c r="Q137" s="247" t="s">
        <v>207</v>
      </c>
      <c r="R137" s="511"/>
      <c r="S137" s="247" t="s">
        <v>207</v>
      </c>
      <c r="T137" s="511"/>
      <c r="U137" s="246" t="s">
        <v>207</v>
      </c>
      <c r="V137" s="511"/>
      <c r="W137" s="248">
        <v>40610</v>
      </c>
      <c r="X137" s="511"/>
      <c r="Y137" s="248">
        <v>40618</v>
      </c>
      <c r="Z137" s="511"/>
      <c r="AA137" s="246">
        <v>40618</v>
      </c>
      <c r="AB137" s="511">
        <v>0</v>
      </c>
      <c r="AC137" s="248">
        <f t="shared" si="13"/>
        <v>40618</v>
      </c>
      <c r="AD137" s="511">
        <v>122</v>
      </c>
      <c r="AE137" s="248">
        <f t="shared" si="14"/>
        <v>40740</v>
      </c>
      <c r="AF137" s="480"/>
      <c r="AG137" s="29"/>
      <c r="AH137" s="462"/>
    </row>
    <row r="138" spans="1:34" ht="15">
      <c r="A138" s="20">
        <f t="shared" si="12"/>
        <v>106</v>
      </c>
      <c r="B138" s="252" t="s">
        <v>204</v>
      </c>
      <c r="C138" s="253" t="s">
        <v>897</v>
      </c>
      <c r="D138" s="254" t="s">
        <v>226</v>
      </c>
      <c r="E138" s="232" t="s">
        <v>1004</v>
      </c>
      <c r="F138" s="255">
        <v>1</v>
      </c>
      <c r="G138" s="255">
        <v>0</v>
      </c>
      <c r="H138" s="255">
        <v>10000</v>
      </c>
      <c r="I138" s="376" t="s">
        <v>290</v>
      </c>
      <c r="J138" s="458" t="s">
        <v>214</v>
      </c>
      <c r="K138" s="229">
        <v>40616</v>
      </c>
      <c r="L138" s="510">
        <v>14</v>
      </c>
      <c r="M138" s="534">
        <f>K138+L138</f>
        <v>40630</v>
      </c>
      <c r="N138" s="510"/>
      <c r="O138" s="376" t="s">
        <v>207</v>
      </c>
      <c r="P138" s="510">
        <v>3</v>
      </c>
      <c r="Q138" s="534">
        <f>M138+P138</f>
        <v>40633</v>
      </c>
      <c r="R138" s="510">
        <v>14</v>
      </c>
      <c r="S138" s="534">
        <f>Q138+R138</f>
        <v>40647</v>
      </c>
      <c r="T138" s="510">
        <v>7</v>
      </c>
      <c r="U138" s="229">
        <f>S138+T138</f>
        <v>40654</v>
      </c>
      <c r="V138" s="510">
        <v>14</v>
      </c>
      <c r="W138" s="534">
        <f>U138+V138</f>
        <v>40668</v>
      </c>
      <c r="X138" s="510">
        <v>2</v>
      </c>
      <c r="Y138" s="534">
        <f>W138+X138</f>
        <v>40670</v>
      </c>
      <c r="Z138" s="510">
        <v>7</v>
      </c>
      <c r="AA138" s="229">
        <f>Y138+Z138</f>
        <v>40677</v>
      </c>
      <c r="AB138" s="510">
        <v>7</v>
      </c>
      <c r="AC138" s="534">
        <f t="shared" si="13"/>
        <v>40684</v>
      </c>
      <c r="AD138" s="510">
        <v>30</v>
      </c>
      <c r="AE138" s="534">
        <f t="shared" si="14"/>
        <v>40714</v>
      </c>
      <c r="AF138" s="479"/>
      <c r="AG138" s="48"/>
      <c r="AH138" s="117" t="s">
        <v>770</v>
      </c>
    </row>
    <row r="139" spans="1:34" s="48" customFormat="1" ht="15.95" customHeight="1">
      <c r="A139" s="20">
        <f t="shared" si="12"/>
        <v>107</v>
      </c>
      <c r="B139" s="240" t="s">
        <v>316</v>
      </c>
      <c r="C139" s="459"/>
      <c r="D139" s="460"/>
      <c r="E139" s="241"/>
      <c r="F139" s="243"/>
      <c r="G139" s="243">
        <v>0</v>
      </c>
      <c r="H139" s="243">
        <v>6730</v>
      </c>
      <c r="I139" s="248"/>
      <c r="J139" s="244"/>
      <c r="K139" s="1152">
        <v>40588</v>
      </c>
      <c r="L139" s="511"/>
      <c r="M139" s="247" t="s">
        <v>207</v>
      </c>
      <c r="N139" s="511"/>
      <c r="O139" s="247" t="s">
        <v>207</v>
      </c>
      <c r="P139" s="511"/>
      <c r="Q139" s="247" t="s">
        <v>207</v>
      </c>
      <c r="R139" s="511"/>
      <c r="S139" s="247" t="s">
        <v>207</v>
      </c>
      <c r="T139" s="511"/>
      <c r="U139" s="246" t="s">
        <v>207</v>
      </c>
      <c r="V139" s="511"/>
      <c r="W139" s="248">
        <v>40610</v>
      </c>
      <c r="X139" s="511"/>
      <c r="Y139" s="248">
        <v>40618</v>
      </c>
      <c r="Z139" s="511"/>
      <c r="AA139" s="246">
        <v>40618</v>
      </c>
      <c r="AB139" s="511">
        <v>0</v>
      </c>
      <c r="AC139" s="248">
        <f t="shared" si="13"/>
        <v>40618</v>
      </c>
      <c r="AD139" s="511">
        <v>122</v>
      </c>
      <c r="AE139" s="248">
        <f t="shared" si="14"/>
        <v>40740</v>
      </c>
      <c r="AF139" s="480"/>
      <c r="AG139" s="29"/>
      <c r="AH139" s="462"/>
    </row>
    <row r="140" spans="1:34" ht="15">
      <c r="A140" s="20">
        <f t="shared" si="12"/>
        <v>108</v>
      </c>
      <c r="B140" s="252" t="s">
        <v>204</v>
      </c>
      <c r="C140" s="253" t="s">
        <v>898</v>
      </c>
      <c r="D140" s="254" t="s">
        <v>226</v>
      </c>
      <c r="E140" s="232" t="s">
        <v>1005</v>
      </c>
      <c r="F140" s="255">
        <v>1</v>
      </c>
      <c r="G140" s="255">
        <v>0</v>
      </c>
      <c r="H140" s="255">
        <v>10000</v>
      </c>
      <c r="I140" s="376" t="s">
        <v>290</v>
      </c>
      <c r="J140" s="458" t="s">
        <v>214</v>
      </c>
      <c r="K140" s="229">
        <v>40616</v>
      </c>
      <c r="L140" s="510">
        <v>14</v>
      </c>
      <c r="M140" s="534">
        <f>K140+L140</f>
        <v>40630</v>
      </c>
      <c r="N140" s="510"/>
      <c r="O140" s="376" t="s">
        <v>207</v>
      </c>
      <c r="P140" s="510">
        <v>3</v>
      </c>
      <c r="Q140" s="534">
        <f>M140+P140</f>
        <v>40633</v>
      </c>
      <c r="R140" s="510">
        <v>14</v>
      </c>
      <c r="S140" s="534">
        <f>Q140+R140</f>
        <v>40647</v>
      </c>
      <c r="T140" s="510">
        <v>7</v>
      </c>
      <c r="U140" s="229">
        <f>S140+T140</f>
        <v>40654</v>
      </c>
      <c r="V140" s="510">
        <v>14</v>
      </c>
      <c r="W140" s="534">
        <f>U140+V140</f>
        <v>40668</v>
      </c>
      <c r="X140" s="510">
        <v>2</v>
      </c>
      <c r="Y140" s="534">
        <f>W140+X140</f>
        <v>40670</v>
      </c>
      <c r="Z140" s="510">
        <v>7</v>
      </c>
      <c r="AA140" s="229">
        <f>Y140+Z140</f>
        <v>40677</v>
      </c>
      <c r="AB140" s="510">
        <v>7</v>
      </c>
      <c r="AC140" s="534">
        <f t="shared" si="13"/>
        <v>40684</v>
      </c>
      <c r="AD140" s="510">
        <v>30</v>
      </c>
      <c r="AE140" s="534">
        <f t="shared" si="14"/>
        <v>40714</v>
      </c>
      <c r="AF140" s="479"/>
      <c r="AG140" s="48"/>
      <c r="AH140" s="117" t="s">
        <v>770</v>
      </c>
    </row>
    <row r="141" spans="1:34" s="48" customFormat="1" ht="15.95" customHeight="1">
      <c r="A141" s="20">
        <f t="shared" si="12"/>
        <v>109</v>
      </c>
      <c r="B141" s="240" t="s">
        <v>316</v>
      </c>
      <c r="C141" s="459"/>
      <c r="D141" s="460"/>
      <c r="E141" s="241"/>
      <c r="F141" s="243"/>
      <c r="G141" s="243">
        <v>0</v>
      </c>
      <c r="H141" s="243">
        <v>8945</v>
      </c>
      <c r="I141" s="248"/>
      <c r="J141" s="244"/>
      <c r="K141" s="1152">
        <v>40588</v>
      </c>
      <c r="L141" s="511"/>
      <c r="M141" s="247" t="s">
        <v>207</v>
      </c>
      <c r="N141" s="511"/>
      <c r="O141" s="247" t="s">
        <v>207</v>
      </c>
      <c r="P141" s="511"/>
      <c r="Q141" s="247" t="s">
        <v>207</v>
      </c>
      <c r="R141" s="511"/>
      <c r="S141" s="247" t="s">
        <v>207</v>
      </c>
      <c r="T141" s="511"/>
      <c r="U141" s="246" t="s">
        <v>207</v>
      </c>
      <c r="V141" s="511"/>
      <c r="W141" s="248">
        <v>40610</v>
      </c>
      <c r="X141" s="511"/>
      <c r="Y141" s="248">
        <v>40618</v>
      </c>
      <c r="Z141" s="511"/>
      <c r="AA141" s="246">
        <v>40618</v>
      </c>
      <c r="AB141" s="511">
        <v>0</v>
      </c>
      <c r="AC141" s="248">
        <f t="shared" si="13"/>
        <v>40618</v>
      </c>
      <c r="AD141" s="511">
        <v>122</v>
      </c>
      <c r="AE141" s="248">
        <f t="shared" si="14"/>
        <v>40740</v>
      </c>
      <c r="AF141" s="480"/>
      <c r="AG141" s="29"/>
      <c r="AH141" s="462"/>
    </row>
    <row r="142" spans="1:34" ht="15">
      <c r="A142" s="20">
        <f t="shared" si="12"/>
        <v>110</v>
      </c>
      <c r="B142" s="252" t="s">
        <v>204</v>
      </c>
      <c r="C142" s="253" t="s">
        <v>899</v>
      </c>
      <c r="D142" s="254" t="s">
        <v>226</v>
      </c>
      <c r="E142" s="232" t="s">
        <v>1006</v>
      </c>
      <c r="F142" s="255">
        <v>1</v>
      </c>
      <c r="G142" s="255">
        <v>0</v>
      </c>
      <c r="H142" s="255">
        <v>10000</v>
      </c>
      <c r="I142" s="376" t="s">
        <v>290</v>
      </c>
      <c r="J142" s="458" t="s">
        <v>214</v>
      </c>
      <c r="K142" s="229">
        <v>40616</v>
      </c>
      <c r="L142" s="510">
        <v>14</v>
      </c>
      <c r="M142" s="534">
        <f>K142+L142</f>
        <v>40630</v>
      </c>
      <c r="N142" s="510"/>
      <c r="O142" s="376" t="s">
        <v>207</v>
      </c>
      <c r="P142" s="510">
        <v>3</v>
      </c>
      <c r="Q142" s="534">
        <f>M142+P142</f>
        <v>40633</v>
      </c>
      <c r="R142" s="510">
        <v>14</v>
      </c>
      <c r="S142" s="534">
        <f>Q142+R142</f>
        <v>40647</v>
      </c>
      <c r="T142" s="510">
        <v>7</v>
      </c>
      <c r="U142" s="229">
        <f>S142+T142</f>
        <v>40654</v>
      </c>
      <c r="V142" s="510">
        <v>14</v>
      </c>
      <c r="W142" s="534">
        <f>U142+V142</f>
        <v>40668</v>
      </c>
      <c r="X142" s="510">
        <v>2</v>
      </c>
      <c r="Y142" s="534">
        <f>W142+X142</f>
        <v>40670</v>
      </c>
      <c r="Z142" s="510">
        <v>7</v>
      </c>
      <c r="AA142" s="229">
        <f>Y142+Z142</f>
        <v>40677</v>
      </c>
      <c r="AB142" s="510">
        <v>7</v>
      </c>
      <c r="AC142" s="534">
        <f t="shared" si="13"/>
        <v>40684</v>
      </c>
      <c r="AD142" s="510">
        <v>30</v>
      </c>
      <c r="AE142" s="534">
        <f t="shared" si="14"/>
        <v>40714</v>
      </c>
      <c r="AF142" s="479"/>
      <c r="AG142" s="48"/>
      <c r="AH142" s="117" t="s">
        <v>770</v>
      </c>
    </row>
    <row r="143" spans="1:34" s="48" customFormat="1" ht="15.95" customHeight="1">
      <c r="A143" s="20">
        <f t="shared" si="12"/>
        <v>111</v>
      </c>
      <c r="B143" s="240" t="s">
        <v>316</v>
      </c>
      <c r="C143" s="459"/>
      <c r="D143" s="460"/>
      <c r="E143" s="241"/>
      <c r="F143" s="243"/>
      <c r="G143" s="243">
        <v>0</v>
      </c>
      <c r="H143" s="243">
        <v>4675</v>
      </c>
      <c r="I143" s="248"/>
      <c r="J143" s="244"/>
      <c r="K143" s="1152">
        <v>40588</v>
      </c>
      <c r="L143" s="511"/>
      <c r="M143" s="247" t="s">
        <v>207</v>
      </c>
      <c r="N143" s="511"/>
      <c r="O143" s="247" t="s">
        <v>207</v>
      </c>
      <c r="P143" s="511"/>
      <c r="Q143" s="247" t="s">
        <v>207</v>
      </c>
      <c r="R143" s="511"/>
      <c r="S143" s="247" t="s">
        <v>207</v>
      </c>
      <c r="T143" s="511"/>
      <c r="U143" s="246" t="s">
        <v>207</v>
      </c>
      <c r="V143" s="511"/>
      <c r="W143" s="248">
        <v>40610</v>
      </c>
      <c r="X143" s="511"/>
      <c r="Y143" s="248">
        <v>40618</v>
      </c>
      <c r="Z143" s="511"/>
      <c r="AA143" s="246">
        <v>40618</v>
      </c>
      <c r="AB143" s="511">
        <v>0</v>
      </c>
      <c r="AC143" s="248">
        <f t="shared" si="13"/>
        <v>40618</v>
      </c>
      <c r="AD143" s="511">
        <v>122</v>
      </c>
      <c r="AE143" s="248">
        <f t="shared" si="14"/>
        <v>40740</v>
      </c>
      <c r="AF143" s="480"/>
      <c r="AG143" s="29"/>
      <c r="AH143" s="462"/>
    </row>
    <row r="144" spans="1:34" ht="15">
      <c r="A144" s="20">
        <f t="shared" si="12"/>
        <v>112</v>
      </c>
      <c r="B144" s="252" t="s">
        <v>204</v>
      </c>
      <c r="C144" s="253" t="s">
        <v>900</v>
      </c>
      <c r="D144" s="254" t="s">
        <v>226</v>
      </c>
      <c r="E144" s="232" t="s">
        <v>1007</v>
      </c>
      <c r="F144" s="255">
        <v>1</v>
      </c>
      <c r="G144" s="255">
        <v>0</v>
      </c>
      <c r="H144" s="255">
        <v>10000</v>
      </c>
      <c r="I144" s="376" t="s">
        <v>290</v>
      </c>
      <c r="J144" s="458" t="s">
        <v>214</v>
      </c>
      <c r="K144" s="229">
        <v>40616</v>
      </c>
      <c r="L144" s="510">
        <v>14</v>
      </c>
      <c r="M144" s="534">
        <f>K144+L144</f>
        <v>40630</v>
      </c>
      <c r="N144" s="510"/>
      <c r="O144" s="376" t="s">
        <v>207</v>
      </c>
      <c r="P144" s="510">
        <v>3</v>
      </c>
      <c r="Q144" s="534">
        <f>M144+P144</f>
        <v>40633</v>
      </c>
      <c r="R144" s="510">
        <v>14</v>
      </c>
      <c r="S144" s="534">
        <f>Q144+R144</f>
        <v>40647</v>
      </c>
      <c r="T144" s="510">
        <v>7</v>
      </c>
      <c r="U144" s="229">
        <f>S144+T144</f>
        <v>40654</v>
      </c>
      <c r="V144" s="510">
        <v>14</v>
      </c>
      <c r="W144" s="534">
        <f>U144+V144</f>
        <v>40668</v>
      </c>
      <c r="X144" s="510">
        <v>2</v>
      </c>
      <c r="Y144" s="534">
        <f>W144+X144</f>
        <v>40670</v>
      </c>
      <c r="Z144" s="510">
        <v>7</v>
      </c>
      <c r="AA144" s="229">
        <f>Y144+Z144</f>
        <v>40677</v>
      </c>
      <c r="AB144" s="510">
        <v>7</v>
      </c>
      <c r="AC144" s="534">
        <f t="shared" si="13"/>
        <v>40684</v>
      </c>
      <c r="AD144" s="510">
        <v>30</v>
      </c>
      <c r="AE144" s="534">
        <f t="shared" si="14"/>
        <v>40714</v>
      </c>
      <c r="AF144" s="479"/>
      <c r="AG144" s="48"/>
      <c r="AH144" s="117" t="s">
        <v>770</v>
      </c>
    </row>
    <row r="145" spans="1:34" s="48" customFormat="1" ht="15.95" customHeight="1">
      <c r="A145" s="20">
        <f t="shared" si="12"/>
        <v>113</v>
      </c>
      <c r="B145" s="240" t="s">
        <v>316</v>
      </c>
      <c r="C145" s="459"/>
      <c r="D145" s="460"/>
      <c r="E145" s="241"/>
      <c r="F145" s="243"/>
      <c r="G145" s="243">
        <v>0</v>
      </c>
      <c r="H145" s="243">
        <v>7365</v>
      </c>
      <c r="I145" s="248"/>
      <c r="J145" s="244"/>
      <c r="K145" s="1152">
        <v>40588</v>
      </c>
      <c r="L145" s="511"/>
      <c r="M145" s="247" t="s">
        <v>207</v>
      </c>
      <c r="N145" s="511"/>
      <c r="O145" s="247" t="s">
        <v>207</v>
      </c>
      <c r="P145" s="511"/>
      <c r="Q145" s="247" t="s">
        <v>207</v>
      </c>
      <c r="R145" s="511"/>
      <c r="S145" s="247" t="s">
        <v>207</v>
      </c>
      <c r="T145" s="511"/>
      <c r="U145" s="246" t="s">
        <v>207</v>
      </c>
      <c r="V145" s="511"/>
      <c r="W145" s="248">
        <v>40610</v>
      </c>
      <c r="X145" s="511"/>
      <c r="Y145" s="248">
        <v>40618</v>
      </c>
      <c r="Z145" s="511"/>
      <c r="AA145" s="246">
        <v>40618</v>
      </c>
      <c r="AB145" s="511">
        <v>0</v>
      </c>
      <c r="AC145" s="248">
        <f t="shared" si="13"/>
        <v>40618</v>
      </c>
      <c r="AD145" s="511">
        <v>122</v>
      </c>
      <c r="AE145" s="248">
        <f t="shared" si="14"/>
        <v>40740</v>
      </c>
      <c r="AF145" s="480"/>
      <c r="AG145" s="29"/>
      <c r="AH145" s="462"/>
    </row>
    <row r="146" spans="1:34" ht="15">
      <c r="A146" s="20">
        <f t="shared" si="12"/>
        <v>114</v>
      </c>
      <c r="B146" s="252" t="s">
        <v>204</v>
      </c>
      <c r="C146" s="253" t="s">
        <v>901</v>
      </c>
      <c r="D146" s="254" t="s">
        <v>226</v>
      </c>
      <c r="E146" s="232" t="s">
        <v>1008</v>
      </c>
      <c r="F146" s="255">
        <v>1</v>
      </c>
      <c r="G146" s="255">
        <v>0</v>
      </c>
      <c r="H146" s="255">
        <v>10000</v>
      </c>
      <c r="I146" s="376" t="s">
        <v>290</v>
      </c>
      <c r="J146" s="458" t="s">
        <v>214</v>
      </c>
      <c r="K146" s="229">
        <v>40616</v>
      </c>
      <c r="L146" s="510">
        <v>14</v>
      </c>
      <c r="M146" s="534">
        <f>K146+L146</f>
        <v>40630</v>
      </c>
      <c r="N146" s="510"/>
      <c r="O146" s="376" t="s">
        <v>207</v>
      </c>
      <c r="P146" s="510">
        <v>3</v>
      </c>
      <c r="Q146" s="534">
        <f>M146+P146</f>
        <v>40633</v>
      </c>
      <c r="R146" s="510">
        <v>14</v>
      </c>
      <c r="S146" s="534">
        <f>Q146+R146</f>
        <v>40647</v>
      </c>
      <c r="T146" s="510">
        <v>7</v>
      </c>
      <c r="U146" s="229">
        <f>S146+T146</f>
        <v>40654</v>
      </c>
      <c r="V146" s="510">
        <v>14</v>
      </c>
      <c r="W146" s="534">
        <f>U146+V146</f>
        <v>40668</v>
      </c>
      <c r="X146" s="510">
        <v>2</v>
      </c>
      <c r="Y146" s="534">
        <f>W146+X146</f>
        <v>40670</v>
      </c>
      <c r="Z146" s="510">
        <v>7</v>
      </c>
      <c r="AA146" s="229">
        <f>Y146+Z146</f>
        <v>40677</v>
      </c>
      <c r="AB146" s="510">
        <v>7</v>
      </c>
      <c r="AC146" s="534">
        <f t="shared" si="13"/>
        <v>40684</v>
      </c>
      <c r="AD146" s="510">
        <v>30</v>
      </c>
      <c r="AE146" s="534">
        <f t="shared" si="14"/>
        <v>40714</v>
      </c>
      <c r="AF146" s="479"/>
      <c r="AG146" s="48"/>
      <c r="AH146" s="117" t="s">
        <v>770</v>
      </c>
    </row>
    <row r="147" spans="1:34" s="48" customFormat="1" ht="15.95" customHeight="1">
      <c r="A147" s="20">
        <f t="shared" si="12"/>
        <v>115</v>
      </c>
      <c r="B147" s="240" t="s">
        <v>316</v>
      </c>
      <c r="C147" s="459"/>
      <c r="D147" s="460"/>
      <c r="E147" s="241"/>
      <c r="F147" s="243"/>
      <c r="G147" s="243">
        <v>0</v>
      </c>
      <c r="H147" s="243">
        <v>5265</v>
      </c>
      <c r="I147" s="248"/>
      <c r="J147" s="244"/>
      <c r="K147" s="1152">
        <v>40588</v>
      </c>
      <c r="L147" s="511"/>
      <c r="M147" s="247" t="s">
        <v>207</v>
      </c>
      <c r="N147" s="511"/>
      <c r="O147" s="247" t="s">
        <v>207</v>
      </c>
      <c r="P147" s="511"/>
      <c r="Q147" s="247" t="s">
        <v>207</v>
      </c>
      <c r="R147" s="511"/>
      <c r="S147" s="247" t="s">
        <v>207</v>
      </c>
      <c r="T147" s="511"/>
      <c r="U147" s="246" t="s">
        <v>207</v>
      </c>
      <c r="V147" s="511"/>
      <c r="W147" s="248">
        <v>40610</v>
      </c>
      <c r="X147" s="511"/>
      <c r="Y147" s="248">
        <v>40618</v>
      </c>
      <c r="Z147" s="511"/>
      <c r="AA147" s="246">
        <v>40618</v>
      </c>
      <c r="AB147" s="511">
        <v>0</v>
      </c>
      <c r="AC147" s="248">
        <f t="shared" si="13"/>
        <v>40618</v>
      </c>
      <c r="AD147" s="511">
        <v>122</v>
      </c>
      <c r="AE147" s="248">
        <f t="shared" si="14"/>
        <v>40740</v>
      </c>
      <c r="AF147" s="480"/>
      <c r="AG147" s="29"/>
      <c r="AH147" s="462"/>
    </row>
    <row r="148" spans="1:34" ht="15">
      <c r="A148" s="20">
        <f t="shared" si="12"/>
        <v>116</v>
      </c>
      <c r="B148" s="252" t="s">
        <v>204</v>
      </c>
      <c r="C148" s="253" t="s">
        <v>902</v>
      </c>
      <c r="D148" s="254" t="s">
        <v>226</v>
      </c>
      <c r="E148" s="232" t="s">
        <v>1009</v>
      </c>
      <c r="F148" s="255">
        <v>1</v>
      </c>
      <c r="G148" s="255">
        <v>0</v>
      </c>
      <c r="H148" s="255">
        <v>10000</v>
      </c>
      <c r="I148" s="376" t="s">
        <v>290</v>
      </c>
      <c r="J148" s="458" t="s">
        <v>214</v>
      </c>
      <c r="K148" s="229">
        <v>40616</v>
      </c>
      <c r="L148" s="510">
        <v>14</v>
      </c>
      <c r="M148" s="534">
        <f>K148+L148</f>
        <v>40630</v>
      </c>
      <c r="N148" s="510"/>
      <c r="O148" s="376" t="s">
        <v>207</v>
      </c>
      <c r="P148" s="510">
        <v>3</v>
      </c>
      <c r="Q148" s="534">
        <f>M148+P148</f>
        <v>40633</v>
      </c>
      <c r="R148" s="510">
        <v>14</v>
      </c>
      <c r="S148" s="534">
        <f>Q148+R148</f>
        <v>40647</v>
      </c>
      <c r="T148" s="510">
        <v>7</v>
      </c>
      <c r="U148" s="229">
        <f>S148+T148</f>
        <v>40654</v>
      </c>
      <c r="V148" s="510">
        <v>14</v>
      </c>
      <c r="W148" s="534">
        <f>U148+V148</f>
        <v>40668</v>
      </c>
      <c r="X148" s="510">
        <v>2</v>
      </c>
      <c r="Y148" s="534">
        <f>W148+X148</f>
        <v>40670</v>
      </c>
      <c r="Z148" s="510">
        <v>7</v>
      </c>
      <c r="AA148" s="229">
        <f>Y148+Z148</f>
        <v>40677</v>
      </c>
      <c r="AB148" s="510">
        <v>7</v>
      </c>
      <c r="AC148" s="534">
        <f t="shared" si="13"/>
        <v>40684</v>
      </c>
      <c r="AD148" s="510">
        <v>30</v>
      </c>
      <c r="AE148" s="534">
        <f t="shared" si="14"/>
        <v>40714</v>
      </c>
      <c r="AF148" s="479"/>
      <c r="AG148" s="48"/>
      <c r="AH148" s="117" t="s">
        <v>770</v>
      </c>
    </row>
    <row r="149" spans="1:34" s="48" customFormat="1" ht="15.95" customHeight="1">
      <c r="A149" s="20">
        <f t="shared" si="12"/>
        <v>117</v>
      </c>
      <c r="B149" s="240" t="s">
        <v>316</v>
      </c>
      <c r="C149" s="459"/>
      <c r="D149" s="460"/>
      <c r="E149" s="241"/>
      <c r="F149" s="243"/>
      <c r="G149" s="243">
        <v>0</v>
      </c>
      <c r="H149" s="243">
        <v>4715</v>
      </c>
      <c r="I149" s="248"/>
      <c r="J149" s="244"/>
      <c r="K149" s="1152">
        <v>40588</v>
      </c>
      <c r="L149" s="511"/>
      <c r="M149" s="247" t="s">
        <v>207</v>
      </c>
      <c r="N149" s="511"/>
      <c r="O149" s="247" t="s">
        <v>207</v>
      </c>
      <c r="P149" s="511"/>
      <c r="Q149" s="247" t="s">
        <v>207</v>
      </c>
      <c r="R149" s="511"/>
      <c r="S149" s="247" t="s">
        <v>207</v>
      </c>
      <c r="T149" s="511"/>
      <c r="U149" s="246" t="s">
        <v>207</v>
      </c>
      <c r="V149" s="511"/>
      <c r="W149" s="248">
        <v>40610</v>
      </c>
      <c r="X149" s="511"/>
      <c r="Y149" s="248">
        <v>40618</v>
      </c>
      <c r="Z149" s="511"/>
      <c r="AA149" s="246">
        <v>40618</v>
      </c>
      <c r="AB149" s="511">
        <v>0</v>
      </c>
      <c r="AC149" s="248">
        <f t="shared" si="13"/>
        <v>40618</v>
      </c>
      <c r="AD149" s="511">
        <v>122</v>
      </c>
      <c r="AE149" s="248">
        <f t="shared" si="14"/>
        <v>40740</v>
      </c>
      <c r="AF149" s="480"/>
      <c r="AG149" s="29"/>
      <c r="AH149" s="462"/>
    </row>
    <row r="150" spans="1:34" ht="15">
      <c r="A150" s="20">
        <f t="shared" si="12"/>
        <v>118</v>
      </c>
      <c r="B150" s="252" t="s">
        <v>204</v>
      </c>
      <c r="C150" s="253" t="s">
        <v>903</v>
      </c>
      <c r="D150" s="254" t="s">
        <v>226</v>
      </c>
      <c r="E150" s="232" t="s">
        <v>1010</v>
      </c>
      <c r="F150" s="255">
        <v>1</v>
      </c>
      <c r="G150" s="255">
        <v>0</v>
      </c>
      <c r="H150" s="255">
        <v>10000</v>
      </c>
      <c r="I150" s="376" t="s">
        <v>290</v>
      </c>
      <c r="J150" s="458" t="s">
        <v>214</v>
      </c>
      <c r="K150" s="229">
        <v>40616</v>
      </c>
      <c r="L150" s="510">
        <v>14</v>
      </c>
      <c r="M150" s="534">
        <f>K150+L150</f>
        <v>40630</v>
      </c>
      <c r="N150" s="510"/>
      <c r="O150" s="376" t="s">
        <v>207</v>
      </c>
      <c r="P150" s="510">
        <v>3</v>
      </c>
      <c r="Q150" s="534">
        <f>M150+P150</f>
        <v>40633</v>
      </c>
      <c r="R150" s="510">
        <v>14</v>
      </c>
      <c r="S150" s="534">
        <f>Q150+R150</f>
        <v>40647</v>
      </c>
      <c r="T150" s="510">
        <v>7</v>
      </c>
      <c r="U150" s="229">
        <f>S150+T150</f>
        <v>40654</v>
      </c>
      <c r="V150" s="510">
        <v>14</v>
      </c>
      <c r="W150" s="534">
        <f>U150+V150</f>
        <v>40668</v>
      </c>
      <c r="X150" s="510">
        <v>2</v>
      </c>
      <c r="Y150" s="534">
        <f>W150+X150</f>
        <v>40670</v>
      </c>
      <c r="Z150" s="510">
        <v>7</v>
      </c>
      <c r="AA150" s="229">
        <f>Y150+Z150</f>
        <v>40677</v>
      </c>
      <c r="AB150" s="510">
        <v>7</v>
      </c>
      <c r="AC150" s="534">
        <f t="shared" si="13"/>
        <v>40684</v>
      </c>
      <c r="AD150" s="510">
        <v>30</v>
      </c>
      <c r="AE150" s="534">
        <f t="shared" si="14"/>
        <v>40714</v>
      </c>
      <c r="AF150" s="479"/>
      <c r="AG150" s="48"/>
      <c r="AH150" s="117" t="s">
        <v>770</v>
      </c>
    </row>
    <row r="151" spans="1:34" s="48" customFormat="1" ht="15.95" customHeight="1">
      <c r="A151" s="20">
        <f t="shared" si="12"/>
        <v>119</v>
      </c>
      <c r="B151" s="240" t="s">
        <v>316</v>
      </c>
      <c r="C151" s="459"/>
      <c r="D151" s="460"/>
      <c r="E151" s="241"/>
      <c r="F151" s="243"/>
      <c r="G151" s="243">
        <v>0</v>
      </c>
      <c r="H151" s="243">
        <v>4510</v>
      </c>
      <c r="I151" s="248"/>
      <c r="J151" s="244"/>
      <c r="K151" s="1152">
        <v>40588</v>
      </c>
      <c r="L151" s="511"/>
      <c r="M151" s="247" t="s">
        <v>207</v>
      </c>
      <c r="N151" s="511"/>
      <c r="O151" s="247" t="s">
        <v>207</v>
      </c>
      <c r="P151" s="511"/>
      <c r="Q151" s="247" t="s">
        <v>207</v>
      </c>
      <c r="R151" s="511"/>
      <c r="S151" s="247" t="s">
        <v>207</v>
      </c>
      <c r="T151" s="511"/>
      <c r="U151" s="246" t="s">
        <v>207</v>
      </c>
      <c r="V151" s="511"/>
      <c r="W151" s="248">
        <v>40610</v>
      </c>
      <c r="X151" s="511"/>
      <c r="Y151" s="248">
        <v>40618</v>
      </c>
      <c r="Z151" s="511"/>
      <c r="AA151" s="246">
        <v>40618</v>
      </c>
      <c r="AB151" s="511">
        <v>0</v>
      </c>
      <c r="AC151" s="248">
        <f t="shared" si="13"/>
        <v>40618</v>
      </c>
      <c r="AD151" s="511">
        <v>122</v>
      </c>
      <c r="AE151" s="248">
        <f t="shared" si="14"/>
        <v>40740</v>
      </c>
      <c r="AF151" s="480"/>
      <c r="AG151" s="29"/>
      <c r="AH151" s="462"/>
    </row>
    <row r="152" spans="1:34" ht="15">
      <c r="A152" s="20">
        <f t="shared" si="12"/>
        <v>120</v>
      </c>
      <c r="B152" s="252" t="s">
        <v>204</v>
      </c>
      <c r="C152" s="253" t="s">
        <v>904</v>
      </c>
      <c r="D152" s="254" t="s">
        <v>226</v>
      </c>
      <c r="E152" s="232" t="s">
        <v>1011</v>
      </c>
      <c r="F152" s="255">
        <v>1</v>
      </c>
      <c r="G152" s="255">
        <v>0</v>
      </c>
      <c r="H152" s="255">
        <v>10000</v>
      </c>
      <c r="I152" s="376" t="s">
        <v>290</v>
      </c>
      <c r="J152" s="458" t="s">
        <v>214</v>
      </c>
      <c r="K152" s="229">
        <v>40616</v>
      </c>
      <c r="L152" s="510">
        <v>14</v>
      </c>
      <c r="M152" s="534">
        <f>K152+L152</f>
        <v>40630</v>
      </c>
      <c r="N152" s="510"/>
      <c r="O152" s="376" t="s">
        <v>207</v>
      </c>
      <c r="P152" s="510">
        <v>3</v>
      </c>
      <c r="Q152" s="534">
        <f>M152+P152</f>
        <v>40633</v>
      </c>
      <c r="R152" s="510">
        <v>14</v>
      </c>
      <c r="S152" s="534">
        <f>Q152+R152</f>
        <v>40647</v>
      </c>
      <c r="T152" s="510">
        <v>7</v>
      </c>
      <c r="U152" s="229">
        <f>S152+T152</f>
        <v>40654</v>
      </c>
      <c r="V152" s="510">
        <v>14</v>
      </c>
      <c r="W152" s="534">
        <f>U152+V152</f>
        <v>40668</v>
      </c>
      <c r="X152" s="510">
        <v>2</v>
      </c>
      <c r="Y152" s="534">
        <f>W152+X152</f>
        <v>40670</v>
      </c>
      <c r="Z152" s="510">
        <v>7</v>
      </c>
      <c r="AA152" s="229">
        <f>Y152+Z152</f>
        <v>40677</v>
      </c>
      <c r="AB152" s="510">
        <v>7</v>
      </c>
      <c r="AC152" s="534">
        <f t="shared" si="13"/>
        <v>40684</v>
      </c>
      <c r="AD152" s="510">
        <v>30</v>
      </c>
      <c r="AE152" s="534">
        <f t="shared" si="14"/>
        <v>40714</v>
      </c>
      <c r="AF152" s="479"/>
      <c r="AG152" s="48"/>
      <c r="AH152" s="117" t="s">
        <v>770</v>
      </c>
    </row>
    <row r="153" spans="1:34" s="48" customFormat="1" ht="15.95" customHeight="1">
      <c r="A153" s="20">
        <f t="shared" si="12"/>
        <v>121</v>
      </c>
      <c r="B153" s="240" t="s">
        <v>316</v>
      </c>
      <c r="C153" s="459"/>
      <c r="D153" s="460"/>
      <c r="E153" s="241"/>
      <c r="F153" s="243"/>
      <c r="G153" s="243">
        <v>0</v>
      </c>
      <c r="H153" s="243">
        <v>5500</v>
      </c>
      <c r="I153" s="248"/>
      <c r="J153" s="244"/>
      <c r="K153" s="1152">
        <v>40588</v>
      </c>
      <c r="L153" s="511"/>
      <c r="M153" s="247" t="s">
        <v>207</v>
      </c>
      <c r="N153" s="511"/>
      <c r="O153" s="247" t="s">
        <v>207</v>
      </c>
      <c r="P153" s="511"/>
      <c r="Q153" s="247" t="s">
        <v>207</v>
      </c>
      <c r="R153" s="511"/>
      <c r="S153" s="247" t="s">
        <v>207</v>
      </c>
      <c r="T153" s="511"/>
      <c r="U153" s="246" t="s">
        <v>207</v>
      </c>
      <c r="V153" s="511"/>
      <c r="W153" s="248">
        <v>40610</v>
      </c>
      <c r="X153" s="511"/>
      <c r="Y153" s="248">
        <v>40618</v>
      </c>
      <c r="Z153" s="511"/>
      <c r="AA153" s="246">
        <v>40618</v>
      </c>
      <c r="AB153" s="511">
        <v>0</v>
      </c>
      <c r="AC153" s="248">
        <f t="shared" si="13"/>
        <v>40618</v>
      </c>
      <c r="AD153" s="511">
        <v>122</v>
      </c>
      <c r="AE153" s="248">
        <f t="shared" si="14"/>
        <v>40740</v>
      </c>
      <c r="AF153" s="480"/>
      <c r="AG153" s="29"/>
      <c r="AH153" s="462"/>
    </row>
    <row r="154" spans="1:34" ht="15">
      <c r="A154" s="20">
        <v>122</v>
      </c>
      <c r="B154" s="252" t="s">
        <v>204</v>
      </c>
      <c r="C154" s="253" t="s">
        <v>906</v>
      </c>
      <c r="D154" s="254" t="s">
        <v>226</v>
      </c>
      <c r="E154" s="232" t="s">
        <v>1012</v>
      </c>
      <c r="F154" s="255">
        <v>1</v>
      </c>
      <c r="G154" s="255">
        <v>0</v>
      </c>
      <c r="H154" s="255">
        <v>10000</v>
      </c>
      <c r="I154" s="376" t="s">
        <v>290</v>
      </c>
      <c r="J154" s="458" t="s">
        <v>214</v>
      </c>
      <c r="K154" s="229">
        <v>40616</v>
      </c>
      <c r="L154" s="510">
        <v>14</v>
      </c>
      <c r="M154" s="534">
        <f>K154+L154</f>
        <v>40630</v>
      </c>
      <c r="N154" s="510"/>
      <c r="O154" s="376" t="s">
        <v>207</v>
      </c>
      <c r="P154" s="510">
        <v>3</v>
      </c>
      <c r="Q154" s="534">
        <f>M154+P154</f>
        <v>40633</v>
      </c>
      <c r="R154" s="510">
        <v>14</v>
      </c>
      <c r="S154" s="534">
        <f>Q154+R154</f>
        <v>40647</v>
      </c>
      <c r="T154" s="510">
        <v>7</v>
      </c>
      <c r="U154" s="229">
        <f>S154+T154</f>
        <v>40654</v>
      </c>
      <c r="V154" s="510">
        <v>14</v>
      </c>
      <c r="W154" s="534">
        <f>U154+V154</f>
        <v>40668</v>
      </c>
      <c r="X154" s="510">
        <v>2</v>
      </c>
      <c r="Y154" s="534">
        <f>W154+X154</f>
        <v>40670</v>
      </c>
      <c r="Z154" s="510">
        <v>7</v>
      </c>
      <c r="AA154" s="229">
        <f>Y154+Z154</f>
        <v>40677</v>
      </c>
      <c r="AB154" s="510">
        <v>7</v>
      </c>
      <c r="AC154" s="534">
        <f t="shared" si="13"/>
        <v>40684</v>
      </c>
      <c r="AD154" s="510">
        <v>30</v>
      </c>
      <c r="AE154" s="534">
        <f t="shared" si="14"/>
        <v>40714</v>
      </c>
      <c r="AF154" s="479"/>
      <c r="AG154" s="48"/>
      <c r="AH154" s="117" t="s">
        <v>770</v>
      </c>
    </row>
    <row r="155" spans="1:34" s="48" customFormat="1" ht="15.95" customHeight="1">
      <c r="A155" s="20">
        <f t="shared" si="12"/>
        <v>123</v>
      </c>
      <c r="B155" s="240" t="s">
        <v>316</v>
      </c>
      <c r="C155" s="459"/>
      <c r="D155" s="460"/>
      <c r="E155" s="241"/>
      <c r="F155" s="243"/>
      <c r="G155" s="243">
        <v>0</v>
      </c>
      <c r="H155" s="243">
        <v>7155</v>
      </c>
      <c r="I155" s="248"/>
      <c r="J155" s="244"/>
      <c r="K155" s="1152">
        <v>40588</v>
      </c>
      <c r="L155" s="511"/>
      <c r="M155" s="247" t="s">
        <v>207</v>
      </c>
      <c r="N155" s="511"/>
      <c r="O155" s="247" t="s">
        <v>207</v>
      </c>
      <c r="P155" s="511"/>
      <c r="Q155" s="247" t="s">
        <v>207</v>
      </c>
      <c r="R155" s="511"/>
      <c r="S155" s="247" t="s">
        <v>207</v>
      </c>
      <c r="T155" s="511"/>
      <c r="U155" s="246" t="s">
        <v>207</v>
      </c>
      <c r="V155" s="511"/>
      <c r="W155" s="248">
        <v>40610</v>
      </c>
      <c r="X155" s="511"/>
      <c r="Y155" s="248">
        <v>40618</v>
      </c>
      <c r="Z155" s="511"/>
      <c r="AA155" s="246">
        <v>40618</v>
      </c>
      <c r="AB155" s="511">
        <v>0</v>
      </c>
      <c r="AC155" s="248">
        <f t="shared" si="13"/>
        <v>40618</v>
      </c>
      <c r="AD155" s="511">
        <v>122</v>
      </c>
      <c r="AE155" s="248">
        <f t="shared" si="14"/>
        <v>40740</v>
      </c>
      <c r="AF155" s="480"/>
      <c r="AG155" s="29"/>
      <c r="AH155" s="462"/>
    </row>
    <row r="156" spans="1:34" ht="15">
      <c r="A156" s="20">
        <f t="shared" si="12"/>
        <v>124</v>
      </c>
      <c r="B156" s="252" t="s">
        <v>204</v>
      </c>
      <c r="C156" s="253" t="s">
        <v>907</v>
      </c>
      <c r="D156" s="254" t="s">
        <v>226</v>
      </c>
      <c r="E156" s="232" t="s">
        <v>1013</v>
      </c>
      <c r="F156" s="255">
        <v>1</v>
      </c>
      <c r="G156" s="255">
        <v>0</v>
      </c>
      <c r="H156" s="255">
        <v>10000</v>
      </c>
      <c r="I156" s="376" t="s">
        <v>290</v>
      </c>
      <c r="J156" s="458" t="s">
        <v>214</v>
      </c>
      <c r="K156" s="229">
        <v>40616</v>
      </c>
      <c r="L156" s="510">
        <v>14</v>
      </c>
      <c r="M156" s="534">
        <f>K156+L156</f>
        <v>40630</v>
      </c>
      <c r="N156" s="510"/>
      <c r="O156" s="376" t="s">
        <v>207</v>
      </c>
      <c r="P156" s="510">
        <v>3</v>
      </c>
      <c r="Q156" s="534">
        <f>M156+P156</f>
        <v>40633</v>
      </c>
      <c r="R156" s="510">
        <v>14</v>
      </c>
      <c r="S156" s="534">
        <f>Q156+R156</f>
        <v>40647</v>
      </c>
      <c r="T156" s="510">
        <v>7</v>
      </c>
      <c r="U156" s="229">
        <f>S156+T156</f>
        <v>40654</v>
      </c>
      <c r="V156" s="510">
        <v>14</v>
      </c>
      <c r="W156" s="534">
        <f>U156+V156</f>
        <v>40668</v>
      </c>
      <c r="X156" s="510">
        <v>2</v>
      </c>
      <c r="Y156" s="534">
        <f>W156+X156</f>
        <v>40670</v>
      </c>
      <c r="Z156" s="510">
        <v>7</v>
      </c>
      <c r="AA156" s="229">
        <f>Y156+Z156</f>
        <v>40677</v>
      </c>
      <c r="AB156" s="510">
        <v>7</v>
      </c>
      <c r="AC156" s="534">
        <f t="shared" si="13"/>
        <v>40684</v>
      </c>
      <c r="AD156" s="510">
        <v>30</v>
      </c>
      <c r="AE156" s="534">
        <f t="shared" si="14"/>
        <v>40714</v>
      </c>
      <c r="AF156" s="479"/>
      <c r="AG156" s="48"/>
      <c r="AH156" s="117" t="s">
        <v>770</v>
      </c>
    </row>
    <row r="157" spans="1:34" s="48" customFormat="1" ht="15.95" customHeight="1">
      <c r="A157" s="20">
        <f t="shared" si="12"/>
        <v>125</v>
      </c>
      <c r="B157" s="240" t="s">
        <v>316</v>
      </c>
      <c r="C157" s="459"/>
      <c r="D157" s="460"/>
      <c r="E157" s="241"/>
      <c r="F157" s="243"/>
      <c r="G157" s="243">
        <v>0</v>
      </c>
      <c r="H157" s="243">
        <f>'Financial Management'!CE155</f>
        <v>7180</v>
      </c>
      <c r="I157" s="248"/>
      <c r="J157" s="244"/>
      <c r="K157" s="1152">
        <v>40588</v>
      </c>
      <c r="L157" s="511"/>
      <c r="M157" s="247" t="s">
        <v>207</v>
      </c>
      <c r="N157" s="511"/>
      <c r="O157" s="247" t="s">
        <v>207</v>
      </c>
      <c r="P157" s="511"/>
      <c r="Q157" s="247" t="s">
        <v>207</v>
      </c>
      <c r="R157" s="511"/>
      <c r="S157" s="247" t="s">
        <v>207</v>
      </c>
      <c r="T157" s="511"/>
      <c r="U157" s="246" t="s">
        <v>207</v>
      </c>
      <c r="V157" s="511"/>
      <c r="W157" s="248">
        <v>40610</v>
      </c>
      <c r="X157" s="511"/>
      <c r="Y157" s="248">
        <v>40618</v>
      </c>
      <c r="Z157" s="511"/>
      <c r="AA157" s="246">
        <v>40618</v>
      </c>
      <c r="AB157" s="511">
        <v>0</v>
      </c>
      <c r="AC157" s="248">
        <f t="shared" si="13"/>
        <v>40618</v>
      </c>
      <c r="AD157" s="511">
        <v>122</v>
      </c>
      <c r="AE157" s="248">
        <f t="shared" si="14"/>
        <v>40740</v>
      </c>
      <c r="AF157" s="480"/>
      <c r="AG157" s="29"/>
      <c r="AH157" s="462"/>
    </row>
    <row r="158" spans="1:34" ht="15">
      <c r="A158" s="20">
        <f t="shared" si="12"/>
        <v>126</v>
      </c>
      <c r="B158" s="252" t="s">
        <v>204</v>
      </c>
      <c r="C158" s="253" t="s">
        <v>908</v>
      </c>
      <c r="D158" s="254" t="s">
        <v>226</v>
      </c>
      <c r="E158" s="232" t="s">
        <v>1014</v>
      </c>
      <c r="F158" s="255">
        <v>1</v>
      </c>
      <c r="G158" s="255">
        <v>0</v>
      </c>
      <c r="H158" s="255">
        <v>10000</v>
      </c>
      <c r="I158" s="376" t="s">
        <v>290</v>
      </c>
      <c r="J158" s="458" t="s">
        <v>214</v>
      </c>
      <c r="K158" s="229">
        <v>40616</v>
      </c>
      <c r="L158" s="510">
        <v>14</v>
      </c>
      <c r="M158" s="534">
        <f>K158+L158</f>
        <v>40630</v>
      </c>
      <c r="N158" s="510"/>
      <c r="O158" s="376" t="s">
        <v>207</v>
      </c>
      <c r="P158" s="510">
        <v>3</v>
      </c>
      <c r="Q158" s="534">
        <f>M158+P158</f>
        <v>40633</v>
      </c>
      <c r="R158" s="510">
        <v>14</v>
      </c>
      <c r="S158" s="534">
        <f>Q158+R158</f>
        <v>40647</v>
      </c>
      <c r="T158" s="510">
        <v>7</v>
      </c>
      <c r="U158" s="229">
        <f>S158+T158</f>
        <v>40654</v>
      </c>
      <c r="V158" s="510">
        <v>14</v>
      </c>
      <c r="W158" s="534">
        <f>U158+V158</f>
        <v>40668</v>
      </c>
      <c r="X158" s="510">
        <v>2</v>
      </c>
      <c r="Y158" s="534">
        <f>W158+X158</f>
        <v>40670</v>
      </c>
      <c r="Z158" s="510">
        <v>7</v>
      </c>
      <c r="AA158" s="229">
        <f>Y158+Z158</f>
        <v>40677</v>
      </c>
      <c r="AB158" s="510">
        <v>7</v>
      </c>
      <c r="AC158" s="534">
        <f t="shared" si="13"/>
        <v>40684</v>
      </c>
      <c r="AD158" s="510">
        <v>30</v>
      </c>
      <c r="AE158" s="534">
        <f t="shared" si="14"/>
        <v>40714</v>
      </c>
      <c r="AF158" s="479"/>
      <c r="AG158" s="48"/>
      <c r="AH158" s="117" t="s">
        <v>770</v>
      </c>
    </row>
    <row r="159" spans="1:34" s="48" customFormat="1" ht="15.95" customHeight="1">
      <c r="A159" s="20">
        <f t="shared" si="12"/>
        <v>127</v>
      </c>
      <c r="B159" s="240" t="s">
        <v>316</v>
      </c>
      <c r="C159" s="459"/>
      <c r="D159" s="460"/>
      <c r="E159" s="241"/>
      <c r="F159" s="243"/>
      <c r="G159" s="243">
        <v>0</v>
      </c>
      <c r="H159" s="243">
        <v>6565</v>
      </c>
      <c r="I159" s="248"/>
      <c r="J159" s="244"/>
      <c r="K159" s="1152">
        <v>40588</v>
      </c>
      <c r="L159" s="511"/>
      <c r="M159" s="247" t="s">
        <v>207</v>
      </c>
      <c r="N159" s="511"/>
      <c r="O159" s="247" t="s">
        <v>207</v>
      </c>
      <c r="P159" s="511"/>
      <c r="Q159" s="247" t="s">
        <v>207</v>
      </c>
      <c r="R159" s="511"/>
      <c r="S159" s="247" t="s">
        <v>207</v>
      </c>
      <c r="T159" s="511"/>
      <c r="U159" s="246" t="s">
        <v>207</v>
      </c>
      <c r="V159" s="511"/>
      <c r="W159" s="248">
        <v>40610</v>
      </c>
      <c r="X159" s="511"/>
      <c r="Y159" s="248">
        <v>40618</v>
      </c>
      <c r="Z159" s="511"/>
      <c r="AA159" s="246">
        <v>40618</v>
      </c>
      <c r="AB159" s="511">
        <v>0</v>
      </c>
      <c r="AC159" s="248">
        <f t="shared" si="13"/>
        <v>40618</v>
      </c>
      <c r="AD159" s="511">
        <v>122</v>
      </c>
      <c r="AE159" s="248">
        <f t="shared" si="14"/>
        <v>40740</v>
      </c>
      <c r="AF159" s="480"/>
      <c r="AG159" s="29"/>
      <c r="AH159" s="462"/>
    </row>
    <row r="160" spans="1:34" ht="15">
      <c r="A160" s="20">
        <f t="shared" si="12"/>
        <v>128</v>
      </c>
      <c r="B160" s="252" t="s">
        <v>204</v>
      </c>
      <c r="C160" s="253" t="s">
        <v>909</v>
      </c>
      <c r="D160" s="254" t="s">
        <v>226</v>
      </c>
      <c r="E160" s="232" t="s">
        <v>1015</v>
      </c>
      <c r="F160" s="255">
        <v>1</v>
      </c>
      <c r="G160" s="255">
        <v>0</v>
      </c>
      <c r="H160" s="255">
        <v>10000</v>
      </c>
      <c r="I160" s="376" t="s">
        <v>290</v>
      </c>
      <c r="J160" s="458" t="s">
        <v>214</v>
      </c>
      <c r="K160" s="229">
        <v>40616</v>
      </c>
      <c r="L160" s="510">
        <v>14</v>
      </c>
      <c r="M160" s="534">
        <f>K160+L160</f>
        <v>40630</v>
      </c>
      <c r="N160" s="510"/>
      <c r="O160" s="376" t="s">
        <v>207</v>
      </c>
      <c r="P160" s="510">
        <v>3</v>
      </c>
      <c r="Q160" s="534">
        <f>M160+P160</f>
        <v>40633</v>
      </c>
      <c r="R160" s="510">
        <v>14</v>
      </c>
      <c r="S160" s="534">
        <f>Q160+R160</f>
        <v>40647</v>
      </c>
      <c r="T160" s="510">
        <v>7</v>
      </c>
      <c r="U160" s="229">
        <f>S160+T160</f>
        <v>40654</v>
      </c>
      <c r="V160" s="510">
        <v>14</v>
      </c>
      <c r="W160" s="534">
        <f>U160+V160</f>
        <v>40668</v>
      </c>
      <c r="X160" s="510">
        <v>2</v>
      </c>
      <c r="Y160" s="534">
        <f>W160+X160</f>
        <v>40670</v>
      </c>
      <c r="Z160" s="510">
        <v>7</v>
      </c>
      <c r="AA160" s="229">
        <f>Y160+Z160</f>
        <v>40677</v>
      </c>
      <c r="AB160" s="510">
        <v>7</v>
      </c>
      <c r="AC160" s="534">
        <f t="shared" si="13"/>
        <v>40684</v>
      </c>
      <c r="AD160" s="510">
        <v>30</v>
      </c>
      <c r="AE160" s="534">
        <f t="shared" si="14"/>
        <v>40714</v>
      </c>
      <c r="AF160" s="479"/>
      <c r="AG160" s="48"/>
      <c r="AH160" s="117" t="s">
        <v>770</v>
      </c>
    </row>
    <row r="161" spans="1:34" s="48" customFormat="1" ht="15.95" customHeight="1">
      <c r="A161" s="20">
        <f t="shared" si="12"/>
        <v>129</v>
      </c>
      <c r="B161" s="240" t="s">
        <v>316</v>
      </c>
      <c r="C161" s="459"/>
      <c r="D161" s="460"/>
      <c r="E161" s="241"/>
      <c r="F161" s="243"/>
      <c r="G161" s="243">
        <v>0</v>
      </c>
      <c r="H161" s="243">
        <f>'Financial Management'!CE157</f>
        <v>10000</v>
      </c>
      <c r="I161" s="248"/>
      <c r="J161" s="244"/>
      <c r="K161" s="1152">
        <v>40588</v>
      </c>
      <c r="L161" s="511"/>
      <c r="M161" s="247" t="s">
        <v>207</v>
      </c>
      <c r="N161" s="511"/>
      <c r="O161" s="247" t="s">
        <v>207</v>
      </c>
      <c r="P161" s="511"/>
      <c r="Q161" s="247" t="s">
        <v>207</v>
      </c>
      <c r="R161" s="511"/>
      <c r="S161" s="247" t="s">
        <v>207</v>
      </c>
      <c r="T161" s="511"/>
      <c r="U161" s="246" t="s">
        <v>207</v>
      </c>
      <c r="V161" s="511"/>
      <c r="W161" s="248">
        <v>40610</v>
      </c>
      <c r="X161" s="511"/>
      <c r="Y161" s="248">
        <v>40618</v>
      </c>
      <c r="Z161" s="511"/>
      <c r="AA161" s="246">
        <v>40618</v>
      </c>
      <c r="AB161" s="511">
        <v>0</v>
      </c>
      <c r="AC161" s="248">
        <f t="shared" si="13"/>
        <v>40618</v>
      </c>
      <c r="AD161" s="511">
        <v>122</v>
      </c>
      <c r="AE161" s="248">
        <f t="shared" si="14"/>
        <v>40740</v>
      </c>
      <c r="AF161" s="480"/>
      <c r="AG161" s="29"/>
      <c r="AH161" s="462"/>
    </row>
    <row r="162" spans="1:34" ht="15">
      <c r="A162" s="20">
        <f t="shared" si="12"/>
        <v>130</v>
      </c>
      <c r="B162" s="252" t="s">
        <v>204</v>
      </c>
      <c r="C162" s="253" t="s">
        <v>910</v>
      </c>
      <c r="D162" s="254" t="s">
        <v>226</v>
      </c>
      <c r="E162" s="232" t="s">
        <v>1016</v>
      </c>
      <c r="F162" s="255">
        <v>1</v>
      </c>
      <c r="G162" s="255">
        <v>0</v>
      </c>
      <c r="H162" s="255">
        <v>10000</v>
      </c>
      <c r="I162" s="376" t="s">
        <v>290</v>
      </c>
      <c r="J162" s="458" t="s">
        <v>214</v>
      </c>
      <c r="K162" s="229">
        <v>40616</v>
      </c>
      <c r="L162" s="510">
        <v>14</v>
      </c>
      <c r="M162" s="534">
        <f>K162+L162</f>
        <v>40630</v>
      </c>
      <c r="N162" s="510"/>
      <c r="O162" s="376" t="s">
        <v>207</v>
      </c>
      <c r="P162" s="510">
        <v>3</v>
      </c>
      <c r="Q162" s="534">
        <f>M162+P162</f>
        <v>40633</v>
      </c>
      <c r="R162" s="510">
        <v>14</v>
      </c>
      <c r="S162" s="534">
        <f>Q162+R162</f>
        <v>40647</v>
      </c>
      <c r="T162" s="510">
        <v>7</v>
      </c>
      <c r="U162" s="229">
        <f>S162+T162</f>
        <v>40654</v>
      </c>
      <c r="V162" s="510">
        <v>14</v>
      </c>
      <c r="W162" s="534">
        <f>U162+V162</f>
        <v>40668</v>
      </c>
      <c r="X162" s="510">
        <v>2</v>
      </c>
      <c r="Y162" s="534">
        <f>W162+X162</f>
        <v>40670</v>
      </c>
      <c r="Z162" s="510">
        <v>7</v>
      </c>
      <c r="AA162" s="229">
        <f>Y162+Z162</f>
        <v>40677</v>
      </c>
      <c r="AB162" s="510">
        <v>7</v>
      </c>
      <c r="AC162" s="534">
        <f t="shared" si="13"/>
        <v>40684</v>
      </c>
      <c r="AD162" s="510">
        <v>30</v>
      </c>
      <c r="AE162" s="534">
        <f t="shared" si="14"/>
        <v>40714</v>
      </c>
      <c r="AF162" s="479"/>
      <c r="AG162" s="48"/>
      <c r="AH162" s="117" t="s">
        <v>770</v>
      </c>
    </row>
    <row r="163" spans="1:34" s="48" customFormat="1" ht="15.95" customHeight="1">
      <c r="A163" s="20">
        <f t="shared" si="12"/>
        <v>131</v>
      </c>
      <c r="B163" s="240" t="s">
        <v>316</v>
      </c>
      <c r="C163" s="459"/>
      <c r="D163" s="460"/>
      <c r="E163" s="241"/>
      <c r="F163" s="243"/>
      <c r="G163" s="243">
        <v>0</v>
      </c>
      <c r="H163" s="243">
        <v>7710</v>
      </c>
      <c r="I163" s="248"/>
      <c r="J163" s="244"/>
      <c r="K163" s="1152">
        <v>40588</v>
      </c>
      <c r="L163" s="511"/>
      <c r="M163" s="247" t="s">
        <v>207</v>
      </c>
      <c r="N163" s="511"/>
      <c r="O163" s="247" t="s">
        <v>207</v>
      </c>
      <c r="P163" s="511"/>
      <c r="Q163" s="247" t="s">
        <v>207</v>
      </c>
      <c r="R163" s="511"/>
      <c r="S163" s="247" t="s">
        <v>207</v>
      </c>
      <c r="T163" s="511"/>
      <c r="U163" s="246" t="s">
        <v>207</v>
      </c>
      <c r="V163" s="511"/>
      <c r="W163" s="248">
        <v>40610</v>
      </c>
      <c r="X163" s="511"/>
      <c r="Y163" s="248">
        <v>40618</v>
      </c>
      <c r="Z163" s="511"/>
      <c r="AA163" s="246">
        <v>40618</v>
      </c>
      <c r="AB163" s="511">
        <v>0</v>
      </c>
      <c r="AC163" s="248">
        <f t="shared" si="13"/>
        <v>40618</v>
      </c>
      <c r="AD163" s="511">
        <v>122</v>
      </c>
      <c r="AE163" s="248">
        <f t="shared" si="14"/>
        <v>40740</v>
      </c>
      <c r="AF163" s="480"/>
      <c r="AG163" s="29"/>
      <c r="AH163" s="462"/>
    </row>
    <row r="164" spans="1:34" ht="15">
      <c r="A164" s="20">
        <v>132</v>
      </c>
      <c r="B164" s="252" t="s">
        <v>204</v>
      </c>
      <c r="C164" s="253" t="s">
        <v>912</v>
      </c>
      <c r="D164" s="254" t="s">
        <v>226</v>
      </c>
      <c r="E164" s="232" t="s">
        <v>1017</v>
      </c>
      <c r="F164" s="255">
        <v>1</v>
      </c>
      <c r="G164" s="255">
        <v>0</v>
      </c>
      <c r="H164" s="255">
        <v>10000</v>
      </c>
      <c r="I164" s="376" t="s">
        <v>290</v>
      </c>
      <c r="J164" s="458" t="s">
        <v>214</v>
      </c>
      <c r="K164" s="229">
        <v>40616</v>
      </c>
      <c r="L164" s="510">
        <v>14</v>
      </c>
      <c r="M164" s="534">
        <f>K164+L164</f>
        <v>40630</v>
      </c>
      <c r="N164" s="510"/>
      <c r="O164" s="376" t="s">
        <v>207</v>
      </c>
      <c r="P164" s="510">
        <v>3</v>
      </c>
      <c r="Q164" s="534">
        <f>M164+P164</f>
        <v>40633</v>
      </c>
      <c r="R164" s="510">
        <v>14</v>
      </c>
      <c r="S164" s="534">
        <f>Q164+R164</f>
        <v>40647</v>
      </c>
      <c r="T164" s="510">
        <v>7</v>
      </c>
      <c r="U164" s="229">
        <f>S164+T164</f>
        <v>40654</v>
      </c>
      <c r="V164" s="510">
        <v>14</v>
      </c>
      <c r="W164" s="534">
        <f>U164+V164</f>
        <v>40668</v>
      </c>
      <c r="X164" s="510">
        <v>2</v>
      </c>
      <c r="Y164" s="534">
        <f>W164+X164</f>
        <v>40670</v>
      </c>
      <c r="Z164" s="510">
        <v>7</v>
      </c>
      <c r="AA164" s="229">
        <f>Y164+Z164</f>
        <v>40677</v>
      </c>
      <c r="AB164" s="510">
        <v>7</v>
      </c>
      <c r="AC164" s="534">
        <f t="shared" si="13"/>
        <v>40684</v>
      </c>
      <c r="AD164" s="510">
        <v>30</v>
      </c>
      <c r="AE164" s="534">
        <f t="shared" si="14"/>
        <v>40714</v>
      </c>
      <c r="AF164" s="479"/>
      <c r="AG164" s="48"/>
      <c r="AH164" s="117" t="s">
        <v>770</v>
      </c>
    </row>
    <row r="165" spans="1:34" s="48" customFormat="1" ht="15.95" customHeight="1">
      <c r="A165" s="20">
        <f t="shared" si="12"/>
        <v>133</v>
      </c>
      <c r="B165" s="240" t="s">
        <v>316</v>
      </c>
      <c r="C165" s="459"/>
      <c r="D165" s="460"/>
      <c r="E165" s="241"/>
      <c r="F165" s="243"/>
      <c r="G165" s="243">
        <v>0</v>
      </c>
      <c r="H165" s="243">
        <v>5370</v>
      </c>
      <c r="I165" s="248"/>
      <c r="J165" s="244"/>
      <c r="K165" s="1152">
        <v>40588</v>
      </c>
      <c r="L165" s="511"/>
      <c r="M165" s="247" t="s">
        <v>207</v>
      </c>
      <c r="N165" s="511"/>
      <c r="O165" s="247" t="s">
        <v>207</v>
      </c>
      <c r="P165" s="511"/>
      <c r="Q165" s="247" t="s">
        <v>207</v>
      </c>
      <c r="R165" s="511"/>
      <c r="S165" s="247" t="s">
        <v>207</v>
      </c>
      <c r="T165" s="511"/>
      <c r="U165" s="246" t="s">
        <v>207</v>
      </c>
      <c r="V165" s="511"/>
      <c r="W165" s="248">
        <v>40610</v>
      </c>
      <c r="X165" s="511"/>
      <c r="Y165" s="248">
        <v>40618</v>
      </c>
      <c r="Z165" s="511"/>
      <c r="AA165" s="246">
        <v>40618</v>
      </c>
      <c r="AB165" s="511">
        <v>0</v>
      </c>
      <c r="AC165" s="248">
        <f t="shared" si="13"/>
        <v>40618</v>
      </c>
      <c r="AD165" s="511">
        <v>122</v>
      </c>
      <c r="AE165" s="248">
        <f t="shared" si="14"/>
        <v>40740</v>
      </c>
      <c r="AF165" s="480"/>
      <c r="AG165" s="29"/>
      <c r="AH165" s="462"/>
    </row>
    <row r="166" spans="1:34" ht="15">
      <c r="A166" s="20">
        <f t="shared" si="12"/>
        <v>134</v>
      </c>
      <c r="B166" s="252" t="s">
        <v>204</v>
      </c>
      <c r="C166" s="253" t="s">
        <v>913</v>
      </c>
      <c r="D166" s="254" t="s">
        <v>226</v>
      </c>
      <c r="E166" s="232" t="s">
        <v>1018</v>
      </c>
      <c r="F166" s="255">
        <v>1</v>
      </c>
      <c r="G166" s="255">
        <v>0</v>
      </c>
      <c r="H166" s="255">
        <v>10000</v>
      </c>
      <c r="I166" s="376" t="s">
        <v>290</v>
      </c>
      <c r="J166" s="458" t="s">
        <v>214</v>
      </c>
      <c r="K166" s="229">
        <v>40616</v>
      </c>
      <c r="L166" s="510">
        <v>14</v>
      </c>
      <c r="M166" s="534">
        <f>K166+L166</f>
        <v>40630</v>
      </c>
      <c r="N166" s="510"/>
      <c r="O166" s="376" t="s">
        <v>207</v>
      </c>
      <c r="P166" s="510">
        <v>3</v>
      </c>
      <c r="Q166" s="534">
        <f>M166+P166</f>
        <v>40633</v>
      </c>
      <c r="R166" s="510">
        <v>14</v>
      </c>
      <c r="S166" s="534">
        <f>Q166+R166</f>
        <v>40647</v>
      </c>
      <c r="T166" s="510">
        <v>7</v>
      </c>
      <c r="U166" s="229">
        <f>S166+T166</f>
        <v>40654</v>
      </c>
      <c r="V166" s="510">
        <v>14</v>
      </c>
      <c r="W166" s="534">
        <f>U166+V166</f>
        <v>40668</v>
      </c>
      <c r="X166" s="510">
        <v>2</v>
      </c>
      <c r="Y166" s="534">
        <f>W166+X166</f>
        <v>40670</v>
      </c>
      <c r="Z166" s="510">
        <v>7</v>
      </c>
      <c r="AA166" s="229">
        <f>Y166+Z166</f>
        <v>40677</v>
      </c>
      <c r="AB166" s="510">
        <v>7</v>
      </c>
      <c r="AC166" s="534">
        <f t="shared" si="13"/>
        <v>40684</v>
      </c>
      <c r="AD166" s="510">
        <v>30</v>
      </c>
      <c r="AE166" s="534">
        <f t="shared" si="14"/>
        <v>40714</v>
      </c>
      <c r="AF166" s="479"/>
      <c r="AG166" s="48"/>
      <c r="AH166" s="117" t="s">
        <v>770</v>
      </c>
    </row>
    <row r="167" spans="1:34" s="48" customFormat="1" ht="15.95" customHeight="1">
      <c r="A167" s="20">
        <f t="shared" si="12"/>
        <v>135</v>
      </c>
      <c r="B167" s="240" t="s">
        <v>316</v>
      </c>
      <c r="C167" s="459"/>
      <c r="D167" s="460"/>
      <c r="E167" s="241"/>
      <c r="F167" s="243"/>
      <c r="G167" s="243">
        <v>0</v>
      </c>
      <c r="H167" s="243">
        <v>9680</v>
      </c>
      <c r="I167" s="248"/>
      <c r="J167" s="244"/>
      <c r="K167" s="1152">
        <v>40588</v>
      </c>
      <c r="L167" s="511"/>
      <c r="M167" s="247" t="s">
        <v>207</v>
      </c>
      <c r="N167" s="511"/>
      <c r="O167" s="247" t="s">
        <v>207</v>
      </c>
      <c r="P167" s="511"/>
      <c r="Q167" s="247" t="s">
        <v>207</v>
      </c>
      <c r="R167" s="511"/>
      <c r="S167" s="247" t="s">
        <v>207</v>
      </c>
      <c r="T167" s="511"/>
      <c r="U167" s="246" t="s">
        <v>207</v>
      </c>
      <c r="V167" s="511"/>
      <c r="W167" s="248">
        <v>40610</v>
      </c>
      <c r="X167" s="511"/>
      <c r="Y167" s="248">
        <v>40618</v>
      </c>
      <c r="Z167" s="511"/>
      <c r="AA167" s="246">
        <v>40618</v>
      </c>
      <c r="AB167" s="511">
        <v>0</v>
      </c>
      <c r="AC167" s="248">
        <f t="shared" si="13"/>
        <v>40618</v>
      </c>
      <c r="AD167" s="511">
        <v>122</v>
      </c>
      <c r="AE167" s="248">
        <f t="shared" si="14"/>
        <v>40740</v>
      </c>
      <c r="AF167" s="480"/>
      <c r="AG167" s="29"/>
      <c r="AH167" s="462"/>
    </row>
    <row r="168" spans="1:34" ht="15">
      <c r="A168" s="20">
        <f t="shared" si="12"/>
        <v>136</v>
      </c>
      <c r="B168" s="252" t="s">
        <v>204</v>
      </c>
      <c r="C168" s="253" t="s">
        <v>914</v>
      </c>
      <c r="D168" s="254" t="s">
        <v>226</v>
      </c>
      <c r="E168" s="232" t="s">
        <v>1019</v>
      </c>
      <c r="F168" s="255">
        <v>1</v>
      </c>
      <c r="G168" s="255">
        <v>0</v>
      </c>
      <c r="H168" s="255">
        <v>10000</v>
      </c>
      <c r="I168" s="376" t="s">
        <v>290</v>
      </c>
      <c r="J168" s="458" t="s">
        <v>214</v>
      </c>
      <c r="K168" s="229">
        <v>40616</v>
      </c>
      <c r="L168" s="510">
        <v>14</v>
      </c>
      <c r="M168" s="534">
        <f>K168+L168</f>
        <v>40630</v>
      </c>
      <c r="N168" s="510"/>
      <c r="O168" s="376" t="s">
        <v>207</v>
      </c>
      <c r="P168" s="510">
        <v>3</v>
      </c>
      <c r="Q168" s="534">
        <f>M168+P168</f>
        <v>40633</v>
      </c>
      <c r="R168" s="510">
        <v>14</v>
      </c>
      <c r="S168" s="534">
        <f>Q168+R168</f>
        <v>40647</v>
      </c>
      <c r="T168" s="510">
        <v>7</v>
      </c>
      <c r="U168" s="229">
        <f>S168+T168</f>
        <v>40654</v>
      </c>
      <c r="V168" s="510">
        <v>14</v>
      </c>
      <c r="W168" s="534">
        <f>U168+V168</f>
        <v>40668</v>
      </c>
      <c r="X168" s="510">
        <v>2</v>
      </c>
      <c r="Y168" s="534">
        <f>W168+X168</f>
        <v>40670</v>
      </c>
      <c r="Z168" s="510">
        <v>7</v>
      </c>
      <c r="AA168" s="229">
        <f>Y168+Z168</f>
        <v>40677</v>
      </c>
      <c r="AB168" s="510">
        <v>7</v>
      </c>
      <c r="AC168" s="534">
        <f t="shared" ref="AC168:AC199" si="15">AA168+AB168</f>
        <v>40684</v>
      </c>
      <c r="AD168" s="510">
        <v>30</v>
      </c>
      <c r="AE168" s="534">
        <f t="shared" ref="AE168:AE199" si="16">AC168+AD168</f>
        <v>40714</v>
      </c>
      <c r="AF168" s="479"/>
      <c r="AG168" s="48"/>
      <c r="AH168" s="117" t="s">
        <v>770</v>
      </c>
    </row>
    <row r="169" spans="1:34" s="48" customFormat="1" ht="15.95" customHeight="1">
      <c r="A169" s="20">
        <f t="shared" si="12"/>
        <v>137</v>
      </c>
      <c r="B169" s="240" t="s">
        <v>316</v>
      </c>
      <c r="C169" s="459"/>
      <c r="D169" s="460"/>
      <c r="E169" s="241"/>
      <c r="F169" s="243"/>
      <c r="G169" s="243">
        <v>0</v>
      </c>
      <c r="H169" s="243">
        <v>9790</v>
      </c>
      <c r="I169" s="248"/>
      <c r="J169" s="244"/>
      <c r="K169" s="1152">
        <v>40588</v>
      </c>
      <c r="L169" s="511"/>
      <c r="M169" s="247" t="s">
        <v>207</v>
      </c>
      <c r="N169" s="511"/>
      <c r="O169" s="247" t="s">
        <v>207</v>
      </c>
      <c r="P169" s="511"/>
      <c r="Q169" s="247" t="s">
        <v>207</v>
      </c>
      <c r="R169" s="511"/>
      <c r="S169" s="247" t="s">
        <v>207</v>
      </c>
      <c r="T169" s="511"/>
      <c r="U169" s="246" t="s">
        <v>207</v>
      </c>
      <c r="V169" s="511"/>
      <c r="W169" s="248">
        <v>40610</v>
      </c>
      <c r="X169" s="511"/>
      <c r="Y169" s="248">
        <v>40618</v>
      </c>
      <c r="Z169" s="511"/>
      <c r="AA169" s="246">
        <v>40618</v>
      </c>
      <c r="AB169" s="511">
        <v>0</v>
      </c>
      <c r="AC169" s="248">
        <f t="shared" si="15"/>
        <v>40618</v>
      </c>
      <c r="AD169" s="511">
        <v>122</v>
      </c>
      <c r="AE169" s="248">
        <f t="shared" si="16"/>
        <v>40740</v>
      </c>
      <c r="AF169" s="480"/>
      <c r="AG169" s="29"/>
      <c r="AH169" s="462"/>
    </row>
    <row r="170" spans="1:34" ht="15">
      <c r="A170" s="20">
        <f t="shared" si="12"/>
        <v>138</v>
      </c>
      <c r="B170" s="252" t="s">
        <v>204</v>
      </c>
      <c r="C170" s="253" t="s">
        <v>915</v>
      </c>
      <c r="D170" s="254" t="s">
        <v>226</v>
      </c>
      <c r="E170" s="232" t="s">
        <v>1020</v>
      </c>
      <c r="F170" s="255">
        <v>1</v>
      </c>
      <c r="G170" s="255">
        <v>0</v>
      </c>
      <c r="H170" s="255">
        <v>10000</v>
      </c>
      <c r="I170" s="376" t="s">
        <v>290</v>
      </c>
      <c r="J170" s="458" t="s">
        <v>214</v>
      </c>
      <c r="K170" s="229">
        <v>40616</v>
      </c>
      <c r="L170" s="510">
        <v>14</v>
      </c>
      <c r="M170" s="534">
        <f>K170+L170</f>
        <v>40630</v>
      </c>
      <c r="N170" s="510"/>
      <c r="O170" s="376" t="s">
        <v>207</v>
      </c>
      <c r="P170" s="510">
        <v>3</v>
      </c>
      <c r="Q170" s="534">
        <f>M170+P170</f>
        <v>40633</v>
      </c>
      <c r="R170" s="510">
        <v>14</v>
      </c>
      <c r="S170" s="534">
        <f>Q170+R170</f>
        <v>40647</v>
      </c>
      <c r="T170" s="510">
        <v>7</v>
      </c>
      <c r="U170" s="229">
        <f>S170+T170</f>
        <v>40654</v>
      </c>
      <c r="V170" s="510">
        <v>14</v>
      </c>
      <c r="W170" s="534">
        <f>U170+V170</f>
        <v>40668</v>
      </c>
      <c r="X170" s="510">
        <v>2</v>
      </c>
      <c r="Y170" s="534">
        <f>W170+X170</f>
        <v>40670</v>
      </c>
      <c r="Z170" s="510">
        <v>7</v>
      </c>
      <c r="AA170" s="229">
        <f>Y170+Z170</f>
        <v>40677</v>
      </c>
      <c r="AB170" s="510">
        <v>7</v>
      </c>
      <c r="AC170" s="534">
        <f t="shared" si="15"/>
        <v>40684</v>
      </c>
      <c r="AD170" s="510">
        <v>30</v>
      </c>
      <c r="AE170" s="534">
        <f t="shared" si="16"/>
        <v>40714</v>
      </c>
      <c r="AF170" s="479"/>
      <c r="AG170" s="48"/>
      <c r="AH170" s="117" t="s">
        <v>770</v>
      </c>
    </row>
    <row r="171" spans="1:34" s="48" customFormat="1" ht="15.95" customHeight="1">
      <c r="A171" s="20">
        <f t="shared" si="12"/>
        <v>139</v>
      </c>
      <c r="B171" s="240" t="s">
        <v>316</v>
      </c>
      <c r="C171" s="459"/>
      <c r="D171" s="460"/>
      <c r="E171" s="241"/>
      <c r="F171" s="243"/>
      <c r="G171" s="243">
        <v>0</v>
      </c>
      <c r="H171" s="243">
        <v>4805</v>
      </c>
      <c r="I171" s="248"/>
      <c r="J171" s="244"/>
      <c r="K171" s="1152">
        <v>40588</v>
      </c>
      <c r="L171" s="511"/>
      <c r="M171" s="247" t="s">
        <v>207</v>
      </c>
      <c r="N171" s="511"/>
      <c r="O171" s="247" t="s">
        <v>207</v>
      </c>
      <c r="P171" s="511"/>
      <c r="Q171" s="247" t="s">
        <v>207</v>
      </c>
      <c r="R171" s="511"/>
      <c r="S171" s="247" t="s">
        <v>207</v>
      </c>
      <c r="T171" s="511"/>
      <c r="U171" s="246" t="s">
        <v>207</v>
      </c>
      <c r="V171" s="511"/>
      <c r="W171" s="248">
        <v>40610</v>
      </c>
      <c r="X171" s="511"/>
      <c r="Y171" s="248">
        <v>40618</v>
      </c>
      <c r="Z171" s="511"/>
      <c r="AA171" s="246">
        <v>40618</v>
      </c>
      <c r="AB171" s="511">
        <v>0</v>
      </c>
      <c r="AC171" s="248">
        <f t="shared" si="15"/>
        <v>40618</v>
      </c>
      <c r="AD171" s="511">
        <v>122</v>
      </c>
      <c r="AE171" s="248">
        <f t="shared" si="16"/>
        <v>40740</v>
      </c>
      <c r="AF171" s="480"/>
      <c r="AG171" s="29"/>
      <c r="AH171" s="462"/>
    </row>
    <row r="172" spans="1:34" ht="15">
      <c r="A172" s="20">
        <f t="shared" si="12"/>
        <v>140</v>
      </c>
      <c r="B172" s="252" t="s">
        <v>204</v>
      </c>
      <c r="C172" s="253" t="s">
        <v>916</v>
      </c>
      <c r="D172" s="254" t="s">
        <v>226</v>
      </c>
      <c r="E172" s="232" t="s">
        <v>1021</v>
      </c>
      <c r="F172" s="255">
        <v>1</v>
      </c>
      <c r="G172" s="255">
        <v>0</v>
      </c>
      <c r="H172" s="255">
        <v>10000</v>
      </c>
      <c r="I172" s="376" t="s">
        <v>290</v>
      </c>
      <c r="J172" s="458" t="s">
        <v>214</v>
      </c>
      <c r="K172" s="229">
        <v>40616</v>
      </c>
      <c r="L172" s="510">
        <v>14</v>
      </c>
      <c r="M172" s="534">
        <f>K172+L172</f>
        <v>40630</v>
      </c>
      <c r="N172" s="510"/>
      <c r="O172" s="376" t="s">
        <v>207</v>
      </c>
      <c r="P172" s="510">
        <v>3</v>
      </c>
      <c r="Q172" s="534">
        <f>M172+P172</f>
        <v>40633</v>
      </c>
      <c r="R172" s="510">
        <v>14</v>
      </c>
      <c r="S172" s="534">
        <f>Q172+R172</f>
        <v>40647</v>
      </c>
      <c r="T172" s="510">
        <v>7</v>
      </c>
      <c r="U172" s="229">
        <f>S172+T172</f>
        <v>40654</v>
      </c>
      <c r="V172" s="510">
        <v>14</v>
      </c>
      <c r="W172" s="534">
        <f>U172+V172</f>
        <v>40668</v>
      </c>
      <c r="X172" s="510">
        <v>2</v>
      </c>
      <c r="Y172" s="534">
        <f>W172+X172</f>
        <v>40670</v>
      </c>
      <c r="Z172" s="510">
        <v>7</v>
      </c>
      <c r="AA172" s="229">
        <f>Y172+Z172</f>
        <v>40677</v>
      </c>
      <c r="AB172" s="510">
        <v>7</v>
      </c>
      <c r="AC172" s="534">
        <f t="shared" si="15"/>
        <v>40684</v>
      </c>
      <c r="AD172" s="510">
        <v>30</v>
      </c>
      <c r="AE172" s="534">
        <f t="shared" si="16"/>
        <v>40714</v>
      </c>
      <c r="AF172" s="479"/>
      <c r="AG172" s="48"/>
      <c r="AH172" s="117" t="s">
        <v>770</v>
      </c>
    </row>
    <row r="173" spans="1:34" s="48" customFormat="1" ht="15.95" customHeight="1">
      <c r="A173" s="20">
        <f t="shared" si="12"/>
        <v>141</v>
      </c>
      <c r="B173" s="240" t="s">
        <v>316</v>
      </c>
      <c r="C173" s="459"/>
      <c r="D173" s="460"/>
      <c r="E173" s="241"/>
      <c r="F173" s="243"/>
      <c r="G173" s="243">
        <v>0</v>
      </c>
      <c r="H173" s="243">
        <v>4755</v>
      </c>
      <c r="I173" s="248"/>
      <c r="J173" s="244"/>
      <c r="K173" s="1152">
        <v>40588</v>
      </c>
      <c r="L173" s="511"/>
      <c r="M173" s="247" t="s">
        <v>207</v>
      </c>
      <c r="N173" s="511"/>
      <c r="O173" s="247" t="s">
        <v>207</v>
      </c>
      <c r="P173" s="511"/>
      <c r="Q173" s="247" t="s">
        <v>207</v>
      </c>
      <c r="R173" s="511"/>
      <c r="S173" s="247" t="s">
        <v>207</v>
      </c>
      <c r="T173" s="511"/>
      <c r="U173" s="246" t="s">
        <v>207</v>
      </c>
      <c r="V173" s="511"/>
      <c r="W173" s="248">
        <v>40610</v>
      </c>
      <c r="X173" s="511"/>
      <c r="Y173" s="248">
        <v>40618</v>
      </c>
      <c r="Z173" s="511"/>
      <c r="AA173" s="246">
        <v>40618</v>
      </c>
      <c r="AB173" s="511">
        <v>0</v>
      </c>
      <c r="AC173" s="248">
        <f t="shared" si="15"/>
        <v>40618</v>
      </c>
      <c r="AD173" s="511">
        <v>122</v>
      </c>
      <c r="AE173" s="248">
        <f t="shared" si="16"/>
        <v>40740</v>
      </c>
      <c r="AF173" s="480"/>
      <c r="AG173" s="29"/>
      <c r="AH173" s="462"/>
    </row>
    <row r="174" spans="1:34" ht="15">
      <c r="A174" s="20">
        <f t="shared" si="12"/>
        <v>142</v>
      </c>
      <c r="B174" s="252" t="s">
        <v>204</v>
      </c>
      <c r="C174" s="253" t="s">
        <v>917</v>
      </c>
      <c r="D174" s="254" t="s">
        <v>226</v>
      </c>
      <c r="E174" s="232" t="s">
        <v>1022</v>
      </c>
      <c r="F174" s="255">
        <v>1</v>
      </c>
      <c r="G174" s="255">
        <v>0</v>
      </c>
      <c r="H174" s="255">
        <v>10000</v>
      </c>
      <c r="I174" s="376" t="s">
        <v>290</v>
      </c>
      <c r="J174" s="458" t="s">
        <v>214</v>
      </c>
      <c r="K174" s="229">
        <v>40616</v>
      </c>
      <c r="L174" s="510">
        <v>14</v>
      </c>
      <c r="M174" s="534">
        <f>K174+L174</f>
        <v>40630</v>
      </c>
      <c r="N174" s="510"/>
      <c r="O174" s="376" t="s">
        <v>207</v>
      </c>
      <c r="P174" s="510">
        <v>3</v>
      </c>
      <c r="Q174" s="534">
        <f>M174+P174</f>
        <v>40633</v>
      </c>
      <c r="R174" s="510">
        <v>14</v>
      </c>
      <c r="S174" s="534">
        <f>Q174+R174</f>
        <v>40647</v>
      </c>
      <c r="T174" s="510">
        <v>7</v>
      </c>
      <c r="U174" s="229">
        <f>S174+T174</f>
        <v>40654</v>
      </c>
      <c r="V174" s="510">
        <v>14</v>
      </c>
      <c r="W174" s="534">
        <f>U174+V174</f>
        <v>40668</v>
      </c>
      <c r="X174" s="510">
        <v>2</v>
      </c>
      <c r="Y174" s="534">
        <f>W174+X174</f>
        <v>40670</v>
      </c>
      <c r="Z174" s="510">
        <v>7</v>
      </c>
      <c r="AA174" s="229">
        <f>Y174+Z174</f>
        <v>40677</v>
      </c>
      <c r="AB174" s="510">
        <v>7</v>
      </c>
      <c r="AC174" s="534">
        <f t="shared" si="15"/>
        <v>40684</v>
      </c>
      <c r="AD174" s="510">
        <v>30</v>
      </c>
      <c r="AE174" s="534">
        <f t="shared" si="16"/>
        <v>40714</v>
      </c>
      <c r="AF174" s="479"/>
      <c r="AG174" s="48"/>
      <c r="AH174" s="117" t="s">
        <v>770</v>
      </c>
    </row>
    <row r="175" spans="1:34" s="48" customFormat="1" ht="15.95" customHeight="1">
      <c r="A175" s="20">
        <f t="shared" si="12"/>
        <v>143</v>
      </c>
      <c r="B175" s="240" t="s">
        <v>316</v>
      </c>
      <c r="C175" s="459"/>
      <c r="D175" s="460"/>
      <c r="E175" s="241"/>
      <c r="F175" s="243"/>
      <c r="G175" s="243">
        <v>0</v>
      </c>
      <c r="H175" s="243">
        <v>7180</v>
      </c>
      <c r="I175" s="248"/>
      <c r="J175" s="244"/>
      <c r="K175" s="1152">
        <v>40588</v>
      </c>
      <c r="L175" s="511"/>
      <c r="M175" s="247" t="s">
        <v>207</v>
      </c>
      <c r="N175" s="511"/>
      <c r="O175" s="247" t="s">
        <v>207</v>
      </c>
      <c r="P175" s="511"/>
      <c r="Q175" s="247" t="s">
        <v>207</v>
      </c>
      <c r="R175" s="511"/>
      <c r="S175" s="247" t="s">
        <v>207</v>
      </c>
      <c r="T175" s="511"/>
      <c r="U175" s="246" t="s">
        <v>207</v>
      </c>
      <c r="V175" s="511"/>
      <c r="W175" s="248">
        <v>40610</v>
      </c>
      <c r="X175" s="511"/>
      <c r="Y175" s="248">
        <v>40618</v>
      </c>
      <c r="Z175" s="511"/>
      <c r="AA175" s="246">
        <v>40618</v>
      </c>
      <c r="AB175" s="511">
        <v>0</v>
      </c>
      <c r="AC175" s="248">
        <f t="shared" si="15"/>
        <v>40618</v>
      </c>
      <c r="AD175" s="511">
        <v>122</v>
      </c>
      <c r="AE175" s="248">
        <f t="shared" si="16"/>
        <v>40740</v>
      </c>
      <c r="AF175" s="480"/>
      <c r="AG175" s="29"/>
      <c r="AH175" s="462"/>
    </row>
    <row r="176" spans="1:34" ht="15">
      <c r="A176" s="20">
        <f t="shared" si="12"/>
        <v>144</v>
      </c>
      <c r="B176" s="252" t="s">
        <v>204</v>
      </c>
      <c r="C176" s="253" t="s">
        <v>918</v>
      </c>
      <c r="D176" s="254" t="s">
        <v>226</v>
      </c>
      <c r="E176" s="232" t="s">
        <v>1023</v>
      </c>
      <c r="F176" s="255">
        <v>1</v>
      </c>
      <c r="G176" s="255">
        <v>0</v>
      </c>
      <c r="H176" s="255">
        <v>10000</v>
      </c>
      <c r="I176" s="376" t="s">
        <v>290</v>
      </c>
      <c r="J176" s="458" t="s">
        <v>214</v>
      </c>
      <c r="K176" s="229">
        <v>40616</v>
      </c>
      <c r="L176" s="510">
        <v>14</v>
      </c>
      <c r="M176" s="534">
        <f>K176+L176</f>
        <v>40630</v>
      </c>
      <c r="N176" s="510"/>
      <c r="O176" s="376" t="s">
        <v>207</v>
      </c>
      <c r="P176" s="510">
        <v>3</v>
      </c>
      <c r="Q176" s="534">
        <f>M176+P176</f>
        <v>40633</v>
      </c>
      <c r="R176" s="510">
        <v>14</v>
      </c>
      <c r="S176" s="534">
        <f>Q176+R176</f>
        <v>40647</v>
      </c>
      <c r="T176" s="510">
        <v>7</v>
      </c>
      <c r="U176" s="229">
        <f>S176+T176</f>
        <v>40654</v>
      </c>
      <c r="V176" s="510">
        <v>14</v>
      </c>
      <c r="W176" s="534">
        <f>U176+V176</f>
        <v>40668</v>
      </c>
      <c r="X176" s="510">
        <v>2</v>
      </c>
      <c r="Y176" s="534">
        <f>W176+X176</f>
        <v>40670</v>
      </c>
      <c r="Z176" s="510">
        <v>7</v>
      </c>
      <c r="AA176" s="229">
        <f>Y176+Z176</f>
        <v>40677</v>
      </c>
      <c r="AB176" s="510">
        <v>7</v>
      </c>
      <c r="AC176" s="534">
        <f t="shared" si="15"/>
        <v>40684</v>
      </c>
      <c r="AD176" s="510">
        <v>30</v>
      </c>
      <c r="AE176" s="534">
        <f t="shared" si="16"/>
        <v>40714</v>
      </c>
      <c r="AF176" s="479"/>
      <c r="AG176" s="48"/>
      <c r="AH176" s="117" t="s">
        <v>770</v>
      </c>
    </row>
    <row r="177" spans="1:34" s="48" customFormat="1" ht="15.95" customHeight="1">
      <c r="A177" s="20">
        <f t="shared" si="12"/>
        <v>145</v>
      </c>
      <c r="B177" s="240" t="s">
        <v>316</v>
      </c>
      <c r="C177" s="459"/>
      <c r="D177" s="460"/>
      <c r="E177" s="241"/>
      <c r="F177" s="243"/>
      <c r="G177" s="243">
        <v>0</v>
      </c>
      <c r="H177" s="243">
        <v>7450</v>
      </c>
      <c r="I177" s="248"/>
      <c r="J177" s="244"/>
      <c r="K177" s="1152">
        <v>40588</v>
      </c>
      <c r="L177" s="511"/>
      <c r="M177" s="247" t="s">
        <v>207</v>
      </c>
      <c r="N177" s="511"/>
      <c r="O177" s="247" t="s">
        <v>207</v>
      </c>
      <c r="P177" s="511"/>
      <c r="Q177" s="247" t="s">
        <v>207</v>
      </c>
      <c r="R177" s="511"/>
      <c r="S177" s="247" t="s">
        <v>207</v>
      </c>
      <c r="T177" s="511"/>
      <c r="U177" s="246" t="s">
        <v>207</v>
      </c>
      <c r="V177" s="511"/>
      <c r="W177" s="248">
        <v>40610</v>
      </c>
      <c r="X177" s="511"/>
      <c r="Y177" s="248">
        <v>40618</v>
      </c>
      <c r="Z177" s="511"/>
      <c r="AA177" s="246">
        <v>40618</v>
      </c>
      <c r="AB177" s="511">
        <v>0</v>
      </c>
      <c r="AC177" s="248">
        <f t="shared" si="15"/>
        <v>40618</v>
      </c>
      <c r="AD177" s="511">
        <v>122</v>
      </c>
      <c r="AE177" s="248">
        <f t="shared" si="16"/>
        <v>40740</v>
      </c>
      <c r="AF177" s="480"/>
      <c r="AG177" s="29"/>
      <c r="AH177" s="462"/>
    </row>
    <row r="178" spans="1:34" ht="15">
      <c r="A178" s="20">
        <f t="shared" si="12"/>
        <v>146</v>
      </c>
      <c r="B178" s="252" t="s">
        <v>204</v>
      </c>
      <c r="C178" s="253" t="s">
        <v>919</v>
      </c>
      <c r="D178" s="254" t="s">
        <v>226</v>
      </c>
      <c r="E178" s="232" t="s">
        <v>1024</v>
      </c>
      <c r="F178" s="255">
        <v>1</v>
      </c>
      <c r="G178" s="255">
        <v>0</v>
      </c>
      <c r="H178" s="255">
        <v>10000</v>
      </c>
      <c r="I178" s="376" t="s">
        <v>290</v>
      </c>
      <c r="J178" s="458" t="s">
        <v>214</v>
      </c>
      <c r="K178" s="229">
        <v>40616</v>
      </c>
      <c r="L178" s="510">
        <v>14</v>
      </c>
      <c r="M178" s="534">
        <f>K178+L178</f>
        <v>40630</v>
      </c>
      <c r="N178" s="510"/>
      <c r="O178" s="376" t="s">
        <v>207</v>
      </c>
      <c r="P178" s="510">
        <v>3</v>
      </c>
      <c r="Q178" s="534">
        <f>M178+P178</f>
        <v>40633</v>
      </c>
      <c r="R178" s="510">
        <v>14</v>
      </c>
      <c r="S178" s="534">
        <f>Q178+R178</f>
        <v>40647</v>
      </c>
      <c r="T178" s="510">
        <v>7</v>
      </c>
      <c r="U178" s="229">
        <f>S178+T178</f>
        <v>40654</v>
      </c>
      <c r="V178" s="510">
        <v>14</v>
      </c>
      <c r="W178" s="534">
        <f>U178+V178</f>
        <v>40668</v>
      </c>
      <c r="X178" s="510">
        <v>2</v>
      </c>
      <c r="Y178" s="534">
        <f>W178+X178</f>
        <v>40670</v>
      </c>
      <c r="Z178" s="510">
        <v>7</v>
      </c>
      <c r="AA178" s="229">
        <f>Y178+Z178</f>
        <v>40677</v>
      </c>
      <c r="AB178" s="510">
        <v>7</v>
      </c>
      <c r="AC178" s="534">
        <f t="shared" si="15"/>
        <v>40684</v>
      </c>
      <c r="AD178" s="510">
        <v>30</v>
      </c>
      <c r="AE178" s="534">
        <f t="shared" si="16"/>
        <v>40714</v>
      </c>
      <c r="AF178" s="479"/>
      <c r="AG178" s="48"/>
      <c r="AH178" s="117" t="s">
        <v>770</v>
      </c>
    </row>
    <row r="179" spans="1:34" s="48" customFormat="1" ht="15.95" customHeight="1">
      <c r="A179" s="20">
        <f t="shared" si="12"/>
        <v>147</v>
      </c>
      <c r="B179" s="240" t="s">
        <v>316</v>
      </c>
      <c r="C179" s="459"/>
      <c r="D179" s="460"/>
      <c r="E179" s="241"/>
      <c r="F179" s="243"/>
      <c r="G179" s="243">
        <v>0</v>
      </c>
      <c r="H179" s="243">
        <v>10000</v>
      </c>
      <c r="I179" s="248"/>
      <c r="J179" s="244"/>
      <c r="K179" s="1152">
        <v>40664</v>
      </c>
      <c r="L179" s="511"/>
      <c r="M179" s="247" t="s">
        <v>207</v>
      </c>
      <c r="N179" s="511"/>
      <c r="O179" s="247" t="s">
        <v>207</v>
      </c>
      <c r="P179" s="511"/>
      <c r="Q179" s="247" t="s">
        <v>207</v>
      </c>
      <c r="R179" s="511"/>
      <c r="S179" s="247" t="s">
        <v>207</v>
      </c>
      <c r="T179" s="511"/>
      <c r="U179" s="246" t="s">
        <v>207</v>
      </c>
      <c r="V179" s="511"/>
      <c r="W179" s="248">
        <v>40610</v>
      </c>
      <c r="X179" s="511"/>
      <c r="Y179" s="248">
        <v>40618</v>
      </c>
      <c r="Z179" s="511"/>
      <c r="AA179" s="246">
        <v>40618</v>
      </c>
      <c r="AB179" s="511">
        <v>0</v>
      </c>
      <c r="AC179" s="248">
        <f t="shared" si="15"/>
        <v>40618</v>
      </c>
      <c r="AD179" s="511">
        <v>122</v>
      </c>
      <c r="AE179" s="248">
        <f t="shared" si="16"/>
        <v>40740</v>
      </c>
      <c r="AF179" s="480"/>
      <c r="AG179" s="29"/>
      <c r="AH179" s="462"/>
    </row>
    <row r="180" spans="1:34" ht="15">
      <c r="A180" s="20">
        <f t="shared" si="12"/>
        <v>148</v>
      </c>
      <c r="B180" s="252" t="s">
        <v>204</v>
      </c>
      <c r="C180" s="253" t="s">
        <v>920</v>
      </c>
      <c r="D180" s="254" t="s">
        <v>226</v>
      </c>
      <c r="E180" s="232" t="s">
        <v>1025</v>
      </c>
      <c r="F180" s="255">
        <v>1</v>
      </c>
      <c r="G180" s="255">
        <v>0</v>
      </c>
      <c r="H180" s="255">
        <v>10000</v>
      </c>
      <c r="I180" s="376" t="s">
        <v>290</v>
      </c>
      <c r="J180" s="458" t="s">
        <v>214</v>
      </c>
      <c r="K180" s="229">
        <v>40616</v>
      </c>
      <c r="L180" s="510">
        <v>14</v>
      </c>
      <c r="M180" s="534">
        <f>K180+L180</f>
        <v>40630</v>
      </c>
      <c r="N180" s="510"/>
      <c r="O180" s="376" t="s">
        <v>207</v>
      </c>
      <c r="P180" s="510">
        <v>3</v>
      </c>
      <c r="Q180" s="534">
        <f>M180+P180</f>
        <v>40633</v>
      </c>
      <c r="R180" s="510">
        <v>14</v>
      </c>
      <c r="S180" s="534">
        <f>Q180+R180</f>
        <v>40647</v>
      </c>
      <c r="T180" s="510">
        <v>7</v>
      </c>
      <c r="U180" s="229">
        <f>S180+T180</f>
        <v>40654</v>
      </c>
      <c r="V180" s="510">
        <v>14</v>
      </c>
      <c r="W180" s="534">
        <f>U180+V180</f>
        <v>40668</v>
      </c>
      <c r="X180" s="510">
        <v>2</v>
      </c>
      <c r="Y180" s="534">
        <f>W180+X180</f>
        <v>40670</v>
      </c>
      <c r="Z180" s="510">
        <v>7</v>
      </c>
      <c r="AA180" s="229">
        <f>Y180+Z180</f>
        <v>40677</v>
      </c>
      <c r="AB180" s="510">
        <v>7</v>
      </c>
      <c r="AC180" s="534">
        <f t="shared" si="15"/>
        <v>40684</v>
      </c>
      <c r="AD180" s="510">
        <v>30</v>
      </c>
      <c r="AE180" s="534">
        <f t="shared" si="16"/>
        <v>40714</v>
      </c>
      <c r="AF180" s="479"/>
      <c r="AG180" s="48"/>
      <c r="AH180" s="117" t="s">
        <v>770</v>
      </c>
    </row>
    <row r="181" spans="1:34" s="48" customFormat="1" ht="15.95" customHeight="1">
      <c r="A181" s="20">
        <f t="shared" si="12"/>
        <v>149</v>
      </c>
      <c r="B181" s="240" t="s">
        <v>316</v>
      </c>
      <c r="C181" s="459"/>
      <c r="D181" s="460"/>
      <c r="E181" s="241"/>
      <c r="F181" s="243"/>
      <c r="G181" s="243">
        <v>0</v>
      </c>
      <c r="H181" s="243">
        <v>7030</v>
      </c>
      <c r="I181" s="248"/>
      <c r="J181" s="244"/>
      <c r="K181" s="1152">
        <v>40588</v>
      </c>
      <c r="L181" s="511"/>
      <c r="M181" s="247" t="s">
        <v>207</v>
      </c>
      <c r="N181" s="511"/>
      <c r="O181" s="247" t="s">
        <v>207</v>
      </c>
      <c r="P181" s="511"/>
      <c r="Q181" s="247" t="s">
        <v>207</v>
      </c>
      <c r="R181" s="511"/>
      <c r="S181" s="247" t="s">
        <v>207</v>
      </c>
      <c r="T181" s="511"/>
      <c r="U181" s="246" t="s">
        <v>207</v>
      </c>
      <c r="V181" s="511"/>
      <c r="W181" s="248">
        <v>40610</v>
      </c>
      <c r="X181" s="511"/>
      <c r="Y181" s="248">
        <v>40618</v>
      </c>
      <c r="Z181" s="511"/>
      <c r="AA181" s="246">
        <v>40618</v>
      </c>
      <c r="AB181" s="511">
        <v>0</v>
      </c>
      <c r="AC181" s="248">
        <f t="shared" si="15"/>
        <v>40618</v>
      </c>
      <c r="AD181" s="511">
        <v>122</v>
      </c>
      <c r="AE181" s="248">
        <f t="shared" si="16"/>
        <v>40740</v>
      </c>
      <c r="AF181" s="480"/>
      <c r="AG181" s="29"/>
      <c r="AH181" s="462"/>
    </row>
    <row r="182" spans="1:34" ht="15">
      <c r="A182" s="20">
        <f t="shared" si="12"/>
        <v>150</v>
      </c>
      <c r="B182" s="252" t="s">
        <v>204</v>
      </c>
      <c r="C182" s="253" t="s">
        <v>921</v>
      </c>
      <c r="D182" s="254" t="s">
        <v>226</v>
      </c>
      <c r="E182" s="232" t="s">
        <v>1026</v>
      </c>
      <c r="F182" s="255">
        <v>1</v>
      </c>
      <c r="G182" s="255">
        <v>0</v>
      </c>
      <c r="H182" s="255">
        <v>10000</v>
      </c>
      <c r="I182" s="376" t="s">
        <v>290</v>
      </c>
      <c r="J182" s="458" t="s">
        <v>214</v>
      </c>
      <c r="K182" s="229">
        <v>40616</v>
      </c>
      <c r="L182" s="510">
        <v>14</v>
      </c>
      <c r="M182" s="534">
        <f>K182+L182</f>
        <v>40630</v>
      </c>
      <c r="N182" s="510"/>
      <c r="O182" s="376" t="s">
        <v>207</v>
      </c>
      <c r="P182" s="510">
        <v>3</v>
      </c>
      <c r="Q182" s="534">
        <f>M182+P182</f>
        <v>40633</v>
      </c>
      <c r="R182" s="510">
        <v>14</v>
      </c>
      <c r="S182" s="534">
        <f>Q182+R182</f>
        <v>40647</v>
      </c>
      <c r="T182" s="510">
        <v>7</v>
      </c>
      <c r="U182" s="229">
        <f>S182+T182</f>
        <v>40654</v>
      </c>
      <c r="V182" s="510">
        <v>14</v>
      </c>
      <c r="W182" s="534">
        <f>U182+V182</f>
        <v>40668</v>
      </c>
      <c r="X182" s="510">
        <v>2</v>
      </c>
      <c r="Y182" s="534">
        <f>W182+X182</f>
        <v>40670</v>
      </c>
      <c r="Z182" s="510">
        <v>7</v>
      </c>
      <c r="AA182" s="229">
        <f>Y182+Z182</f>
        <v>40677</v>
      </c>
      <c r="AB182" s="510">
        <v>7</v>
      </c>
      <c r="AC182" s="534">
        <f t="shared" si="15"/>
        <v>40684</v>
      </c>
      <c r="AD182" s="510">
        <v>30</v>
      </c>
      <c r="AE182" s="534">
        <f t="shared" si="16"/>
        <v>40714</v>
      </c>
      <c r="AF182" s="479"/>
      <c r="AG182" s="48"/>
      <c r="AH182" s="117" t="s">
        <v>770</v>
      </c>
    </row>
    <row r="183" spans="1:34" s="48" customFormat="1" ht="15.95" customHeight="1">
      <c r="A183" s="20">
        <f t="shared" ref="A183:A231" si="17">A182+1</f>
        <v>151</v>
      </c>
      <c r="B183" s="240" t="s">
        <v>316</v>
      </c>
      <c r="C183" s="459"/>
      <c r="D183" s="460"/>
      <c r="E183" s="241"/>
      <c r="F183" s="243"/>
      <c r="G183" s="243">
        <v>0</v>
      </c>
      <c r="H183" s="243">
        <v>4630</v>
      </c>
      <c r="I183" s="248"/>
      <c r="J183" s="244"/>
      <c r="K183" s="1152">
        <v>40588</v>
      </c>
      <c r="L183" s="511"/>
      <c r="M183" s="247" t="s">
        <v>207</v>
      </c>
      <c r="N183" s="511"/>
      <c r="O183" s="247" t="s">
        <v>207</v>
      </c>
      <c r="P183" s="511"/>
      <c r="Q183" s="247" t="s">
        <v>207</v>
      </c>
      <c r="R183" s="511"/>
      <c r="S183" s="247" t="s">
        <v>207</v>
      </c>
      <c r="T183" s="511"/>
      <c r="U183" s="246" t="s">
        <v>207</v>
      </c>
      <c r="V183" s="511"/>
      <c r="W183" s="248">
        <v>40610</v>
      </c>
      <c r="X183" s="511"/>
      <c r="Y183" s="248">
        <v>40618</v>
      </c>
      <c r="Z183" s="511"/>
      <c r="AA183" s="246">
        <v>40618</v>
      </c>
      <c r="AB183" s="511">
        <v>0</v>
      </c>
      <c r="AC183" s="248">
        <f t="shared" si="15"/>
        <v>40618</v>
      </c>
      <c r="AD183" s="511">
        <v>122</v>
      </c>
      <c r="AE183" s="248">
        <f t="shared" si="16"/>
        <v>40740</v>
      </c>
      <c r="AF183" s="480"/>
      <c r="AG183" s="29"/>
      <c r="AH183" s="462"/>
    </row>
    <row r="184" spans="1:34" ht="15">
      <c r="A184" s="20">
        <f t="shared" si="17"/>
        <v>152</v>
      </c>
      <c r="B184" s="252" t="s">
        <v>204</v>
      </c>
      <c r="C184" s="253" t="s">
        <v>922</v>
      </c>
      <c r="D184" s="254" t="s">
        <v>226</v>
      </c>
      <c r="E184" s="232" t="s">
        <v>1027</v>
      </c>
      <c r="F184" s="255">
        <v>1</v>
      </c>
      <c r="G184" s="255">
        <v>0</v>
      </c>
      <c r="H184" s="255">
        <v>10000</v>
      </c>
      <c r="I184" s="376" t="s">
        <v>290</v>
      </c>
      <c r="J184" s="458" t="s">
        <v>214</v>
      </c>
      <c r="K184" s="229">
        <v>40616</v>
      </c>
      <c r="L184" s="510">
        <v>14</v>
      </c>
      <c r="M184" s="534">
        <f>K184+L184</f>
        <v>40630</v>
      </c>
      <c r="N184" s="510"/>
      <c r="O184" s="376" t="s">
        <v>207</v>
      </c>
      <c r="P184" s="510">
        <v>3</v>
      </c>
      <c r="Q184" s="534">
        <f>M184+P184</f>
        <v>40633</v>
      </c>
      <c r="R184" s="510">
        <v>14</v>
      </c>
      <c r="S184" s="534">
        <f>Q184+R184</f>
        <v>40647</v>
      </c>
      <c r="T184" s="510">
        <v>7</v>
      </c>
      <c r="U184" s="229">
        <f>S184+T184</f>
        <v>40654</v>
      </c>
      <c r="V184" s="510">
        <v>14</v>
      </c>
      <c r="W184" s="534">
        <f>U184+V184</f>
        <v>40668</v>
      </c>
      <c r="X184" s="510">
        <v>2</v>
      </c>
      <c r="Y184" s="534">
        <f>W184+X184</f>
        <v>40670</v>
      </c>
      <c r="Z184" s="510">
        <v>7</v>
      </c>
      <c r="AA184" s="229">
        <f>Y184+Z184</f>
        <v>40677</v>
      </c>
      <c r="AB184" s="510">
        <v>7</v>
      </c>
      <c r="AC184" s="534">
        <f t="shared" si="15"/>
        <v>40684</v>
      </c>
      <c r="AD184" s="510">
        <v>30</v>
      </c>
      <c r="AE184" s="534">
        <f t="shared" si="16"/>
        <v>40714</v>
      </c>
      <c r="AF184" s="479"/>
      <c r="AG184" s="48"/>
      <c r="AH184" s="117" t="s">
        <v>770</v>
      </c>
    </row>
    <row r="185" spans="1:34" s="48" customFormat="1" ht="15.95" customHeight="1">
      <c r="A185" s="20">
        <f t="shared" si="17"/>
        <v>153</v>
      </c>
      <c r="B185" s="240" t="s">
        <v>316</v>
      </c>
      <c r="C185" s="459"/>
      <c r="D185" s="460"/>
      <c r="E185" s="241"/>
      <c r="F185" s="243"/>
      <c r="G185" s="243">
        <v>0</v>
      </c>
      <c r="H185" s="243">
        <v>5690</v>
      </c>
      <c r="I185" s="248"/>
      <c r="J185" s="244"/>
      <c r="K185" s="1152">
        <v>40588</v>
      </c>
      <c r="L185" s="511"/>
      <c r="M185" s="247" t="s">
        <v>207</v>
      </c>
      <c r="N185" s="511"/>
      <c r="O185" s="247" t="s">
        <v>207</v>
      </c>
      <c r="P185" s="511"/>
      <c r="Q185" s="247" t="s">
        <v>207</v>
      </c>
      <c r="R185" s="511"/>
      <c r="S185" s="247" t="s">
        <v>207</v>
      </c>
      <c r="T185" s="511"/>
      <c r="U185" s="246" t="s">
        <v>207</v>
      </c>
      <c r="V185" s="511"/>
      <c r="W185" s="248">
        <v>40610</v>
      </c>
      <c r="X185" s="511"/>
      <c r="Y185" s="248">
        <v>40618</v>
      </c>
      <c r="Z185" s="511"/>
      <c r="AA185" s="246">
        <v>40618</v>
      </c>
      <c r="AB185" s="511">
        <v>0</v>
      </c>
      <c r="AC185" s="248">
        <f t="shared" si="15"/>
        <v>40618</v>
      </c>
      <c r="AD185" s="511">
        <v>122</v>
      </c>
      <c r="AE185" s="248">
        <f t="shared" si="16"/>
        <v>40740</v>
      </c>
      <c r="AF185" s="480"/>
      <c r="AG185" s="29"/>
      <c r="AH185" s="462"/>
    </row>
    <row r="186" spans="1:34" ht="15">
      <c r="A186" s="20">
        <f t="shared" si="17"/>
        <v>154</v>
      </c>
      <c r="B186" s="252" t="s">
        <v>204</v>
      </c>
      <c r="C186" s="253" t="s">
        <v>923</v>
      </c>
      <c r="D186" s="254" t="s">
        <v>226</v>
      </c>
      <c r="E186" s="232" t="s">
        <v>1028</v>
      </c>
      <c r="F186" s="255">
        <v>1</v>
      </c>
      <c r="G186" s="255">
        <v>0</v>
      </c>
      <c r="H186" s="255">
        <v>10000</v>
      </c>
      <c r="I186" s="376" t="s">
        <v>290</v>
      </c>
      <c r="J186" s="458" t="s">
        <v>214</v>
      </c>
      <c r="K186" s="229">
        <v>40616</v>
      </c>
      <c r="L186" s="510">
        <v>14</v>
      </c>
      <c r="M186" s="534">
        <f>K186+L186</f>
        <v>40630</v>
      </c>
      <c r="N186" s="510"/>
      <c r="O186" s="376" t="s">
        <v>207</v>
      </c>
      <c r="P186" s="510">
        <v>3</v>
      </c>
      <c r="Q186" s="534">
        <f>M186+P186</f>
        <v>40633</v>
      </c>
      <c r="R186" s="510">
        <v>14</v>
      </c>
      <c r="S186" s="534">
        <f>Q186+R186</f>
        <v>40647</v>
      </c>
      <c r="T186" s="510">
        <v>7</v>
      </c>
      <c r="U186" s="229">
        <f>S186+T186</f>
        <v>40654</v>
      </c>
      <c r="V186" s="510">
        <v>14</v>
      </c>
      <c r="W186" s="534">
        <f>U186+V186</f>
        <v>40668</v>
      </c>
      <c r="X186" s="510">
        <v>2</v>
      </c>
      <c r="Y186" s="534">
        <f>W186+X186</f>
        <v>40670</v>
      </c>
      <c r="Z186" s="510">
        <v>7</v>
      </c>
      <c r="AA186" s="229">
        <f>Y186+Z186</f>
        <v>40677</v>
      </c>
      <c r="AB186" s="510">
        <v>7</v>
      </c>
      <c r="AC186" s="534">
        <f t="shared" si="15"/>
        <v>40684</v>
      </c>
      <c r="AD186" s="510">
        <v>30</v>
      </c>
      <c r="AE186" s="534">
        <f t="shared" si="16"/>
        <v>40714</v>
      </c>
      <c r="AF186" s="479"/>
      <c r="AG186" s="48"/>
      <c r="AH186" s="117" t="s">
        <v>770</v>
      </c>
    </row>
    <row r="187" spans="1:34" s="48" customFormat="1" ht="15.95" customHeight="1">
      <c r="A187" s="20">
        <f t="shared" si="17"/>
        <v>155</v>
      </c>
      <c r="B187" s="240" t="s">
        <v>316</v>
      </c>
      <c r="C187" s="459"/>
      <c r="D187" s="460"/>
      <c r="E187" s="241"/>
      <c r="F187" s="243"/>
      <c r="G187" s="243">
        <v>0</v>
      </c>
      <c r="H187" s="243">
        <f>'Financial Management'!CE171</f>
        <v>5435</v>
      </c>
      <c r="I187" s="248"/>
      <c r="J187" s="244"/>
      <c r="K187" s="1152">
        <v>40588</v>
      </c>
      <c r="L187" s="511"/>
      <c r="M187" s="247" t="s">
        <v>207</v>
      </c>
      <c r="N187" s="511"/>
      <c r="O187" s="247" t="s">
        <v>207</v>
      </c>
      <c r="P187" s="511"/>
      <c r="Q187" s="247" t="s">
        <v>207</v>
      </c>
      <c r="R187" s="511"/>
      <c r="S187" s="247" t="s">
        <v>207</v>
      </c>
      <c r="T187" s="511"/>
      <c r="U187" s="246" t="s">
        <v>207</v>
      </c>
      <c r="V187" s="511"/>
      <c r="W187" s="248">
        <v>40610</v>
      </c>
      <c r="X187" s="511"/>
      <c r="Y187" s="248">
        <v>40618</v>
      </c>
      <c r="Z187" s="511"/>
      <c r="AA187" s="246">
        <v>40618</v>
      </c>
      <c r="AB187" s="511">
        <v>0</v>
      </c>
      <c r="AC187" s="248">
        <f t="shared" si="15"/>
        <v>40618</v>
      </c>
      <c r="AD187" s="511">
        <v>122</v>
      </c>
      <c r="AE187" s="248">
        <f t="shared" si="16"/>
        <v>40740</v>
      </c>
      <c r="AF187" s="480"/>
      <c r="AG187" s="29"/>
      <c r="AH187" s="462"/>
    </row>
    <row r="188" spans="1:34" ht="15">
      <c r="A188" s="20">
        <f t="shared" si="17"/>
        <v>156</v>
      </c>
      <c r="B188" s="252" t="s">
        <v>204</v>
      </c>
      <c r="C188" s="253" t="s">
        <v>924</v>
      </c>
      <c r="D188" s="254" t="s">
        <v>226</v>
      </c>
      <c r="E188" s="232" t="s">
        <v>1029</v>
      </c>
      <c r="F188" s="255">
        <v>1</v>
      </c>
      <c r="G188" s="255">
        <v>0</v>
      </c>
      <c r="H188" s="255">
        <v>10000</v>
      </c>
      <c r="I188" s="376" t="s">
        <v>290</v>
      </c>
      <c r="J188" s="458" t="s">
        <v>214</v>
      </c>
      <c r="K188" s="229">
        <v>40616</v>
      </c>
      <c r="L188" s="510">
        <v>14</v>
      </c>
      <c r="M188" s="534">
        <f>K188+L188</f>
        <v>40630</v>
      </c>
      <c r="N188" s="510"/>
      <c r="O188" s="376" t="s">
        <v>207</v>
      </c>
      <c r="P188" s="510">
        <v>3</v>
      </c>
      <c r="Q188" s="534">
        <f>M188+P188</f>
        <v>40633</v>
      </c>
      <c r="R188" s="510">
        <v>14</v>
      </c>
      <c r="S188" s="534">
        <f>Q188+R188</f>
        <v>40647</v>
      </c>
      <c r="T188" s="510">
        <v>7</v>
      </c>
      <c r="U188" s="229">
        <f>S188+T188</f>
        <v>40654</v>
      </c>
      <c r="V188" s="510">
        <v>14</v>
      </c>
      <c r="W188" s="534">
        <f>U188+V188</f>
        <v>40668</v>
      </c>
      <c r="X188" s="510">
        <v>2</v>
      </c>
      <c r="Y188" s="534">
        <f>W188+X188</f>
        <v>40670</v>
      </c>
      <c r="Z188" s="510">
        <v>7</v>
      </c>
      <c r="AA188" s="229">
        <f>Y188+Z188</f>
        <v>40677</v>
      </c>
      <c r="AB188" s="510">
        <v>7</v>
      </c>
      <c r="AC188" s="534">
        <f t="shared" si="15"/>
        <v>40684</v>
      </c>
      <c r="AD188" s="510">
        <v>30</v>
      </c>
      <c r="AE188" s="534">
        <f t="shared" si="16"/>
        <v>40714</v>
      </c>
      <c r="AF188" s="479"/>
      <c r="AG188" s="48"/>
      <c r="AH188" s="117" t="s">
        <v>770</v>
      </c>
    </row>
    <row r="189" spans="1:34" s="48" customFormat="1" ht="15.95" customHeight="1">
      <c r="A189" s="20">
        <f t="shared" si="17"/>
        <v>157</v>
      </c>
      <c r="B189" s="240" t="s">
        <v>316</v>
      </c>
      <c r="C189" s="459"/>
      <c r="D189" s="460"/>
      <c r="E189" s="241"/>
      <c r="F189" s="243"/>
      <c r="G189" s="243">
        <v>0</v>
      </c>
      <c r="H189" s="243">
        <f>'Financial Management'!CE172</f>
        <v>6480</v>
      </c>
      <c r="I189" s="248"/>
      <c r="J189" s="244"/>
      <c r="K189" s="1152">
        <v>40588</v>
      </c>
      <c r="L189" s="511"/>
      <c r="M189" s="247" t="s">
        <v>207</v>
      </c>
      <c r="N189" s="511"/>
      <c r="O189" s="247" t="s">
        <v>207</v>
      </c>
      <c r="P189" s="511"/>
      <c r="Q189" s="247" t="s">
        <v>207</v>
      </c>
      <c r="R189" s="511"/>
      <c r="S189" s="247" t="s">
        <v>207</v>
      </c>
      <c r="T189" s="511"/>
      <c r="U189" s="246" t="s">
        <v>207</v>
      </c>
      <c r="V189" s="511"/>
      <c r="W189" s="248">
        <v>40610</v>
      </c>
      <c r="X189" s="511"/>
      <c r="Y189" s="248">
        <v>40618</v>
      </c>
      <c r="Z189" s="511"/>
      <c r="AA189" s="246">
        <v>40618</v>
      </c>
      <c r="AB189" s="511">
        <v>0</v>
      </c>
      <c r="AC189" s="248">
        <f t="shared" si="15"/>
        <v>40618</v>
      </c>
      <c r="AD189" s="511">
        <v>122</v>
      </c>
      <c r="AE189" s="248">
        <f t="shared" si="16"/>
        <v>40740</v>
      </c>
      <c r="AF189" s="480"/>
      <c r="AG189" s="29"/>
      <c r="AH189" s="462"/>
    </row>
    <row r="190" spans="1:34" ht="15">
      <c r="A190" s="20">
        <f t="shared" si="17"/>
        <v>158</v>
      </c>
      <c r="B190" s="252" t="s">
        <v>204</v>
      </c>
      <c r="C190" s="253" t="s">
        <v>925</v>
      </c>
      <c r="D190" s="254" t="s">
        <v>226</v>
      </c>
      <c r="E190" s="232" t="s">
        <v>1030</v>
      </c>
      <c r="F190" s="255">
        <v>1</v>
      </c>
      <c r="G190" s="255">
        <v>0</v>
      </c>
      <c r="H190" s="255">
        <v>10000</v>
      </c>
      <c r="I190" s="376" t="s">
        <v>290</v>
      </c>
      <c r="J190" s="458" t="s">
        <v>214</v>
      </c>
      <c r="K190" s="229">
        <v>40616</v>
      </c>
      <c r="L190" s="510">
        <v>14</v>
      </c>
      <c r="M190" s="534">
        <f>K190+L190</f>
        <v>40630</v>
      </c>
      <c r="N190" s="510"/>
      <c r="O190" s="376" t="s">
        <v>207</v>
      </c>
      <c r="P190" s="510">
        <v>3</v>
      </c>
      <c r="Q190" s="534">
        <f>M190+P190</f>
        <v>40633</v>
      </c>
      <c r="R190" s="510">
        <v>14</v>
      </c>
      <c r="S190" s="534">
        <f>Q190+R190</f>
        <v>40647</v>
      </c>
      <c r="T190" s="510">
        <v>7</v>
      </c>
      <c r="U190" s="229">
        <f>S190+T190</f>
        <v>40654</v>
      </c>
      <c r="V190" s="510">
        <v>14</v>
      </c>
      <c r="W190" s="534">
        <f>U190+V190</f>
        <v>40668</v>
      </c>
      <c r="X190" s="510">
        <v>2</v>
      </c>
      <c r="Y190" s="534">
        <f>W190+X190</f>
        <v>40670</v>
      </c>
      <c r="Z190" s="510">
        <v>7</v>
      </c>
      <c r="AA190" s="229">
        <f>Y190+Z190</f>
        <v>40677</v>
      </c>
      <c r="AB190" s="510">
        <v>7</v>
      </c>
      <c r="AC190" s="534">
        <f t="shared" si="15"/>
        <v>40684</v>
      </c>
      <c r="AD190" s="510">
        <v>30</v>
      </c>
      <c r="AE190" s="534">
        <f t="shared" si="16"/>
        <v>40714</v>
      </c>
      <c r="AF190" s="479"/>
      <c r="AG190" s="48"/>
      <c r="AH190" s="117" t="s">
        <v>770</v>
      </c>
    </row>
    <row r="191" spans="1:34" s="48" customFormat="1" ht="15.95" customHeight="1">
      <c r="A191" s="20">
        <f t="shared" si="17"/>
        <v>159</v>
      </c>
      <c r="B191" s="240" t="s">
        <v>316</v>
      </c>
      <c r="C191" s="459"/>
      <c r="D191" s="460"/>
      <c r="E191" s="241"/>
      <c r="F191" s="243"/>
      <c r="G191" s="243">
        <v>0</v>
      </c>
      <c r="H191" s="243">
        <v>6885</v>
      </c>
      <c r="I191" s="248"/>
      <c r="J191" s="244"/>
      <c r="K191" s="1152">
        <v>40588</v>
      </c>
      <c r="L191" s="511"/>
      <c r="M191" s="247" t="s">
        <v>207</v>
      </c>
      <c r="N191" s="511"/>
      <c r="O191" s="247" t="s">
        <v>207</v>
      </c>
      <c r="P191" s="511"/>
      <c r="Q191" s="247" t="s">
        <v>207</v>
      </c>
      <c r="R191" s="511"/>
      <c r="S191" s="247" t="s">
        <v>207</v>
      </c>
      <c r="T191" s="511"/>
      <c r="U191" s="246" t="s">
        <v>207</v>
      </c>
      <c r="V191" s="511"/>
      <c r="W191" s="248">
        <v>40610</v>
      </c>
      <c r="X191" s="511"/>
      <c r="Y191" s="248">
        <v>40618</v>
      </c>
      <c r="Z191" s="511"/>
      <c r="AA191" s="246">
        <v>40618</v>
      </c>
      <c r="AB191" s="511">
        <v>0</v>
      </c>
      <c r="AC191" s="248">
        <f t="shared" si="15"/>
        <v>40618</v>
      </c>
      <c r="AD191" s="511">
        <v>122</v>
      </c>
      <c r="AE191" s="248">
        <f t="shared" si="16"/>
        <v>40740</v>
      </c>
      <c r="AF191" s="480"/>
      <c r="AG191" s="29"/>
      <c r="AH191" s="462"/>
    </row>
    <row r="192" spans="1:34" ht="15">
      <c r="A192" s="20">
        <f t="shared" si="17"/>
        <v>160</v>
      </c>
      <c r="B192" s="252" t="s">
        <v>204</v>
      </c>
      <c r="C192" s="253" t="s">
        <v>926</v>
      </c>
      <c r="D192" s="254" t="s">
        <v>226</v>
      </c>
      <c r="E192" s="232" t="s">
        <v>1031</v>
      </c>
      <c r="F192" s="255">
        <v>1</v>
      </c>
      <c r="G192" s="255">
        <v>0</v>
      </c>
      <c r="H192" s="255">
        <v>10000</v>
      </c>
      <c r="I192" s="376" t="s">
        <v>290</v>
      </c>
      <c r="J192" s="458" t="s">
        <v>214</v>
      </c>
      <c r="K192" s="229">
        <v>40616</v>
      </c>
      <c r="L192" s="510">
        <v>14</v>
      </c>
      <c r="M192" s="534">
        <f>K192+L192</f>
        <v>40630</v>
      </c>
      <c r="N192" s="510"/>
      <c r="O192" s="376" t="s">
        <v>207</v>
      </c>
      <c r="P192" s="510">
        <v>3</v>
      </c>
      <c r="Q192" s="534">
        <f>M192+P192</f>
        <v>40633</v>
      </c>
      <c r="R192" s="510">
        <v>14</v>
      </c>
      <c r="S192" s="534">
        <f>Q192+R192</f>
        <v>40647</v>
      </c>
      <c r="T192" s="510">
        <v>7</v>
      </c>
      <c r="U192" s="229">
        <f>S192+T192</f>
        <v>40654</v>
      </c>
      <c r="V192" s="510">
        <v>14</v>
      </c>
      <c r="W192" s="534">
        <f>U192+V192</f>
        <v>40668</v>
      </c>
      <c r="X192" s="510">
        <v>2</v>
      </c>
      <c r="Y192" s="534">
        <f>W192+X192</f>
        <v>40670</v>
      </c>
      <c r="Z192" s="510">
        <v>7</v>
      </c>
      <c r="AA192" s="229">
        <f>Y192+Z192</f>
        <v>40677</v>
      </c>
      <c r="AB192" s="510">
        <v>7</v>
      </c>
      <c r="AC192" s="534">
        <f t="shared" si="15"/>
        <v>40684</v>
      </c>
      <c r="AD192" s="510">
        <v>30</v>
      </c>
      <c r="AE192" s="534">
        <f t="shared" si="16"/>
        <v>40714</v>
      </c>
      <c r="AF192" s="479"/>
      <c r="AG192" s="48"/>
      <c r="AH192" s="117" t="s">
        <v>770</v>
      </c>
    </row>
    <row r="193" spans="1:34" s="48" customFormat="1" ht="15.95" customHeight="1">
      <c r="A193" s="20">
        <f t="shared" si="17"/>
        <v>161</v>
      </c>
      <c r="B193" s="240" t="s">
        <v>316</v>
      </c>
      <c r="C193" s="459"/>
      <c r="D193" s="460"/>
      <c r="E193" s="241"/>
      <c r="F193" s="243"/>
      <c r="G193" s="243">
        <v>0</v>
      </c>
      <c r="H193" s="243">
        <v>6095</v>
      </c>
      <c r="I193" s="248"/>
      <c r="J193" s="244"/>
      <c r="K193" s="1152">
        <v>40588</v>
      </c>
      <c r="L193" s="511"/>
      <c r="M193" s="247" t="s">
        <v>207</v>
      </c>
      <c r="N193" s="511"/>
      <c r="O193" s="247" t="s">
        <v>207</v>
      </c>
      <c r="P193" s="511"/>
      <c r="Q193" s="247" t="s">
        <v>207</v>
      </c>
      <c r="R193" s="511"/>
      <c r="S193" s="247" t="s">
        <v>207</v>
      </c>
      <c r="T193" s="511"/>
      <c r="U193" s="246" t="s">
        <v>207</v>
      </c>
      <c r="V193" s="511"/>
      <c r="W193" s="248">
        <v>40610</v>
      </c>
      <c r="X193" s="511"/>
      <c r="Y193" s="248">
        <v>40618</v>
      </c>
      <c r="Z193" s="511"/>
      <c r="AA193" s="246">
        <v>40618</v>
      </c>
      <c r="AB193" s="511">
        <v>0</v>
      </c>
      <c r="AC193" s="248">
        <f t="shared" si="15"/>
        <v>40618</v>
      </c>
      <c r="AD193" s="511">
        <v>122</v>
      </c>
      <c r="AE193" s="248">
        <f t="shared" si="16"/>
        <v>40740</v>
      </c>
      <c r="AF193" s="480"/>
      <c r="AG193" s="29"/>
      <c r="AH193" s="462"/>
    </row>
    <row r="194" spans="1:34" ht="15">
      <c r="A194" s="20">
        <v>162</v>
      </c>
      <c r="B194" s="252" t="s">
        <v>204</v>
      </c>
      <c r="C194" s="253" t="s">
        <v>928</v>
      </c>
      <c r="D194" s="254" t="s">
        <v>226</v>
      </c>
      <c r="E194" s="232" t="s">
        <v>1032</v>
      </c>
      <c r="F194" s="255">
        <v>1</v>
      </c>
      <c r="G194" s="255">
        <v>0</v>
      </c>
      <c r="H194" s="255">
        <v>10000</v>
      </c>
      <c r="I194" s="376" t="s">
        <v>290</v>
      </c>
      <c r="J194" s="458" t="s">
        <v>214</v>
      </c>
      <c r="K194" s="229">
        <v>40616</v>
      </c>
      <c r="L194" s="510">
        <v>14</v>
      </c>
      <c r="M194" s="534">
        <f>K194+L194</f>
        <v>40630</v>
      </c>
      <c r="N194" s="510"/>
      <c r="O194" s="376" t="s">
        <v>207</v>
      </c>
      <c r="P194" s="510">
        <v>3</v>
      </c>
      <c r="Q194" s="534">
        <f>M194+P194</f>
        <v>40633</v>
      </c>
      <c r="R194" s="510">
        <v>14</v>
      </c>
      <c r="S194" s="534">
        <f>Q194+R194</f>
        <v>40647</v>
      </c>
      <c r="T194" s="510">
        <v>7</v>
      </c>
      <c r="U194" s="229">
        <f>S194+T194</f>
        <v>40654</v>
      </c>
      <c r="V194" s="510">
        <v>14</v>
      </c>
      <c r="W194" s="534">
        <f>U194+V194</f>
        <v>40668</v>
      </c>
      <c r="X194" s="510">
        <v>2</v>
      </c>
      <c r="Y194" s="534">
        <f>W194+X194</f>
        <v>40670</v>
      </c>
      <c r="Z194" s="510">
        <v>7</v>
      </c>
      <c r="AA194" s="229">
        <f>Y194+Z194</f>
        <v>40677</v>
      </c>
      <c r="AB194" s="510">
        <v>7</v>
      </c>
      <c r="AC194" s="534">
        <f t="shared" si="15"/>
        <v>40684</v>
      </c>
      <c r="AD194" s="510">
        <v>30</v>
      </c>
      <c r="AE194" s="534">
        <f t="shared" si="16"/>
        <v>40714</v>
      </c>
      <c r="AF194" s="479"/>
      <c r="AG194" s="48"/>
      <c r="AH194" s="117" t="s">
        <v>770</v>
      </c>
    </row>
    <row r="195" spans="1:34" s="48" customFormat="1" ht="15.95" customHeight="1">
      <c r="A195" s="20">
        <f t="shared" si="17"/>
        <v>163</v>
      </c>
      <c r="B195" s="240" t="s">
        <v>316</v>
      </c>
      <c r="C195" s="459"/>
      <c r="D195" s="460"/>
      <c r="E195" s="241"/>
      <c r="F195" s="243"/>
      <c r="G195" s="243">
        <v>0</v>
      </c>
      <c r="H195" s="243">
        <v>6010</v>
      </c>
      <c r="I195" s="248"/>
      <c r="J195" s="244"/>
      <c r="K195" s="1152">
        <v>40588</v>
      </c>
      <c r="L195" s="511"/>
      <c r="M195" s="247" t="s">
        <v>207</v>
      </c>
      <c r="N195" s="511"/>
      <c r="O195" s="247" t="s">
        <v>207</v>
      </c>
      <c r="P195" s="511"/>
      <c r="Q195" s="247" t="s">
        <v>207</v>
      </c>
      <c r="R195" s="511"/>
      <c r="S195" s="247" t="s">
        <v>207</v>
      </c>
      <c r="T195" s="511"/>
      <c r="U195" s="246" t="s">
        <v>207</v>
      </c>
      <c r="V195" s="511"/>
      <c r="W195" s="248">
        <v>40610</v>
      </c>
      <c r="X195" s="511"/>
      <c r="Y195" s="248">
        <v>40618</v>
      </c>
      <c r="Z195" s="511"/>
      <c r="AA195" s="246">
        <v>40618</v>
      </c>
      <c r="AB195" s="511">
        <v>0</v>
      </c>
      <c r="AC195" s="248">
        <f t="shared" si="15"/>
        <v>40618</v>
      </c>
      <c r="AD195" s="511">
        <v>122</v>
      </c>
      <c r="AE195" s="248">
        <f t="shared" si="16"/>
        <v>40740</v>
      </c>
      <c r="AF195" s="480"/>
      <c r="AG195" s="29"/>
      <c r="AH195" s="462"/>
    </row>
    <row r="196" spans="1:34" ht="15">
      <c r="A196" s="20">
        <f t="shared" si="17"/>
        <v>164</v>
      </c>
      <c r="B196" s="252" t="s">
        <v>204</v>
      </c>
      <c r="C196" s="253" t="s">
        <v>929</v>
      </c>
      <c r="D196" s="254" t="s">
        <v>226</v>
      </c>
      <c r="E196" s="232" t="s">
        <v>1033</v>
      </c>
      <c r="F196" s="255">
        <v>1</v>
      </c>
      <c r="G196" s="255">
        <v>0</v>
      </c>
      <c r="H196" s="255">
        <v>10000</v>
      </c>
      <c r="I196" s="376" t="s">
        <v>290</v>
      </c>
      <c r="J196" s="458" t="s">
        <v>214</v>
      </c>
      <c r="K196" s="229">
        <v>40616</v>
      </c>
      <c r="L196" s="510">
        <v>14</v>
      </c>
      <c r="M196" s="534">
        <f>K196+L196</f>
        <v>40630</v>
      </c>
      <c r="N196" s="510"/>
      <c r="O196" s="376" t="s">
        <v>207</v>
      </c>
      <c r="P196" s="510">
        <v>3</v>
      </c>
      <c r="Q196" s="534">
        <f>M196+P196</f>
        <v>40633</v>
      </c>
      <c r="R196" s="510">
        <v>14</v>
      </c>
      <c r="S196" s="534">
        <f>Q196+R196</f>
        <v>40647</v>
      </c>
      <c r="T196" s="510">
        <v>7</v>
      </c>
      <c r="U196" s="229">
        <f>S196+T196</f>
        <v>40654</v>
      </c>
      <c r="V196" s="510">
        <v>14</v>
      </c>
      <c r="W196" s="534">
        <f>U196+V196</f>
        <v>40668</v>
      </c>
      <c r="X196" s="510">
        <v>2</v>
      </c>
      <c r="Y196" s="534">
        <f>W196+X196</f>
        <v>40670</v>
      </c>
      <c r="Z196" s="510">
        <v>7</v>
      </c>
      <c r="AA196" s="229">
        <f>Y196+Z196</f>
        <v>40677</v>
      </c>
      <c r="AB196" s="510">
        <v>7</v>
      </c>
      <c r="AC196" s="534">
        <f t="shared" si="15"/>
        <v>40684</v>
      </c>
      <c r="AD196" s="510">
        <v>30</v>
      </c>
      <c r="AE196" s="534">
        <f t="shared" si="16"/>
        <v>40714</v>
      </c>
      <c r="AF196" s="479"/>
      <c r="AG196" s="48"/>
      <c r="AH196" s="117" t="s">
        <v>770</v>
      </c>
    </row>
    <row r="197" spans="1:34" s="48" customFormat="1" ht="15.95" customHeight="1">
      <c r="A197" s="20">
        <f t="shared" si="17"/>
        <v>165</v>
      </c>
      <c r="B197" s="240" t="s">
        <v>316</v>
      </c>
      <c r="C197" s="459"/>
      <c r="D197" s="460"/>
      <c r="E197" s="241"/>
      <c r="F197" s="243"/>
      <c r="G197" s="243">
        <v>0</v>
      </c>
      <c r="H197" s="243">
        <v>8470</v>
      </c>
      <c r="I197" s="248"/>
      <c r="J197" s="244"/>
      <c r="K197" s="1152">
        <v>40588</v>
      </c>
      <c r="L197" s="511"/>
      <c r="M197" s="247" t="s">
        <v>207</v>
      </c>
      <c r="N197" s="511"/>
      <c r="O197" s="247" t="s">
        <v>207</v>
      </c>
      <c r="P197" s="511"/>
      <c r="Q197" s="247" t="s">
        <v>207</v>
      </c>
      <c r="R197" s="511"/>
      <c r="S197" s="247" t="s">
        <v>207</v>
      </c>
      <c r="T197" s="511"/>
      <c r="U197" s="246" t="s">
        <v>207</v>
      </c>
      <c r="V197" s="511"/>
      <c r="W197" s="248">
        <v>40610</v>
      </c>
      <c r="X197" s="511"/>
      <c r="Y197" s="248">
        <v>40618</v>
      </c>
      <c r="Z197" s="511"/>
      <c r="AA197" s="246">
        <v>40618</v>
      </c>
      <c r="AB197" s="511">
        <v>0</v>
      </c>
      <c r="AC197" s="248">
        <f t="shared" si="15"/>
        <v>40618</v>
      </c>
      <c r="AD197" s="511">
        <v>122</v>
      </c>
      <c r="AE197" s="248">
        <f t="shared" si="16"/>
        <v>40740</v>
      </c>
      <c r="AF197" s="480"/>
      <c r="AG197" s="29"/>
      <c r="AH197" s="462"/>
    </row>
    <row r="198" spans="1:34" ht="15">
      <c r="A198" s="20">
        <f t="shared" si="17"/>
        <v>166</v>
      </c>
      <c r="B198" s="252" t="s">
        <v>204</v>
      </c>
      <c r="C198" s="253" t="s">
        <v>930</v>
      </c>
      <c r="D198" s="254" t="s">
        <v>226</v>
      </c>
      <c r="E198" s="232" t="s">
        <v>1034</v>
      </c>
      <c r="F198" s="255">
        <v>1</v>
      </c>
      <c r="G198" s="255">
        <v>0</v>
      </c>
      <c r="H198" s="255">
        <v>10000</v>
      </c>
      <c r="I198" s="376" t="s">
        <v>290</v>
      </c>
      <c r="J198" s="458" t="s">
        <v>214</v>
      </c>
      <c r="K198" s="229">
        <v>40616</v>
      </c>
      <c r="L198" s="510">
        <v>14</v>
      </c>
      <c r="M198" s="534">
        <f>K198+L198</f>
        <v>40630</v>
      </c>
      <c r="N198" s="510"/>
      <c r="O198" s="376" t="s">
        <v>207</v>
      </c>
      <c r="P198" s="510">
        <v>3</v>
      </c>
      <c r="Q198" s="534">
        <f>M198+P198</f>
        <v>40633</v>
      </c>
      <c r="R198" s="510">
        <v>14</v>
      </c>
      <c r="S198" s="534">
        <f>Q198+R198</f>
        <v>40647</v>
      </c>
      <c r="T198" s="510">
        <v>7</v>
      </c>
      <c r="U198" s="229">
        <f>S198+T198</f>
        <v>40654</v>
      </c>
      <c r="V198" s="510">
        <v>14</v>
      </c>
      <c r="W198" s="534">
        <f>U198+V198</f>
        <v>40668</v>
      </c>
      <c r="X198" s="510">
        <v>2</v>
      </c>
      <c r="Y198" s="534">
        <f>W198+X198</f>
        <v>40670</v>
      </c>
      <c r="Z198" s="510">
        <v>7</v>
      </c>
      <c r="AA198" s="229">
        <f>Y198+Z198</f>
        <v>40677</v>
      </c>
      <c r="AB198" s="510">
        <v>7</v>
      </c>
      <c r="AC198" s="534">
        <f t="shared" si="15"/>
        <v>40684</v>
      </c>
      <c r="AD198" s="510">
        <v>30</v>
      </c>
      <c r="AE198" s="534">
        <f t="shared" si="16"/>
        <v>40714</v>
      </c>
      <c r="AF198" s="479"/>
      <c r="AG198" s="48"/>
      <c r="AH198" s="117" t="s">
        <v>770</v>
      </c>
    </row>
    <row r="199" spans="1:34" s="48" customFormat="1" ht="15.95" customHeight="1">
      <c r="A199" s="20">
        <f t="shared" si="17"/>
        <v>167</v>
      </c>
      <c r="B199" s="240" t="s">
        <v>316</v>
      </c>
      <c r="C199" s="459"/>
      <c r="D199" s="460"/>
      <c r="E199" s="241"/>
      <c r="F199" s="243"/>
      <c r="G199" s="243">
        <v>0</v>
      </c>
      <c r="H199" s="243">
        <v>7095</v>
      </c>
      <c r="I199" s="248"/>
      <c r="J199" s="244"/>
      <c r="K199" s="1152">
        <v>40588</v>
      </c>
      <c r="L199" s="511"/>
      <c r="M199" s="247" t="s">
        <v>207</v>
      </c>
      <c r="N199" s="511"/>
      <c r="O199" s="247" t="s">
        <v>207</v>
      </c>
      <c r="P199" s="511"/>
      <c r="Q199" s="247" t="s">
        <v>207</v>
      </c>
      <c r="R199" s="511"/>
      <c r="S199" s="247" t="s">
        <v>207</v>
      </c>
      <c r="T199" s="511"/>
      <c r="U199" s="246" t="s">
        <v>207</v>
      </c>
      <c r="V199" s="511"/>
      <c r="W199" s="248">
        <v>40610</v>
      </c>
      <c r="X199" s="511"/>
      <c r="Y199" s="248">
        <v>40618</v>
      </c>
      <c r="Z199" s="511"/>
      <c r="AA199" s="246">
        <v>40618</v>
      </c>
      <c r="AB199" s="511">
        <v>0</v>
      </c>
      <c r="AC199" s="248">
        <f t="shared" si="15"/>
        <v>40618</v>
      </c>
      <c r="AD199" s="511">
        <v>122</v>
      </c>
      <c r="AE199" s="248">
        <f t="shared" si="16"/>
        <v>40740</v>
      </c>
      <c r="AF199" s="480"/>
      <c r="AG199" s="29"/>
      <c r="AH199" s="462"/>
    </row>
    <row r="200" spans="1:34" ht="15">
      <c r="A200" s="20">
        <v>168</v>
      </c>
      <c r="B200" s="252" t="s">
        <v>204</v>
      </c>
      <c r="C200" s="253" t="s">
        <v>932</v>
      </c>
      <c r="D200" s="254" t="s">
        <v>226</v>
      </c>
      <c r="E200" s="232" t="s">
        <v>1035</v>
      </c>
      <c r="F200" s="255">
        <v>1</v>
      </c>
      <c r="G200" s="255">
        <v>0</v>
      </c>
      <c r="H200" s="255">
        <v>10000</v>
      </c>
      <c r="I200" s="376" t="s">
        <v>290</v>
      </c>
      <c r="J200" s="458" t="s">
        <v>214</v>
      </c>
      <c r="K200" s="229">
        <v>40616</v>
      </c>
      <c r="L200" s="510">
        <v>14</v>
      </c>
      <c r="M200" s="534">
        <f>K200+L200</f>
        <v>40630</v>
      </c>
      <c r="N200" s="510"/>
      <c r="O200" s="376" t="s">
        <v>207</v>
      </c>
      <c r="P200" s="510">
        <v>3</v>
      </c>
      <c r="Q200" s="534">
        <f>M200+P200</f>
        <v>40633</v>
      </c>
      <c r="R200" s="510">
        <v>14</v>
      </c>
      <c r="S200" s="534">
        <f>Q200+R200</f>
        <v>40647</v>
      </c>
      <c r="T200" s="510">
        <v>7</v>
      </c>
      <c r="U200" s="229">
        <f>S200+T200</f>
        <v>40654</v>
      </c>
      <c r="V200" s="510">
        <v>14</v>
      </c>
      <c r="W200" s="534">
        <f>U200+V200</f>
        <v>40668</v>
      </c>
      <c r="X200" s="510">
        <v>2</v>
      </c>
      <c r="Y200" s="534">
        <f>W200+X200</f>
        <v>40670</v>
      </c>
      <c r="Z200" s="510">
        <v>7</v>
      </c>
      <c r="AA200" s="229">
        <f>Y200+Z200</f>
        <v>40677</v>
      </c>
      <c r="AB200" s="510">
        <v>7</v>
      </c>
      <c r="AC200" s="534">
        <f t="shared" ref="AC200:AC231" si="18">AA200+AB200</f>
        <v>40684</v>
      </c>
      <c r="AD200" s="510">
        <v>30</v>
      </c>
      <c r="AE200" s="534">
        <f t="shared" ref="AE200:AE231" si="19">AC200+AD200</f>
        <v>40714</v>
      </c>
      <c r="AF200" s="479"/>
      <c r="AG200" s="48"/>
      <c r="AH200" s="117" t="s">
        <v>770</v>
      </c>
    </row>
    <row r="201" spans="1:34" s="48" customFormat="1" ht="15.95" customHeight="1">
      <c r="A201" s="20">
        <f t="shared" si="17"/>
        <v>169</v>
      </c>
      <c r="B201" s="240" t="s">
        <v>316</v>
      </c>
      <c r="C201" s="459"/>
      <c r="D201" s="460"/>
      <c r="E201" s="241"/>
      <c r="F201" s="243"/>
      <c r="G201" s="243">
        <v>0</v>
      </c>
      <c r="H201" s="243">
        <v>5980</v>
      </c>
      <c r="I201" s="248"/>
      <c r="J201" s="244"/>
      <c r="K201" s="1152">
        <v>40588</v>
      </c>
      <c r="L201" s="511"/>
      <c r="M201" s="247" t="s">
        <v>207</v>
      </c>
      <c r="N201" s="511"/>
      <c r="O201" s="247" t="s">
        <v>207</v>
      </c>
      <c r="P201" s="511"/>
      <c r="Q201" s="247" t="s">
        <v>207</v>
      </c>
      <c r="R201" s="511"/>
      <c r="S201" s="247" t="s">
        <v>207</v>
      </c>
      <c r="T201" s="511"/>
      <c r="U201" s="246" t="s">
        <v>207</v>
      </c>
      <c r="V201" s="511"/>
      <c r="W201" s="248">
        <v>40610</v>
      </c>
      <c r="X201" s="511"/>
      <c r="Y201" s="248">
        <v>40618</v>
      </c>
      <c r="Z201" s="511"/>
      <c r="AA201" s="246">
        <v>40618</v>
      </c>
      <c r="AB201" s="511">
        <v>0</v>
      </c>
      <c r="AC201" s="248">
        <f t="shared" si="18"/>
        <v>40618</v>
      </c>
      <c r="AD201" s="511">
        <v>122</v>
      </c>
      <c r="AE201" s="248">
        <f t="shared" si="19"/>
        <v>40740</v>
      </c>
      <c r="AF201" s="480"/>
      <c r="AG201" s="29"/>
      <c r="AH201" s="462"/>
    </row>
    <row r="202" spans="1:34" ht="15">
      <c r="A202" s="20">
        <f t="shared" si="17"/>
        <v>170</v>
      </c>
      <c r="B202" s="252" t="s">
        <v>204</v>
      </c>
      <c r="C202" s="253" t="s">
        <v>933</v>
      </c>
      <c r="D202" s="254" t="s">
        <v>226</v>
      </c>
      <c r="E202" s="232" t="s">
        <v>1036</v>
      </c>
      <c r="F202" s="255">
        <v>1</v>
      </c>
      <c r="G202" s="255">
        <v>0</v>
      </c>
      <c r="H202" s="255">
        <v>10000</v>
      </c>
      <c r="I202" s="376" t="s">
        <v>290</v>
      </c>
      <c r="J202" s="458" t="s">
        <v>214</v>
      </c>
      <c r="K202" s="229">
        <v>40616</v>
      </c>
      <c r="L202" s="510">
        <v>14</v>
      </c>
      <c r="M202" s="534">
        <f>K202+L202</f>
        <v>40630</v>
      </c>
      <c r="N202" s="510"/>
      <c r="O202" s="376" t="s">
        <v>207</v>
      </c>
      <c r="P202" s="510">
        <v>3</v>
      </c>
      <c r="Q202" s="534">
        <f>M202+P202</f>
        <v>40633</v>
      </c>
      <c r="R202" s="510">
        <v>14</v>
      </c>
      <c r="S202" s="534">
        <f>Q202+R202</f>
        <v>40647</v>
      </c>
      <c r="T202" s="510">
        <v>7</v>
      </c>
      <c r="U202" s="229">
        <f>S202+T202</f>
        <v>40654</v>
      </c>
      <c r="V202" s="510">
        <v>14</v>
      </c>
      <c r="W202" s="534">
        <f>U202+V202</f>
        <v>40668</v>
      </c>
      <c r="X202" s="510">
        <v>2</v>
      </c>
      <c r="Y202" s="534">
        <f>W202+X202</f>
        <v>40670</v>
      </c>
      <c r="Z202" s="510">
        <v>7</v>
      </c>
      <c r="AA202" s="229">
        <f>Y202+Z202</f>
        <v>40677</v>
      </c>
      <c r="AB202" s="510">
        <v>7</v>
      </c>
      <c r="AC202" s="534">
        <f t="shared" si="18"/>
        <v>40684</v>
      </c>
      <c r="AD202" s="510">
        <v>30</v>
      </c>
      <c r="AE202" s="534">
        <f t="shared" si="19"/>
        <v>40714</v>
      </c>
      <c r="AF202" s="479"/>
      <c r="AG202" s="48"/>
      <c r="AH202" s="117" t="s">
        <v>770</v>
      </c>
    </row>
    <row r="203" spans="1:34" s="48" customFormat="1" ht="15.95" customHeight="1">
      <c r="A203" s="20">
        <f t="shared" si="17"/>
        <v>171</v>
      </c>
      <c r="B203" s="240" t="s">
        <v>316</v>
      </c>
      <c r="C203" s="459"/>
      <c r="D203" s="460"/>
      <c r="E203" s="241"/>
      <c r="F203" s="243"/>
      <c r="G203" s="243">
        <v>0</v>
      </c>
      <c r="H203" s="243">
        <v>5485</v>
      </c>
      <c r="I203" s="248"/>
      <c r="J203" s="244"/>
      <c r="K203" s="1152">
        <v>40588</v>
      </c>
      <c r="L203" s="511"/>
      <c r="M203" s="247" t="s">
        <v>207</v>
      </c>
      <c r="N203" s="511"/>
      <c r="O203" s="247" t="s">
        <v>207</v>
      </c>
      <c r="P203" s="511"/>
      <c r="Q203" s="247" t="s">
        <v>207</v>
      </c>
      <c r="R203" s="511"/>
      <c r="S203" s="247" t="s">
        <v>207</v>
      </c>
      <c r="T203" s="511"/>
      <c r="U203" s="246" t="s">
        <v>207</v>
      </c>
      <c r="V203" s="511"/>
      <c r="W203" s="248">
        <v>40610</v>
      </c>
      <c r="X203" s="511"/>
      <c r="Y203" s="248">
        <v>40618</v>
      </c>
      <c r="Z203" s="511"/>
      <c r="AA203" s="246">
        <v>40618</v>
      </c>
      <c r="AB203" s="511">
        <v>0</v>
      </c>
      <c r="AC203" s="248">
        <f t="shared" si="18"/>
        <v>40618</v>
      </c>
      <c r="AD203" s="511">
        <v>122</v>
      </c>
      <c r="AE203" s="248">
        <f t="shared" si="19"/>
        <v>40740</v>
      </c>
      <c r="AF203" s="480"/>
      <c r="AG203" s="29"/>
      <c r="AH203" s="462"/>
    </row>
    <row r="204" spans="1:34" ht="15">
      <c r="A204" s="20">
        <f t="shared" si="17"/>
        <v>172</v>
      </c>
      <c r="B204" s="252" t="s">
        <v>204</v>
      </c>
      <c r="C204" s="253" t="s">
        <v>934</v>
      </c>
      <c r="D204" s="254" t="s">
        <v>226</v>
      </c>
      <c r="E204" s="232" t="s">
        <v>1037</v>
      </c>
      <c r="F204" s="255">
        <v>1</v>
      </c>
      <c r="G204" s="255">
        <v>0</v>
      </c>
      <c r="H204" s="255">
        <v>10000</v>
      </c>
      <c r="I204" s="376" t="s">
        <v>290</v>
      </c>
      <c r="J204" s="458" t="s">
        <v>214</v>
      </c>
      <c r="K204" s="229">
        <v>40616</v>
      </c>
      <c r="L204" s="510">
        <v>14</v>
      </c>
      <c r="M204" s="534">
        <f>K204+L204</f>
        <v>40630</v>
      </c>
      <c r="N204" s="510"/>
      <c r="O204" s="376" t="s">
        <v>207</v>
      </c>
      <c r="P204" s="510">
        <v>3</v>
      </c>
      <c r="Q204" s="534">
        <f>M204+P204</f>
        <v>40633</v>
      </c>
      <c r="R204" s="510">
        <v>14</v>
      </c>
      <c r="S204" s="534">
        <f>Q204+R204</f>
        <v>40647</v>
      </c>
      <c r="T204" s="510">
        <v>7</v>
      </c>
      <c r="U204" s="229">
        <f>S204+T204</f>
        <v>40654</v>
      </c>
      <c r="V204" s="510">
        <v>14</v>
      </c>
      <c r="W204" s="534">
        <f>U204+V204</f>
        <v>40668</v>
      </c>
      <c r="X204" s="510">
        <v>2</v>
      </c>
      <c r="Y204" s="534">
        <f>W204+X204</f>
        <v>40670</v>
      </c>
      <c r="Z204" s="510">
        <v>7</v>
      </c>
      <c r="AA204" s="229">
        <f>Y204+Z204</f>
        <v>40677</v>
      </c>
      <c r="AB204" s="510">
        <v>7</v>
      </c>
      <c r="AC204" s="534">
        <f t="shared" si="18"/>
        <v>40684</v>
      </c>
      <c r="AD204" s="510">
        <v>30</v>
      </c>
      <c r="AE204" s="534">
        <f t="shared" si="19"/>
        <v>40714</v>
      </c>
      <c r="AF204" s="479"/>
      <c r="AG204" s="48"/>
      <c r="AH204" s="117" t="s">
        <v>770</v>
      </c>
    </row>
    <row r="205" spans="1:34" s="48" customFormat="1" ht="15.95" customHeight="1">
      <c r="A205" s="20">
        <f t="shared" si="17"/>
        <v>173</v>
      </c>
      <c r="B205" s="240" t="s">
        <v>316</v>
      </c>
      <c r="C205" s="459"/>
      <c r="D205" s="460"/>
      <c r="E205" s="241"/>
      <c r="F205" s="243"/>
      <c r="G205" s="243">
        <v>0</v>
      </c>
      <c r="H205" s="243">
        <v>5140</v>
      </c>
      <c r="I205" s="248"/>
      <c r="J205" s="244"/>
      <c r="K205" s="1152">
        <v>40588</v>
      </c>
      <c r="L205" s="511"/>
      <c r="M205" s="247" t="s">
        <v>207</v>
      </c>
      <c r="N205" s="511"/>
      <c r="O205" s="247" t="s">
        <v>207</v>
      </c>
      <c r="P205" s="511"/>
      <c r="Q205" s="247" t="s">
        <v>207</v>
      </c>
      <c r="R205" s="511"/>
      <c r="S205" s="247" t="s">
        <v>207</v>
      </c>
      <c r="T205" s="511"/>
      <c r="U205" s="246" t="s">
        <v>207</v>
      </c>
      <c r="V205" s="511"/>
      <c r="W205" s="248">
        <v>40610</v>
      </c>
      <c r="X205" s="511"/>
      <c r="Y205" s="248">
        <v>40618</v>
      </c>
      <c r="Z205" s="511"/>
      <c r="AA205" s="246">
        <v>40618</v>
      </c>
      <c r="AB205" s="511">
        <v>0</v>
      </c>
      <c r="AC205" s="248">
        <f t="shared" si="18"/>
        <v>40618</v>
      </c>
      <c r="AD205" s="511">
        <v>122</v>
      </c>
      <c r="AE205" s="248">
        <f t="shared" si="19"/>
        <v>40740</v>
      </c>
      <c r="AF205" s="480"/>
      <c r="AG205" s="29"/>
      <c r="AH205" s="462"/>
    </row>
    <row r="206" spans="1:34" ht="15">
      <c r="A206" s="20">
        <f t="shared" si="17"/>
        <v>174</v>
      </c>
      <c r="B206" s="252" t="s">
        <v>204</v>
      </c>
      <c r="C206" s="253" t="s">
        <v>935</v>
      </c>
      <c r="D206" s="254" t="s">
        <v>226</v>
      </c>
      <c r="E206" s="232" t="s">
        <v>1038</v>
      </c>
      <c r="F206" s="255">
        <v>1</v>
      </c>
      <c r="G206" s="255">
        <v>0</v>
      </c>
      <c r="H206" s="255">
        <v>10000</v>
      </c>
      <c r="I206" s="376" t="s">
        <v>290</v>
      </c>
      <c r="J206" s="458" t="s">
        <v>214</v>
      </c>
      <c r="K206" s="229">
        <v>40616</v>
      </c>
      <c r="L206" s="510">
        <v>14</v>
      </c>
      <c r="M206" s="534">
        <f>K206+L206</f>
        <v>40630</v>
      </c>
      <c r="N206" s="510"/>
      <c r="O206" s="376" t="s">
        <v>207</v>
      </c>
      <c r="P206" s="510">
        <v>3</v>
      </c>
      <c r="Q206" s="534">
        <f>M206+P206</f>
        <v>40633</v>
      </c>
      <c r="R206" s="510">
        <v>14</v>
      </c>
      <c r="S206" s="534">
        <f>Q206+R206</f>
        <v>40647</v>
      </c>
      <c r="T206" s="510">
        <v>7</v>
      </c>
      <c r="U206" s="229">
        <f>S206+T206</f>
        <v>40654</v>
      </c>
      <c r="V206" s="510">
        <v>14</v>
      </c>
      <c r="W206" s="534">
        <f>U206+V206</f>
        <v>40668</v>
      </c>
      <c r="X206" s="510">
        <v>2</v>
      </c>
      <c r="Y206" s="534">
        <f>W206+X206</f>
        <v>40670</v>
      </c>
      <c r="Z206" s="510">
        <v>7</v>
      </c>
      <c r="AA206" s="229">
        <f>Y206+Z206</f>
        <v>40677</v>
      </c>
      <c r="AB206" s="510">
        <v>7</v>
      </c>
      <c r="AC206" s="534">
        <f t="shared" si="18"/>
        <v>40684</v>
      </c>
      <c r="AD206" s="510">
        <v>30</v>
      </c>
      <c r="AE206" s="534">
        <f t="shared" si="19"/>
        <v>40714</v>
      </c>
      <c r="AF206" s="479"/>
      <c r="AG206" s="48"/>
      <c r="AH206" s="117" t="s">
        <v>770</v>
      </c>
    </row>
    <row r="207" spans="1:34" s="48" customFormat="1" ht="15.95" customHeight="1">
      <c r="A207" s="20">
        <f t="shared" si="17"/>
        <v>175</v>
      </c>
      <c r="B207" s="240" t="s">
        <v>316</v>
      </c>
      <c r="C207" s="459"/>
      <c r="D207" s="460"/>
      <c r="E207" s="241"/>
      <c r="F207" s="243"/>
      <c r="G207" s="243">
        <v>0</v>
      </c>
      <c r="H207" s="243">
        <v>5435</v>
      </c>
      <c r="I207" s="248"/>
      <c r="J207" s="244"/>
      <c r="K207" s="1152">
        <v>40588</v>
      </c>
      <c r="L207" s="511"/>
      <c r="M207" s="247" t="s">
        <v>207</v>
      </c>
      <c r="N207" s="511"/>
      <c r="O207" s="247" t="s">
        <v>207</v>
      </c>
      <c r="P207" s="511"/>
      <c r="Q207" s="247" t="s">
        <v>207</v>
      </c>
      <c r="R207" s="511"/>
      <c r="S207" s="247" t="s">
        <v>207</v>
      </c>
      <c r="T207" s="511"/>
      <c r="U207" s="246" t="s">
        <v>207</v>
      </c>
      <c r="V207" s="511"/>
      <c r="W207" s="248">
        <v>40610</v>
      </c>
      <c r="X207" s="511"/>
      <c r="Y207" s="248">
        <v>40618</v>
      </c>
      <c r="Z207" s="511"/>
      <c r="AA207" s="246">
        <v>40618</v>
      </c>
      <c r="AB207" s="511">
        <v>0</v>
      </c>
      <c r="AC207" s="248">
        <f t="shared" si="18"/>
        <v>40618</v>
      </c>
      <c r="AD207" s="511">
        <v>122</v>
      </c>
      <c r="AE207" s="248">
        <f t="shared" si="19"/>
        <v>40740</v>
      </c>
      <c r="AF207" s="480"/>
      <c r="AG207" s="29"/>
      <c r="AH207" s="462"/>
    </row>
    <row r="208" spans="1:34" ht="15">
      <c r="A208" s="20">
        <f t="shared" si="17"/>
        <v>176</v>
      </c>
      <c r="B208" s="252" t="s">
        <v>204</v>
      </c>
      <c r="C208" s="253" t="s">
        <v>936</v>
      </c>
      <c r="D208" s="254" t="s">
        <v>226</v>
      </c>
      <c r="E208" s="232" t="s">
        <v>1039</v>
      </c>
      <c r="F208" s="255">
        <v>1</v>
      </c>
      <c r="G208" s="255">
        <v>0</v>
      </c>
      <c r="H208" s="255">
        <v>10000</v>
      </c>
      <c r="I208" s="376" t="s">
        <v>290</v>
      </c>
      <c r="J208" s="458" t="s">
        <v>214</v>
      </c>
      <c r="K208" s="229">
        <v>40616</v>
      </c>
      <c r="L208" s="510">
        <v>14</v>
      </c>
      <c r="M208" s="534">
        <f>K208+L208</f>
        <v>40630</v>
      </c>
      <c r="N208" s="510"/>
      <c r="O208" s="376" t="s">
        <v>207</v>
      </c>
      <c r="P208" s="510">
        <v>3</v>
      </c>
      <c r="Q208" s="534">
        <f>M208+P208</f>
        <v>40633</v>
      </c>
      <c r="R208" s="510">
        <v>14</v>
      </c>
      <c r="S208" s="534">
        <f>Q208+R208</f>
        <v>40647</v>
      </c>
      <c r="T208" s="510">
        <v>7</v>
      </c>
      <c r="U208" s="229">
        <f>S208+T208</f>
        <v>40654</v>
      </c>
      <c r="V208" s="510">
        <v>14</v>
      </c>
      <c r="W208" s="534">
        <f>U208+V208</f>
        <v>40668</v>
      </c>
      <c r="X208" s="510">
        <v>2</v>
      </c>
      <c r="Y208" s="534">
        <f>W208+X208</f>
        <v>40670</v>
      </c>
      <c r="Z208" s="510">
        <v>7</v>
      </c>
      <c r="AA208" s="229">
        <f>Y208+Z208</f>
        <v>40677</v>
      </c>
      <c r="AB208" s="510">
        <v>7</v>
      </c>
      <c r="AC208" s="534">
        <f t="shared" si="18"/>
        <v>40684</v>
      </c>
      <c r="AD208" s="510">
        <v>30</v>
      </c>
      <c r="AE208" s="534">
        <f t="shared" si="19"/>
        <v>40714</v>
      </c>
      <c r="AF208" s="479"/>
      <c r="AG208" s="48"/>
      <c r="AH208" s="117" t="s">
        <v>770</v>
      </c>
    </row>
    <row r="209" spans="1:34" s="48" customFormat="1" ht="15.95" customHeight="1">
      <c r="A209" s="20">
        <f t="shared" si="17"/>
        <v>177</v>
      </c>
      <c r="B209" s="240" t="s">
        <v>316</v>
      </c>
      <c r="C209" s="459"/>
      <c r="D209" s="460"/>
      <c r="E209" s="241"/>
      <c r="F209" s="243"/>
      <c r="G209" s="243">
        <v>0</v>
      </c>
      <c r="H209" s="243">
        <v>6480</v>
      </c>
      <c r="I209" s="248"/>
      <c r="J209" s="244"/>
      <c r="K209" s="1152">
        <v>40588</v>
      </c>
      <c r="L209" s="511"/>
      <c r="M209" s="247" t="s">
        <v>207</v>
      </c>
      <c r="N209" s="511"/>
      <c r="O209" s="247" t="s">
        <v>207</v>
      </c>
      <c r="P209" s="511"/>
      <c r="Q209" s="247" t="s">
        <v>207</v>
      </c>
      <c r="R209" s="511"/>
      <c r="S209" s="247" t="s">
        <v>207</v>
      </c>
      <c r="T209" s="511"/>
      <c r="U209" s="246" t="s">
        <v>207</v>
      </c>
      <c r="V209" s="511"/>
      <c r="W209" s="248">
        <v>40610</v>
      </c>
      <c r="X209" s="511"/>
      <c r="Y209" s="248">
        <v>40618</v>
      </c>
      <c r="Z209" s="511"/>
      <c r="AA209" s="246">
        <v>40618</v>
      </c>
      <c r="AB209" s="511">
        <v>0</v>
      </c>
      <c r="AC209" s="248">
        <f t="shared" si="18"/>
        <v>40618</v>
      </c>
      <c r="AD209" s="511">
        <v>122</v>
      </c>
      <c r="AE209" s="248">
        <f t="shared" si="19"/>
        <v>40740</v>
      </c>
      <c r="AF209" s="480"/>
      <c r="AG209" s="29"/>
      <c r="AH209" s="462"/>
    </row>
    <row r="210" spans="1:34" ht="15">
      <c r="A210" s="20">
        <v>178</v>
      </c>
      <c r="B210" s="252" t="s">
        <v>204</v>
      </c>
      <c r="C210" s="253" t="s">
        <v>938</v>
      </c>
      <c r="D210" s="254" t="s">
        <v>226</v>
      </c>
      <c r="E210" s="232" t="s">
        <v>1040</v>
      </c>
      <c r="F210" s="255">
        <v>1</v>
      </c>
      <c r="G210" s="255">
        <v>0</v>
      </c>
      <c r="H210" s="255">
        <v>10000</v>
      </c>
      <c r="I210" s="376" t="s">
        <v>290</v>
      </c>
      <c r="J210" s="458" t="s">
        <v>214</v>
      </c>
      <c r="K210" s="229">
        <v>40616</v>
      </c>
      <c r="L210" s="510">
        <v>14</v>
      </c>
      <c r="M210" s="534">
        <f>K210+L210</f>
        <v>40630</v>
      </c>
      <c r="N210" s="510"/>
      <c r="O210" s="376" t="s">
        <v>207</v>
      </c>
      <c r="P210" s="510">
        <v>3</v>
      </c>
      <c r="Q210" s="534">
        <f>M210+P210</f>
        <v>40633</v>
      </c>
      <c r="R210" s="510">
        <v>14</v>
      </c>
      <c r="S210" s="534">
        <f>Q210+R210</f>
        <v>40647</v>
      </c>
      <c r="T210" s="510">
        <v>7</v>
      </c>
      <c r="U210" s="229">
        <f>S210+T210</f>
        <v>40654</v>
      </c>
      <c r="V210" s="510">
        <v>14</v>
      </c>
      <c r="W210" s="534">
        <f>U210+V210</f>
        <v>40668</v>
      </c>
      <c r="X210" s="510">
        <v>2</v>
      </c>
      <c r="Y210" s="534">
        <f>W210+X210</f>
        <v>40670</v>
      </c>
      <c r="Z210" s="510">
        <v>7</v>
      </c>
      <c r="AA210" s="229">
        <f>Y210+Z210</f>
        <v>40677</v>
      </c>
      <c r="AB210" s="510">
        <v>7</v>
      </c>
      <c r="AC210" s="534">
        <f t="shared" si="18"/>
        <v>40684</v>
      </c>
      <c r="AD210" s="510">
        <v>30</v>
      </c>
      <c r="AE210" s="534">
        <f t="shared" si="19"/>
        <v>40714</v>
      </c>
      <c r="AF210" s="479"/>
      <c r="AG210" s="48"/>
      <c r="AH210" s="117" t="s">
        <v>770</v>
      </c>
    </row>
    <row r="211" spans="1:34" s="48" customFormat="1" ht="15.95" customHeight="1">
      <c r="A211" s="20">
        <f t="shared" si="17"/>
        <v>179</v>
      </c>
      <c r="B211" s="240" t="s">
        <v>316</v>
      </c>
      <c r="C211" s="459"/>
      <c r="D211" s="460"/>
      <c r="E211" s="241"/>
      <c r="F211" s="243"/>
      <c r="G211" s="243">
        <v>0</v>
      </c>
      <c r="H211" s="243">
        <f>'Financial Management'!CE187</f>
        <v>6180</v>
      </c>
      <c r="I211" s="248"/>
      <c r="J211" s="244"/>
      <c r="K211" s="1152">
        <v>40588</v>
      </c>
      <c r="L211" s="511"/>
      <c r="M211" s="247" t="s">
        <v>207</v>
      </c>
      <c r="N211" s="511"/>
      <c r="O211" s="247" t="s">
        <v>207</v>
      </c>
      <c r="P211" s="511"/>
      <c r="Q211" s="247" t="s">
        <v>207</v>
      </c>
      <c r="R211" s="511"/>
      <c r="S211" s="247" t="s">
        <v>207</v>
      </c>
      <c r="T211" s="511"/>
      <c r="U211" s="246" t="s">
        <v>207</v>
      </c>
      <c r="V211" s="511"/>
      <c r="W211" s="248">
        <v>40610</v>
      </c>
      <c r="X211" s="511"/>
      <c r="Y211" s="248">
        <v>40618</v>
      </c>
      <c r="Z211" s="511"/>
      <c r="AA211" s="246">
        <v>40618</v>
      </c>
      <c r="AB211" s="511">
        <v>0</v>
      </c>
      <c r="AC211" s="248">
        <f t="shared" si="18"/>
        <v>40618</v>
      </c>
      <c r="AD211" s="511">
        <v>122</v>
      </c>
      <c r="AE211" s="248">
        <f t="shared" si="19"/>
        <v>40740</v>
      </c>
      <c r="AF211" s="480"/>
      <c r="AG211" s="29"/>
      <c r="AH211" s="462"/>
    </row>
    <row r="212" spans="1:34" ht="15">
      <c r="A212" s="20">
        <v>180</v>
      </c>
      <c r="B212" s="252" t="s">
        <v>204</v>
      </c>
      <c r="C212" s="253" t="s">
        <v>940</v>
      </c>
      <c r="D212" s="254" t="s">
        <v>226</v>
      </c>
      <c r="E212" s="232" t="s">
        <v>1041</v>
      </c>
      <c r="F212" s="255">
        <v>1</v>
      </c>
      <c r="G212" s="255"/>
      <c r="H212" s="255">
        <v>10000</v>
      </c>
      <c r="I212" s="376" t="s">
        <v>290</v>
      </c>
      <c r="J212" s="458" t="s">
        <v>214</v>
      </c>
      <c r="K212" s="229">
        <v>40616</v>
      </c>
      <c r="L212" s="510">
        <v>14</v>
      </c>
      <c r="M212" s="534">
        <f>K212+L212</f>
        <v>40630</v>
      </c>
      <c r="N212" s="510"/>
      <c r="O212" s="376" t="s">
        <v>207</v>
      </c>
      <c r="P212" s="510">
        <v>3</v>
      </c>
      <c r="Q212" s="534">
        <f>M212+P212</f>
        <v>40633</v>
      </c>
      <c r="R212" s="510">
        <v>14</v>
      </c>
      <c r="S212" s="534">
        <f>Q212+R212</f>
        <v>40647</v>
      </c>
      <c r="T212" s="510">
        <v>7</v>
      </c>
      <c r="U212" s="229">
        <f>S212+T212</f>
        <v>40654</v>
      </c>
      <c r="V212" s="510">
        <v>14</v>
      </c>
      <c r="W212" s="534">
        <f>U212+V212</f>
        <v>40668</v>
      </c>
      <c r="X212" s="510">
        <v>2</v>
      </c>
      <c r="Y212" s="534">
        <f>W212+X212</f>
        <v>40670</v>
      </c>
      <c r="Z212" s="510">
        <v>7</v>
      </c>
      <c r="AA212" s="229">
        <f>Y212+Z212</f>
        <v>40677</v>
      </c>
      <c r="AB212" s="510">
        <v>7</v>
      </c>
      <c r="AC212" s="534">
        <f t="shared" si="18"/>
        <v>40684</v>
      </c>
      <c r="AD212" s="510">
        <v>30</v>
      </c>
      <c r="AE212" s="534">
        <f t="shared" si="19"/>
        <v>40714</v>
      </c>
      <c r="AF212" s="479"/>
      <c r="AG212" s="48"/>
      <c r="AH212" s="117" t="s">
        <v>770</v>
      </c>
    </row>
    <row r="213" spans="1:34" s="48" customFormat="1" ht="15.95" customHeight="1">
      <c r="A213" s="20">
        <f t="shared" si="17"/>
        <v>181</v>
      </c>
      <c r="B213" s="240" t="s">
        <v>316</v>
      </c>
      <c r="C213" s="459"/>
      <c r="D213" s="460"/>
      <c r="E213" s="241"/>
      <c r="F213" s="243"/>
      <c r="G213" s="243"/>
      <c r="H213" s="243">
        <v>5345</v>
      </c>
      <c r="I213" s="248"/>
      <c r="J213" s="244"/>
      <c r="K213" s="1152">
        <v>40588</v>
      </c>
      <c r="L213" s="511"/>
      <c r="M213" s="247" t="s">
        <v>207</v>
      </c>
      <c r="N213" s="511"/>
      <c r="O213" s="247" t="s">
        <v>207</v>
      </c>
      <c r="P213" s="511"/>
      <c r="Q213" s="247" t="s">
        <v>207</v>
      </c>
      <c r="R213" s="511"/>
      <c r="S213" s="247" t="s">
        <v>207</v>
      </c>
      <c r="T213" s="511"/>
      <c r="U213" s="246" t="s">
        <v>207</v>
      </c>
      <c r="V213" s="511"/>
      <c r="W213" s="248">
        <v>40610</v>
      </c>
      <c r="X213" s="511"/>
      <c r="Y213" s="248">
        <v>40618</v>
      </c>
      <c r="Z213" s="511"/>
      <c r="AA213" s="246">
        <v>40618</v>
      </c>
      <c r="AB213" s="511">
        <v>0</v>
      </c>
      <c r="AC213" s="248">
        <f t="shared" si="18"/>
        <v>40618</v>
      </c>
      <c r="AD213" s="511">
        <v>122</v>
      </c>
      <c r="AE213" s="248">
        <f t="shared" si="19"/>
        <v>40740</v>
      </c>
      <c r="AF213" s="480"/>
      <c r="AG213" s="29"/>
      <c r="AH213" s="462"/>
    </row>
    <row r="214" spans="1:34" ht="15">
      <c r="A214" s="20">
        <f t="shared" si="17"/>
        <v>182</v>
      </c>
      <c r="B214" s="252" t="s">
        <v>204</v>
      </c>
      <c r="C214" s="253" t="s">
        <v>941</v>
      </c>
      <c r="D214" s="254" t="s">
        <v>226</v>
      </c>
      <c r="E214" s="232" t="s">
        <v>1042</v>
      </c>
      <c r="F214" s="255">
        <v>1</v>
      </c>
      <c r="G214" s="255"/>
      <c r="H214" s="255">
        <v>10000</v>
      </c>
      <c r="I214" s="376" t="s">
        <v>290</v>
      </c>
      <c r="J214" s="458" t="s">
        <v>214</v>
      </c>
      <c r="K214" s="229">
        <v>40616</v>
      </c>
      <c r="L214" s="510">
        <v>14</v>
      </c>
      <c r="M214" s="534">
        <f>K214+L214</f>
        <v>40630</v>
      </c>
      <c r="N214" s="510"/>
      <c r="O214" s="376" t="s">
        <v>207</v>
      </c>
      <c r="P214" s="510">
        <v>3</v>
      </c>
      <c r="Q214" s="534">
        <f>M214+P214</f>
        <v>40633</v>
      </c>
      <c r="R214" s="510">
        <v>14</v>
      </c>
      <c r="S214" s="534">
        <f>Q214+R214</f>
        <v>40647</v>
      </c>
      <c r="T214" s="510">
        <v>7</v>
      </c>
      <c r="U214" s="229">
        <f>S214+T214</f>
        <v>40654</v>
      </c>
      <c r="V214" s="510">
        <v>14</v>
      </c>
      <c r="W214" s="534">
        <f>U214+V214</f>
        <v>40668</v>
      </c>
      <c r="X214" s="510">
        <v>2</v>
      </c>
      <c r="Y214" s="534">
        <f>W214+X214</f>
        <v>40670</v>
      </c>
      <c r="Z214" s="510">
        <v>7</v>
      </c>
      <c r="AA214" s="229">
        <f>Y214+Z214</f>
        <v>40677</v>
      </c>
      <c r="AB214" s="510">
        <v>7</v>
      </c>
      <c r="AC214" s="534">
        <f t="shared" si="18"/>
        <v>40684</v>
      </c>
      <c r="AD214" s="510">
        <v>30</v>
      </c>
      <c r="AE214" s="534">
        <f t="shared" si="19"/>
        <v>40714</v>
      </c>
      <c r="AF214" s="479"/>
      <c r="AG214" s="48"/>
      <c r="AH214" s="117" t="s">
        <v>770</v>
      </c>
    </row>
    <row r="215" spans="1:34" s="48" customFormat="1" ht="15.95" customHeight="1">
      <c r="A215" s="20">
        <f t="shared" si="17"/>
        <v>183</v>
      </c>
      <c r="B215" s="240" t="s">
        <v>316</v>
      </c>
      <c r="C215" s="459"/>
      <c r="D215" s="460"/>
      <c r="E215" s="241"/>
      <c r="F215" s="243"/>
      <c r="G215" s="243"/>
      <c r="H215" s="243">
        <v>6115</v>
      </c>
      <c r="I215" s="248"/>
      <c r="J215" s="244"/>
      <c r="K215" s="1152">
        <v>40588</v>
      </c>
      <c r="L215" s="511"/>
      <c r="M215" s="247" t="s">
        <v>207</v>
      </c>
      <c r="N215" s="511"/>
      <c r="O215" s="247" t="s">
        <v>207</v>
      </c>
      <c r="P215" s="511"/>
      <c r="Q215" s="247" t="s">
        <v>207</v>
      </c>
      <c r="R215" s="511"/>
      <c r="S215" s="247" t="s">
        <v>207</v>
      </c>
      <c r="T215" s="511"/>
      <c r="U215" s="246" t="s">
        <v>207</v>
      </c>
      <c r="V215" s="511"/>
      <c r="W215" s="248">
        <v>40610</v>
      </c>
      <c r="X215" s="511"/>
      <c r="Y215" s="248">
        <v>40618</v>
      </c>
      <c r="Z215" s="511"/>
      <c r="AA215" s="246">
        <v>40618</v>
      </c>
      <c r="AB215" s="511">
        <v>0</v>
      </c>
      <c r="AC215" s="248">
        <f t="shared" si="18"/>
        <v>40618</v>
      </c>
      <c r="AD215" s="511">
        <v>122</v>
      </c>
      <c r="AE215" s="248">
        <f t="shared" si="19"/>
        <v>40740</v>
      </c>
      <c r="AF215" s="480"/>
      <c r="AG215" s="29"/>
      <c r="AH215" s="462"/>
    </row>
    <row r="216" spans="1:34" ht="15">
      <c r="A216" s="20">
        <f t="shared" si="17"/>
        <v>184</v>
      </c>
      <c r="B216" s="252" t="s">
        <v>204</v>
      </c>
      <c r="C216" s="253" t="s">
        <v>942</v>
      </c>
      <c r="D216" s="254" t="s">
        <v>226</v>
      </c>
      <c r="E216" s="232" t="s">
        <v>1043</v>
      </c>
      <c r="F216" s="255">
        <v>1</v>
      </c>
      <c r="G216" s="255"/>
      <c r="H216" s="255">
        <v>10000</v>
      </c>
      <c r="I216" s="376" t="s">
        <v>290</v>
      </c>
      <c r="J216" s="458" t="s">
        <v>214</v>
      </c>
      <c r="K216" s="229">
        <v>40616</v>
      </c>
      <c r="L216" s="510">
        <v>14</v>
      </c>
      <c r="M216" s="534">
        <f>K216+L216</f>
        <v>40630</v>
      </c>
      <c r="N216" s="510"/>
      <c r="O216" s="376" t="s">
        <v>207</v>
      </c>
      <c r="P216" s="510">
        <v>3</v>
      </c>
      <c r="Q216" s="534">
        <f>M216+P216</f>
        <v>40633</v>
      </c>
      <c r="R216" s="510">
        <v>14</v>
      </c>
      <c r="S216" s="534">
        <f>Q216+R216</f>
        <v>40647</v>
      </c>
      <c r="T216" s="510">
        <v>7</v>
      </c>
      <c r="U216" s="229">
        <f>S216+T216</f>
        <v>40654</v>
      </c>
      <c r="V216" s="510">
        <v>14</v>
      </c>
      <c r="W216" s="534">
        <f>U216+V216</f>
        <v>40668</v>
      </c>
      <c r="X216" s="510">
        <v>2</v>
      </c>
      <c r="Y216" s="534">
        <f>W216+X216</f>
        <v>40670</v>
      </c>
      <c r="Z216" s="510">
        <v>7</v>
      </c>
      <c r="AA216" s="229">
        <f>Y216+Z216</f>
        <v>40677</v>
      </c>
      <c r="AB216" s="510">
        <v>7</v>
      </c>
      <c r="AC216" s="534">
        <f t="shared" si="18"/>
        <v>40684</v>
      </c>
      <c r="AD216" s="510">
        <v>30</v>
      </c>
      <c r="AE216" s="534">
        <f t="shared" si="19"/>
        <v>40714</v>
      </c>
      <c r="AF216" s="479"/>
      <c r="AG216" s="48"/>
      <c r="AH216" s="117" t="s">
        <v>770</v>
      </c>
    </row>
    <row r="217" spans="1:34" s="48" customFormat="1" ht="15.95" customHeight="1">
      <c r="A217" s="20">
        <f t="shared" si="17"/>
        <v>185</v>
      </c>
      <c r="B217" s="240" t="s">
        <v>316</v>
      </c>
      <c r="C217" s="459"/>
      <c r="D217" s="460"/>
      <c r="E217" s="241"/>
      <c r="F217" s="243"/>
      <c r="G217" s="243"/>
      <c r="H217" s="243">
        <v>5625</v>
      </c>
      <c r="I217" s="248"/>
      <c r="J217" s="244"/>
      <c r="K217" s="1152">
        <v>40588</v>
      </c>
      <c r="L217" s="511"/>
      <c r="M217" s="247" t="s">
        <v>207</v>
      </c>
      <c r="N217" s="511"/>
      <c r="O217" s="247" t="s">
        <v>207</v>
      </c>
      <c r="P217" s="511"/>
      <c r="Q217" s="247" t="s">
        <v>207</v>
      </c>
      <c r="R217" s="511"/>
      <c r="S217" s="247" t="s">
        <v>207</v>
      </c>
      <c r="T217" s="511"/>
      <c r="U217" s="246" t="s">
        <v>207</v>
      </c>
      <c r="V217" s="511"/>
      <c r="W217" s="248">
        <v>40610</v>
      </c>
      <c r="X217" s="511"/>
      <c r="Y217" s="248">
        <v>40618</v>
      </c>
      <c r="Z217" s="511"/>
      <c r="AA217" s="246">
        <v>40618</v>
      </c>
      <c r="AB217" s="511">
        <v>0</v>
      </c>
      <c r="AC217" s="248">
        <f t="shared" si="18"/>
        <v>40618</v>
      </c>
      <c r="AD217" s="511">
        <v>122</v>
      </c>
      <c r="AE217" s="248">
        <f t="shared" si="19"/>
        <v>40740</v>
      </c>
      <c r="AF217" s="480"/>
      <c r="AG217" s="29"/>
      <c r="AH217" s="462"/>
    </row>
    <row r="218" spans="1:34" ht="15">
      <c r="A218" s="20">
        <f t="shared" si="17"/>
        <v>186</v>
      </c>
      <c r="B218" s="252" t="s">
        <v>204</v>
      </c>
      <c r="C218" s="253" t="s">
        <v>943</v>
      </c>
      <c r="D218" s="254" t="s">
        <v>226</v>
      </c>
      <c r="E218" s="232" t="s">
        <v>1044</v>
      </c>
      <c r="F218" s="255">
        <v>1</v>
      </c>
      <c r="G218" s="255"/>
      <c r="H218" s="255">
        <v>10000</v>
      </c>
      <c r="I218" s="376" t="s">
        <v>290</v>
      </c>
      <c r="J218" s="458" t="s">
        <v>214</v>
      </c>
      <c r="K218" s="229">
        <v>40616</v>
      </c>
      <c r="L218" s="510">
        <v>14</v>
      </c>
      <c r="M218" s="534">
        <f>K218+L218</f>
        <v>40630</v>
      </c>
      <c r="N218" s="510"/>
      <c r="O218" s="376" t="s">
        <v>207</v>
      </c>
      <c r="P218" s="510">
        <v>3</v>
      </c>
      <c r="Q218" s="534">
        <f>M218+P218</f>
        <v>40633</v>
      </c>
      <c r="R218" s="510">
        <v>14</v>
      </c>
      <c r="S218" s="534">
        <f>Q218+R218</f>
        <v>40647</v>
      </c>
      <c r="T218" s="510">
        <v>7</v>
      </c>
      <c r="U218" s="229">
        <f>S218+T218</f>
        <v>40654</v>
      </c>
      <c r="V218" s="510">
        <v>14</v>
      </c>
      <c r="W218" s="534">
        <f>U218+V218</f>
        <v>40668</v>
      </c>
      <c r="X218" s="510">
        <v>2</v>
      </c>
      <c r="Y218" s="534">
        <f>W218+X218</f>
        <v>40670</v>
      </c>
      <c r="Z218" s="510">
        <v>7</v>
      </c>
      <c r="AA218" s="229">
        <f>Y218+Z218</f>
        <v>40677</v>
      </c>
      <c r="AB218" s="510">
        <v>7</v>
      </c>
      <c r="AC218" s="534">
        <f t="shared" si="18"/>
        <v>40684</v>
      </c>
      <c r="AD218" s="510">
        <v>30</v>
      </c>
      <c r="AE218" s="534">
        <f t="shared" si="19"/>
        <v>40714</v>
      </c>
      <c r="AF218" s="479"/>
      <c r="AG218" s="48"/>
      <c r="AH218" s="117" t="s">
        <v>770</v>
      </c>
    </row>
    <row r="219" spans="1:34" s="48" customFormat="1" ht="15.95" customHeight="1">
      <c r="A219" s="20">
        <f t="shared" si="17"/>
        <v>187</v>
      </c>
      <c r="B219" s="240" t="s">
        <v>316</v>
      </c>
      <c r="C219" s="459"/>
      <c r="D219" s="460"/>
      <c r="E219" s="241"/>
      <c r="F219" s="243"/>
      <c r="G219" s="243"/>
      <c r="H219" s="243">
        <v>7620</v>
      </c>
      <c r="I219" s="248"/>
      <c r="J219" s="244"/>
      <c r="K219" s="1152">
        <v>40588</v>
      </c>
      <c r="L219" s="511"/>
      <c r="M219" s="247" t="s">
        <v>207</v>
      </c>
      <c r="N219" s="511"/>
      <c r="O219" s="247" t="s">
        <v>207</v>
      </c>
      <c r="P219" s="511"/>
      <c r="Q219" s="247" t="s">
        <v>207</v>
      </c>
      <c r="R219" s="511"/>
      <c r="S219" s="247" t="s">
        <v>207</v>
      </c>
      <c r="T219" s="511"/>
      <c r="U219" s="246" t="s">
        <v>207</v>
      </c>
      <c r="V219" s="511"/>
      <c r="W219" s="248">
        <v>40610</v>
      </c>
      <c r="X219" s="511"/>
      <c r="Y219" s="248">
        <v>40618</v>
      </c>
      <c r="Z219" s="511"/>
      <c r="AA219" s="246">
        <v>40618</v>
      </c>
      <c r="AB219" s="511">
        <v>0</v>
      </c>
      <c r="AC219" s="248">
        <f t="shared" si="18"/>
        <v>40618</v>
      </c>
      <c r="AD219" s="511">
        <v>122</v>
      </c>
      <c r="AE219" s="248">
        <f t="shared" si="19"/>
        <v>40740</v>
      </c>
      <c r="AF219" s="480"/>
      <c r="AG219" s="29"/>
      <c r="AH219" s="462"/>
    </row>
    <row r="220" spans="1:34" ht="15">
      <c r="A220" s="20">
        <f t="shared" si="17"/>
        <v>188</v>
      </c>
      <c r="B220" s="252" t="s">
        <v>204</v>
      </c>
      <c r="C220" s="253" t="s">
        <v>944</v>
      </c>
      <c r="D220" s="254" t="s">
        <v>226</v>
      </c>
      <c r="E220" s="232" t="s">
        <v>1045</v>
      </c>
      <c r="F220" s="255">
        <v>1</v>
      </c>
      <c r="G220" s="255"/>
      <c r="H220" s="255">
        <v>10000</v>
      </c>
      <c r="I220" s="376" t="s">
        <v>290</v>
      </c>
      <c r="J220" s="458" t="s">
        <v>214</v>
      </c>
      <c r="K220" s="229">
        <v>40616</v>
      </c>
      <c r="L220" s="510">
        <v>14</v>
      </c>
      <c r="M220" s="534">
        <f>K220+L220</f>
        <v>40630</v>
      </c>
      <c r="N220" s="510"/>
      <c r="O220" s="376" t="s">
        <v>207</v>
      </c>
      <c r="P220" s="510">
        <v>3</v>
      </c>
      <c r="Q220" s="534">
        <f>M220+P220</f>
        <v>40633</v>
      </c>
      <c r="R220" s="510">
        <v>14</v>
      </c>
      <c r="S220" s="534">
        <f>Q220+R220</f>
        <v>40647</v>
      </c>
      <c r="T220" s="510">
        <v>7</v>
      </c>
      <c r="U220" s="229">
        <f>S220+T220</f>
        <v>40654</v>
      </c>
      <c r="V220" s="510">
        <v>14</v>
      </c>
      <c r="W220" s="534">
        <f>U220+V220</f>
        <v>40668</v>
      </c>
      <c r="X220" s="510">
        <v>2</v>
      </c>
      <c r="Y220" s="534">
        <f>W220+X220</f>
        <v>40670</v>
      </c>
      <c r="Z220" s="510">
        <v>7</v>
      </c>
      <c r="AA220" s="229">
        <f>Y220+Z220</f>
        <v>40677</v>
      </c>
      <c r="AB220" s="510">
        <v>7</v>
      </c>
      <c r="AC220" s="534">
        <f t="shared" si="18"/>
        <v>40684</v>
      </c>
      <c r="AD220" s="510">
        <v>30</v>
      </c>
      <c r="AE220" s="534">
        <f t="shared" si="19"/>
        <v>40714</v>
      </c>
      <c r="AF220" s="479"/>
      <c r="AG220" s="48"/>
      <c r="AH220" s="117" t="s">
        <v>770</v>
      </c>
    </row>
    <row r="221" spans="1:34" s="48" customFormat="1" ht="15.95" customHeight="1">
      <c r="A221" s="20">
        <f t="shared" si="17"/>
        <v>189</v>
      </c>
      <c r="B221" s="240" t="s">
        <v>316</v>
      </c>
      <c r="C221" s="459"/>
      <c r="D221" s="460"/>
      <c r="E221" s="241"/>
      <c r="F221" s="243"/>
      <c r="G221" s="243"/>
      <c r="H221" s="243">
        <v>7165</v>
      </c>
      <c r="I221" s="248"/>
      <c r="J221" s="244"/>
      <c r="K221" s="1152">
        <v>40588</v>
      </c>
      <c r="L221" s="511"/>
      <c r="M221" s="247" t="s">
        <v>207</v>
      </c>
      <c r="N221" s="511"/>
      <c r="O221" s="247" t="s">
        <v>207</v>
      </c>
      <c r="P221" s="511"/>
      <c r="Q221" s="247" t="s">
        <v>207</v>
      </c>
      <c r="R221" s="511"/>
      <c r="S221" s="247" t="s">
        <v>207</v>
      </c>
      <c r="T221" s="511"/>
      <c r="U221" s="246" t="s">
        <v>207</v>
      </c>
      <c r="V221" s="511"/>
      <c r="W221" s="248">
        <v>40610</v>
      </c>
      <c r="X221" s="511"/>
      <c r="Y221" s="248">
        <v>40618</v>
      </c>
      <c r="Z221" s="511"/>
      <c r="AA221" s="246">
        <v>40618</v>
      </c>
      <c r="AB221" s="511">
        <v>0</v>
      </c>
      <c r="AC221" s="248">
        <f t="shared" si="18"/>
        <v>40618</v>
      </c>
      <c r="AD221" s="511">
        <v>122</v>
      </c>
      <c r="AE221" s="248">
        <f t="shared" si="19"/>
        <v>40740</v>
      </c>
      <c r="AF221" s="480"/>
      <c r="AG221" s="29"/>
      <c r="AH221" s="462"/>
    </row>
    <row r="222" spans="1:34" ht="15">
      <c r="A222" s="20">
        <v>190</v>
      </c>
      <c r="B222" s="252" t="s">
        <v>204</v>
      </c>
      <c r="C222" s="253" t="s">
        <v>946</v>
      </c>
      <c r="D222" s="254" t="s">
        <v>226</v>
      </c>
      <c r="E222" s="232" t="s">
        <v>1046</v>
      </c>
      <c r="F222" s="255">
        <v>1</v>
      </c>
      <c r="G222" s="255"/>
      <c r="H222" s="255">
        <v>10000</v>
      </c>
      <c r="I222" s="376" t="s">
        <v>290</v>
      </c>
      <c r="J222" s="458" t="s">
        <v>214</v>
      </c>
      <c r="K222" s="229">
        <v>40616</v>
      </c>
      <c r="L222" s="510">
        <v>14</v>
      </c>
      <c r="M222" s="534">
        <f>K222+L222</f>
        <v>40630</v>
      </c>
      <c r="N222" s="510"/>
      <c r="O222" s="376" t="s">
        <v>207</v>
      </c>
      <c r="P222" s="510">
        <v>3</v>
      </c>
      <c r="Q222" s="534">
        <f>M222+P222</f>
        <v>40633</v>
      </c>
      <c r="R222" s="510">
        <v>14</v>
      </c>
      <c r="S222" s="534">
        <f>Q222+R222</f>
        <v>40647</v>
      </c>
      <c r="T222" s="510">
        <v>7</v>
      </c>
      <c r="U222" s="229">
        <f>S222+T222</f>
        <v>40654</v>
      </c>
      <c r="V222" s="510">
        <v>14</v>
      </c>
      <c r="W222" s="534">
        <f>U222+V222</f>
        <v>40668</v>
      </c>
      <c r="X222" s="510">
        <v>2</v>
      </c>
      <c r="Y222" s="534">
        <f>W222+X222</f>
        <v>40670</v>
      </c>
      <c r="Z222" s="510">
        <v>7</v>
      </c>
      <c r="AA222" s="229">
        <f>Y222+Z222</f>
        <v>40677</v>
      </c>
      <c r="AB222" s="510">
        <v>7</v>
      </c>
      <c r="AC222" s="534">
        <f t="shared" si="18"/>
        <v>40684</v>
      </c>
      <c r="AD222" s="510">
        <v>30</v>
      </c>
      <c r="AE222" s="534">
        <f t="shared" si="19"/>
        <v>40714</v>
      </c>
      <c r="AF222" s="479"/>
      <c r="AG222" s="48"/>
      <c r="AH222" s="117" t="s">
        <v>770</v>
      </c>
    </row>
    <row r="223" spans="1:34" s="48" customFormat="1" ht="15.95" customHeight="1">
      <c r="A223" s="20">
        <f t="shared" si="17"/>
        <v>191</v>
      </c>
      <c r="B223" s="240" t="s">
        <v>316</v>
      </c>
      <c r="C223" s="459"/>
      <c r="D223" s="460"/>
      <c r="E223" s="241"/>
      <c r="F223" s="243"/>
      <c r="G223" s="243"/>
      <c r="H223" s="243">
        <v>6090</v>
      </c>
      <c r="I223" s="248"/>
      <c r="J223" s="244"/>
      <c r="K223" s="1152">
        <v>40588</v>
      </c>
      <c r="L223" s="511"/>
      <c r="M223" s="247" t="s">
        <v>207</v>
      </c>
      <c r="N223" s="511"/>
      <c r="O223" s="247" t="s">
        <v>207</v>
      </c>
      <c r="P223" s="511"/>
      <c r="Q223" s="247" t="s">
        <v>207</v>
      </c>
      <c r="R223" s="511"/>
      <c r="S223" s="247" t="s">
        <v>207</v>
      </c>
      <c r="T223" s="511"/>
      <c r="U223" s="246" t="s">
        <v>207</v>
      </c>
      <c r="V223" s="511"/>
      <c r="W223" s="248">
        <v>40610</v>
      </c>
      <c r="X223" s="511"/>
      <c r="Y223" s="248">
        <v>40618</v>
      </c>
      <c r="Z223" s="511"/>
      <c r="AA223" s="246">
        <v>40618</v>
      </c>
      <c r="AB223" s="511">
        <v>0</v>
      </c>
      <c r="AC223" s="248">
        <f t="shared" si="18"/>
        <v>40618</v>
      </c>
      <c r="AD223" s="511">
        <v>122</v>
      </c>
      <c r="AE223" s="248">
        <f t="shared" si="19"/>
        <v>40740</v>
      </c>
      <c r="AF223" s="480"/>
      <c r="AG223" s="29"/>
      <c r="AH223" s="462"/>
    </row>
    <row r="224" spans="1:34" ht="15">
      <c r="A224" s="20">
        <f t="shared" si="17"/>
        <v>192</v>
      </c>
      <c r="B224" s="252" t="s">
        <v>204</v>
      </c>
      <c r="C224" s="253" t="s">
        <v>947</v>
      </c>
      <c r="D224" s="254" t="s">
        <v>226</v>
      </c>
      <c r="E224" s="232" t="s">
        <v>1047</v>
      </c>
      <c r="F224" s="255">
        <v>1</v>
      </c>
      <c r="G224" s="255"/>
      <c r="H224" s="255">
        <v>10000</v>
      </c>
      <c r="I224" s="376" t="s">
        <v>290</v>
      </c>
      <c r="J224" s="458" t="s">
        <v>214</v>
      </c>
      <c r="K224" s="229">
        <v>40616</v>
      </c>
      <c r="L224" s="510">
        <v>14</v>
      </c>
      <c r="M224" s="534">
        <f>K224+L224</f>
        <v>40630</v>
      </c>
      <c r="N224" s="510"/>
      <c r="O224" s="376" t="s">
        <v>207</v>
      </c>
      <c r="P224" s="510">
        <v>3</v>
      </c>
      <c r="Q224" s="534">
        <f>M224+P224</f>
        <v>40633</v>
      </c>
      <c r="R224" s="510">
        <v>14</v>
      </c>
      <c r="S224" s="534">
        <f>Q224+R224</f>
        <v>40647</v>
      </c>
      <c r="T224" s="510">
        <v>7</v>
      </c>
      <c r="U224" s="229">
        <f>S224+T224</f>
        <v>40654</v>
      </c>
      <c r="V224" s="510">
        <v>14</v>
      </c>
      <c r="W224" s="534">
        <f>U224+V224</f>
        <v>40668</v>
      </c>
      <c r="X224" s="510">
        <v>2</v>
      </c>
      <c r="Y224" s="534">
        <f>W224+X224</f>
        <v>40670</v>
      </c>
      <c r="Z224" s="510">
        <v>7</v>
      </c>
      <c r="AA224" s="229">
        <f>Y224+Z224</f>
        <v>40677</v>
      </c>
      <c r="AB224" s="510">
        <v>7</v>
      </c>
      <c r="AC224" s="534">
        <f t="shared" si="18"/>
        <v>40684</v>
      </c>
      <c r="AD224" s="510">
        <v>30</v>
      </c>
      <c r="AE224" s="534">
        <f t="shared" si="19"/>
        <v>40714</v>
      </c>
      <c r="AF224" s="479"/>
      <c r="AG224" s="48"/>
      <c r="AH224" s="117" t="s">
        <v>770</v>
      </c>
    </row>
    <row r="225" spans="1:34" s="48" customFormat="1" ht="15.95" customHeight="1">
      <c r="A225" s="20">
        <f t="shared" si="17"/>
        <v>193</v>
      </c>
      <c r="B225" s="240" t="s">
        <v>316</v>
      </c>
      <c r="C225" s="459"/>
      <c r="D225" s="460"/>
      <c r="E225" s="241"/>
      <c r="F225" s="243"/>
      <c r="G225" s="243"/>
      <c r="H225" s="243">
        <v>6255</v>
      </c>
      <c r="I225" s="248"/>
      <c r="J225" s="244"/>
      <c r="K225" s="1152">
        <v>40588</v>
      </c>
      <c r="L225" s="511"/>
      <c r="M225" s="247" t="s">
        <v>207</v>
      </c>
      <c r="N225" s="511"/>
      <c r="O225" s="247" t="s">
        <v>207</v>
      </c>
      <c r="P225" s="511"/>
      <c r="Q225" s="247" t="s">
        <v>207</v>
      </c>
      <c r="R225" s="511"/>
      <c r="S225" s="247" t="s">
        <v>207</v>
      </c>
      <c r="T225" s="511"/>
      <c r="U225" s="246" t="s">
        <v>207</v>
      </c>
      <c r="V225" s="511"/>
      <c r="W225" s="248">
        <v>40610</v>
      </c>
      <c r="X225" s="511"/>
      <c r="Y225" s="248">
        <v>40618</v>
      </c>
      <c r="Z225" s="511"/>
      <c r="AA225" s="246">
        <v>40618</v>
      </c>
      <c r="AB225" s="511">
        <v>0</v>
      </c>
      <c r="AC225" s="248">
        <f t="shared" si="18"/>
        <v>40618</v>
      </c>
      <c r="AD225" s="511">
        <v>122</v>
      </c>
      <c r="AE225" s="248">
        <f t="shared" si="19"/>
        <v>40740</v>
      </c>
      <c r="AF225" s="480"/>
      <c r="AG225" s="29"/>
      <c r="AH225" s="462"/>
    </row>
    <row r="226" spans="1:34" ht="15">
      <c r="A226" s="20">
        <f t="shared" si="17"/>
        <v>194</v>
      </c>
      <c r="B226" s="252" t="s">
        <v>204</v>
      </c>
      <c r="C226" s="253" t="s">
        <v>948</v>
      </c>
      <c r="D226" s="254" t="s">
        <v>226</v>
      </c>
      <c r="E226" s="232" t="s">
        <v>1048</v>
      </c>
      <c r="F226" s="255">
        <v>1</v>
      </c>
      <c r="G226" s="255"/>
      <c r="H226" s="255">
        <v>10000</v>
      </c>
      <c r="I226" s="376" t="s">
        <v>290</v>
      </c>
      <c r="J226" s="458" t="s">
        <v>214</v>
      </c>
      <c r="K226" s="229">
        <v>40616</v>
      </c>
      <c r="L226" s="510">
        <v>14</v>
      </c>
      <c r="M226" s="534">
        <f>K226+L226</f>
        <v>40630</v>
      </c>
      <c r="N226" s="510"/>
      <c r="O226" s="376" t="s">
        <v>207</v>
      </c>
      <c r="P226" s="510">
        <v>3</v>
      </c>
      <c r="Q226" s="534">
        <f>M226+P226</f>
        <v>40633</v>
      </c>
      <c r="R226" s="510">
        <v>14</v>
      </c>
      <c r="S226" s="534">
        <f>Q226+R226</f>
        <v>40647</v>
      </c>
      <c r="T226" s="510">
        <v>7</v>
      </c>
      <c r="U226" s="229">
        <f>S226+T226</f>
        <v>40654</v>
      </c>
      <c r="V226" s="510">
        <v>14</v>
      </c>
      <c r="W226" s="534">
        <f>U226+V226</f>
        <v>40668</v>
      </c>
      <c r="X226" s="510">
        <v>2</v>
      </c>
      <c r="Y226" s="534">
        <f>W226+X226</f>
        <v>40670</v>
      </c>
      <c r="Z226" s="510">
        <v>7</v>
      </c>
      <c r="AA226" s="229">
        <f>Y226+Z226</f>
        <v>40677</v>
      </c>
      <c r="AB226" s="510">
        <v>7</v>
      </c>
      <c r="AC226" s="534">
        <f t="shared" si="18"/>
        <v>40684</v>
      </c>
      <c r="AD226" s="510">
        <v>30</v>
      </c>
      <c r="AE226" s="534">
        <f t="shared" si="19"/>
        <v>40714</v>
      </c>
      <c r="AF226" s="479"/>
      <c r="AG226" s="48"/>
      <c r="AH226" s="117" t="s">
        <v>770</v>
      </c>
    </row>
    <row r="227" spans="1:34" s="48" customFormat="1" ht="15.95" customHeight="1">
      <c r="A227" s="20">
        <f t="shared" si="17"/>
        <v>195</v>
      </c>
      <c r="B227" s="240" t="s">
        <v>316</v>
      </c>
      <c r="C227" s="459"/>
      <c r="D227" s="460"/>
      <c r="E227" s="241"/>
      <c r="F227" s="243"/>
      <c r="G227" s="243"/>
      <c r="H227" s="243">
        <v>7350</v>
      </c>
      <c r="I227" s="248"/>
      <c r="J227" s="244"/>
      <c r="K227" s="1152">
        <v>40588</v>
      </c>
      <c r="L227" s="511"/>
      <c r="M227" s="247" t="s">
        <v>207</v>
      </c>
      <c r="N227" s="511"/>
      <c r="O227" s="247" t="s">
        <v>207</v>
      </c>
      <c r="P227" s="511"/>
      <c r="Q227" s="247" t="s">
        <v>207</v>
      </c>
      <c r="R227" s="511"/>
      <c r="S227" s="247" t="s">
        <v>207</v>
      </c>
      <c r="T227" s="511"/>
      <c r="U227" s="246" t="s">
        <v>207</v>
      </c>
      <c r="V227" s="511"/>
      <c r="W227" s="248">
        <v>40610</v>
      </c>
      <c r="X227" s="511"/>
      <c r="Y227" s="248">
        <v>40618</v>
      </c>
      <c r="Z227" s="511"/>
      <c r="AA227" s="246">
        <v>40618</v>
      </c>
      <c r="AB227" s="511">
        <v>0</v>
      </c>
      <c r="AC227" s="248">
        <f t="shared" si="18"/>
        <v>40618</v>
      </c>
      <c r="AD227" s="511">
        <v>122</v>
      </c>
      <c r="AE227" s="248">
        <f t="shared" si="19"/>
        <v>40740</v>
      </c>
      <c r="AF227" s="480"/>
      <c r="AG227" s="29"/>
      <c r="AH227" s="462"/>
    </row>
    <row r="228" spans="1:34" ht="15">
      <c r="A228" s="20">
        <f t="shared" si="17"/>
        <v>196</v>
      </c>
      <c r="B228" s="252" t="s">
        <v>204</v>
      </c>
      <c r="C228" s="253" t="s">
        <v>949</v>
      </c>
      <c r="D228" s="254" t="s">
        <v>226</v>
      </c>
      <c r="E228" s="232" t="s">
        <v>1049</v>
      </c>
      <c r="F228" s="255">
        <v>1</v>
      </c>
      <c r="G228" s="255"/>
      <c r="H228" s="255">
        <v>10000</v>
      </c>
      <c r="I228" s="376" t="s">
        <v>290</v>
      </c>
      <c r="J228" s="458" t="s">
        <v>214</v>
      </c>
      <c r="K228" s="229">
        <v>40616</v>
      </c>
      <c r="L228" s="510">
        <v>14</v>
      </c>
      <c r="M228" s="534">
        <f>K228+L228</f>
        <v>40630</v>
      </c>
      <c r="N228" s="510"/>
      <c r="O228" s="376" t="s">
        <v>207</v>
      </c>
      <c r="P228" s="510">
        <v>3</v>
      </c>
      <c r="Q228" s="534">
        <f>M228+P228</f>
        <v>40633</v>
      </c>
      <c r="R228" s="510">
        <v>14</v>
      </c>
      <c r="S228" s="534">
        <f>Q228+R228</f>
        <v>40647</v>
      </c>
      <c r="T228" s="510">
        <v>7</v>
      </c>
      <c r="U228" s="229">
        <f>S228+T228</f>
        <v>40654</v>
      </c>
      <c r="V228" s="510">
        <v>14</v>
      </c>
      <c r="W228" s="534">
        <f>U228+V228</f>
        <v>40668</v>
      </c>
      <c r="X228" s="510">
        <v>2</v>
      </c>
      <c r="Y228" s="534">
        <f>W228+X228</f>
        <v>40670</v>
      </c>
      <c r="Z228" s="510">
        <v>7</v>
      </c>
      <c r="AA228" s="229">
        <f>Y228+Z228</f>
        <v>40677</v>
      </c>
      <c r="AB228" s="510">
        <v>7</v>
      </c>
      <c r="AC228" s="534">
        <f t="shared" si="18"/>
        <v>40684</v>
      </c>
      <c r="AD228" s="510">
        <v>30</v>
      </c>
      <c r="AE228" s="534">
        <f t="shared" si="19"/>
        <v>40714</v>
      </c>
      <c r="AF228" s="479"/>
      <c r="AG228" s="48"/>
      <c r="AH228" s="117" t="s">
        <v>770</v>
      </c>
    </row>
    <row r="229" spans="1:34" s="48" customFormat="1" ht="15.95" customHeight="1">
      <c r="A229" s="20">
        <f t="shared" si="17"/>
        <v>197</v>
      </c>
      <c r="B229" s="240" t="s">
        <v>316</v>
      </c>
      <c r="C229" s="459"/>
      <c r="D229" s="460"/>
      <c r="E229" s="241"/>
      <c r="F229" s="243"/>
      <c r="G229" s="243"/>
      <c r="H229" s="243">
        <v>5075</v>
      </c>
      <c r="I229" s="248"/>
      <c r="J229" s="244"/>
      <c r="K229" s="1152">
        <v>40588</v>
      </c>
      <c r="L229" s="511"/>
      <c r="M229" s="247" t="s">
        <v>207</v>
      </c>
      <c r="N229" s="511"/>
      <c r="O229" s="247" t="s">
        <v>207</v>
      </c>
      <c r="P229" s="511"/>
      <c r="Q229" s="247" t="s">
        <v>207</v>
      </c>
      <c r="R229" s="511"/>
      <c r="S229" s="247" t="s">
        <v>207</v>
      </c>
      <c r="T229" s="511"/>
      <c r="U229" s="246" t="s">
        <v>207</v>
      </c>
      <c r="V229" s="511"/>
      <c r="W229" s="248">
        <v>40610</v>
      </c>
      <c r="X229" s="511"/>
      <c r="Y229" s="248">
        <v>40618</v>
      </c>
      <c r="Z229" s="511"/>
      <c r="AA229" s="246">
        <v>40618</v>
      </c>
      <c r="AB229" s="511">
        <v>0</v>
      </c>
      <c r="AC229" s="248">
        <f t="shared" si="18"/>
        <v>40618</v>
      </c>
      <c r="AD229" s="511">
        <v>122</v>
      </c>
      <c r="AE229" s="248">
        <f t="shared" si="19"/>
        <v>40740</v>
      </c>
      <c r="AF229" s="480"/>
      <c r="AG229" s="29"/>
      <c r="AH229" s="462"/>
    </row>
    <row r="230" spans="1:34" ht="15">
      <c r="A230" s="20">
        <f t="shared" si="17"/>
        <v>198</v>
      </c>
      <c r="B230" s="252" t="s">
        <v>204</v>
      </c>
      <c r="C230" s="253" t="s">
        <v>950</v>
      </c>
      <c r="D230" s="254" t="s">
        <v>226</v>
      </c>
      <c r="E230" s="232" t="s">
        <v>1050</v>
      </c>
      <c r="F230" s="255">
        <v>1</v>
      </c>
      <c r="G230" s="255"/>
      <c r="H230" s="255">
        <v>10000</v>
      </c>
      <c r="I230" s="376" t="s">
        <v>290</v>
      </c>
      <c r="J230" s="458" t="s">
        <v>214</v>
      </c>
      <c r="K230" s="229">
        <v>40616</v>
      </c>
      <c r="L230" s="510">
        <v>14</v>
      </c>
      <c r="M230" s="534">
        <f>K230+L230</f>
        <v>40630</v>
      </c>
      <c r="N230" s="510"/>
      <c r="O230" s="376" t="s">
        <v>207</v>
      </c>
      <c r="P230" s="510">
        <v>3</v>
      </c>
      <c r="Q230" s="534">
        <f>M230+P230</f>
        <v>40633</v>
      </c>
      <c r="R230" s="510">
        <v>14</v>
      </c>
      <c r="S230" s="534">
        <f>Q230+R230</f>
        <v>40647</v>
      </c>
      <c r="T230" s="510">
        <v>7</v>
      </c>
      <c r="U230" s="229">
        <f>S230+T230</f>
        <v>40654</v>
      </c>
      <c r="V230" s="510">
        <v>14</v>
      </c>
      <c r="W230" s="534">
        <f>U230+V230</f>
        <v>40668</v>
      </c>
      <c r="X230" s="510">
        <v>2</v>
      </c>
      <c r="Y230" s="534">
        <f>W230+X230</f>
        <v>40670</v>
      </c>
      <c r="Z230" s="510">
        <v>7</v>
      </c>
      <c r="AA230" s="229">
        <f>Y230+Z230</f>
        <v>40677</v>
      </c>
      <c r="AB230" s="510">
        <v>7</v>
      </c>
      <c r="AC230" s="534">
        <f t="shared" si="18"/>
        <v>40684</v>
      </c>
      <c r="AD230" s="510">
        <v>30</v>
      </c>
      <c r="AE230" s="534">
        <f t="shared" si="19"/>
        <v>40714</v>
      </c>
      <c r="AF230" s="479"/>
      <c r="AG230" s="48"/>
      <c r="AH230" s="117" t="s">
        <v>770</v>
      </c>
    </row>
    <row r="231" spans="1:34" s="48" customFormat="1" ht="15.95" customHeight="1">
      <c r="A231" s="20">
        <f t="shared" si="17"/>
        <v>199</v>
      </c>
      <c r="B231" s="240" t="s">
        <v>316</v>
      </c>
      <c r="C231" s="459"/>
      <c r="D231" s="460"/>
      <c r="E231" s="241"/>
      <c r="F231" s="243"/>
      <c r="G231" s="243"/>
      <c r="H231" s="243">
        <v>6555</v>
      </c>
      <c r="I231" s="248"/>
      <c r="J231" s="244"/>
      <c r="K231" s="1152">
        <v>40588</v>
      </c>
      <c r="L231" s="511"/>
      <c r="M231" s="247" t="s">
        <v>207</v>
      </c>
      <c r="N231" s="511"/>
      <c r="O231" s="247" t="s">
        <v>207</v>
      </c>
      <c r="P231" s="511"/>
      <c r="Q231" s="247" t="s">
        <v>207</v>
      </c>
      <c r="R231" s="511"/>
      <c r="S231" s="247" t="s">
        <v>207</v>
      </c>
      <c r="T231" s="511"/>
      <c r="U231" s="246" t="s">
        <v>207</v>
      </c>
      <c r="V231" s="511"/>
      <c r="W231" s="248">
        <v>40610</v>
      </c>
      <c r="X231" s="511"/>
      <c r="Y231" s="248">
        <v>40618</v>
      </c>
      <c r="Z231" s="511"/>
      <c r="AA231" s="246">
        <v>40618</v>
      </c>
      <c r="AB231" s="511">
        <v>0</v>
      </c>
      <c r="AC231" s="248">
        <f t="shared" si="18"/>
        <v>40618</v>
      </c>
      <c r="AD231" s="511">
        <v>122</v>
      </c>
      <c r="AE231" s="248">
        <f t="shared" si="19"/>
        <v>40740</v>
      </c>
      <c r="AF231" s="480"/>
      <c r="AG231" s="29"/>
      <c r="AH231" s="462"/>
    </row>
    <row r="232" spans="1:34" s="48" customFormat="1" ht="15.95" customHeight="1">
      <c r="A232" s="20"/>
      <c r="B232" s="810"/>
      <c r="C232" s="1981" t="s">
        <v>1191</v>
      </c>
      <c r="D232" s="1982"/>
      <c r="E232" s="1983"/>
      <c r="F232" s="796"/>
      <c r="G232" s="796"/>
      <c r="H232" s="796"/>
      <c r="I232" s="812"/>
      <c r="J232" s="1128"/>
      <c r="K232" s="1521"/>
      <c r="L232" s="558"/>
      <c r="M232" s="1147"/>
      <c r="N232" s="558"/>
      <c r="O232" s="1147"/>
      <c r="P232" s="558"/>
      <c r="Q232" s="1147"/>
      <c r="R232" s="558"/>
      <c r="S232" s="1147"/>
      <c r="T232" s="558"/>
      <c r="U232" s="811"/>
      <c r="V232" s="558"/>
      <c r="W232" s="812"/>
      <c r="X232" s="558"/>
      <c r="Y232" s="812"/>
      <c r="Z232" s="558"/>
      <c r="AA232" s="811"/>
      <c r="AB232" s="558"/>
      <c r="AC232" s="812"/>
      <c r="AD232" s="558"/>
      <c r="AE232" s="812"/>
      <c r="AF232" s="1522"/>
      <c r="AG232" s="29"/>
      <c r="AH232" s="462"/>
    </row>
    <row r="233" spans="1:34" ht="15">
      <c r="A233" s="20">
        <v>200</v>
      </c>
      <c r="B233" s="252" t="s">
        <v>204</v>
      </c>
      <c r="C233" s="253" t="s">
        <v>953</v>
      </c>
      <c r="D233" s="254" t="s">
        <v>226</v>
      </c>
      <c r="E233" s="232" t="s">
        <v>967</v>
      </c>
      <c r="F233" s="255">
        <v>1</v>
      </c>
      <c r="G233" s="255"/>
      <c r="H233" s="255">
        <v>10000</v>
      </c>
      <c r="I233" s="376" t="s">
        <v>290</v>
      </c>
      <c r="J233" s="458" t="s">
        <v>214</v>
      </c>
      <c r="K233" s="229">
        <v>40924</v>
      </c>
      <c r="L233" s="510">
        <v>14</v>
      </c>
      <c r="M233" s="534">
        <f>K233+L233</f>
        <v>40938</v>
      </c>
      <c r="N233" s="510"/>
      <c r="O233" s="376" t="s">
        <v>207</v>
      </c>
      <c r="P233" s="510">
        <v>3</v>
      </c>
      <c r="Q233" s="534">
        <f>M233+P233</f>
        <v>40941</v>
      </c>
      <c r="R233" s="510">
        <v>14</v>
      </c>
      <c r="S233" s="534">
        <f>Q233+R233</f>
        <v>40955</v>
      </c>
      <c r="T233" s="510">
        <v>7</v>
      </c>
      <c r="U233" s="229">
        <f>S233+T233</f>
        <v>40962</v>
      </c>
      <c r="V233" s="510">
        <v>14</v>
      </c>
      <c r="W233" s="534">
        <f>U233+V233</f>
        <v>40976</v>
      </c>
      <c r="X233" s="510">
        <v>2</v>
      </c>
      <c r="Y233" s="534">
        <f>W233+X233</f>
        <v>40978</v>
      </c>
      <c r="Z233" s="510">
        <v>7</v>
      </c>
      <c r="AA233" s="229">
        <f>Y233+Z233</f>
        <v>40985</v>
      </c>
      <c r="AB233" s="510">
        <v>7</v>
      </c>
      <c r="AC233" s="534">
        <f t="shared" ref="AC233:AC241" si="20">AA233+AB233</f>
        <v>40992</v>
      </c>
      <c r="AD233" s="510">
        <v>30</v>
      </c>
      <c r="AE233" s="534">
        <f t="shared" ref="AE233:AE241" si="21">AC233+AD233</f>
        <v>41022</v>
      </c>
      <c r="AF233" s="479"/>
      <c r="AG233" s="48"/>
      <c r="AH233" s="117" t="s">
        <v>770</v>
      </c>
    </row>
    <row r="234" spans="1:34" s="48" customFormat="1" ht="15.95" customHeight="1">
      <c r="A234" s="20">
        <f t="shared" ref="A234:A296" si="22">A233+1</f>
        <v>201</v>
      </c>
      <c r="B234" s="240" t="s">
        <v>316</v>
      </c>
      <c r="C234" s="459"/>
      <c r="D234" s="460"/>
      <c r="E234" s="241"/>
      <c r="F234" s="243"/>
      <c r="G234" s="243"/>
      <c r="H234" s="243">
        <v>5005</v>
      </c>
      <c r="I234" s="248"/>
      <c r="J234" s="244"/>
      <c r="K234" s="1152"/>
      <c r="L234" s="511"/>
      <c r="M234" s="247" t="s">
        <v>207</v>
      </c>
      <c r="N234" s="511"/>
      <c r="O234" s="247" t="s">
        <v>207</v>
      </c>
      <c r="P234" s="511"/>
      <c r="Q234" s="247" t="s">
        <v>207</v>
      </c>
      <c r="R234" s="511"/>
      <c r="S234" s="247" t="s">
        <v>207</v>
      </c>
      <c r="T234" s="511"/>
      <c r="U234" s="246" t="s">
        <v>207</v>
      </c>
      <c r="V234" s="511"/>
      <c r="W234" s="248">
        <v>40610</v>
      </c>
      <c r="X234" s="511"/>
      <c r="Y234" s="248">
        <v>40618</v>
      </c>
      <c r="Z234" s="511"/>
      <c r="AA234" s="246">
        <v>40618</v>
      </c>
      <c r="AB234" s="511">
        <v>0</v>
      </c>
      <c r="AC234" s="248">
        <f t="shared" si="20"/>
        <v>40618</v>
      </c>
      <c r="AD234" s="511">
        <v>122</v>
      </c>
      <c r="AE234" s="248">
        <f t="shared" si="21"/>
        <v>40740</v>
      </c>
      <c r="AF234" s="480"/>
      <c r="AG234" s="29"/>
      <c r="AH234" s="462"/>
    </row>
    <row r="235" spans="1:34" ht="15">
      <c r="A235" s="20">
        <f t="shared" si="22"/>
        <v>202</v>
      </c>
      <c r="B235" s="252" t="s">
        <v>204</v>
      </c>
      <c r="C235" s="253" t="s">
        <v>954</v>
      </c>
      <c r="D235" s="254" t="s">
        <v>226</v>
      </c>
      <c r="E235" s="232" t="s">
        <v>1193</v>
      </c>
      <c r="F235" s="255">
        <v>1</v>
      </c>
      <c r="G235" s="255"/>
      <c r="H235" s="255">
        <v>10000</v>
      </c>
      <c r="I235" s="376" t="s">
        <v>290</v>
      </c>
      <c r="J235" s="458" t="s">
        <v>214</v>
      </c>
      <c r="K235" s="229">
        <v>40924</v>
      </c>
      <c r="L235" s="510">
        <v>14</v>
      </c>
      <c r="M235" s="534">
        <f>K235+L235</f>
        <v>40938</v>
      </c>
      <c r="N235" s="510"/>
      <c r="O235" s="376" t="s">
        <v>207</v>
      </c>
      <c r="P235" s="510">
        <v>3</v>
      </c>
      <c r="Q235" s="534">
        <f>M235+P235</f>
        <v>40941</v>
      </c>
      <c r="R235" s="510">
        <v>14</v>
      </c>
      <c r="S235" s="534">
        <f>Q235+R235</f>
        <v>40955</v>
      </c>
      <c r="T235" s="510">
        <v>7</v>
      </c>
      <c r="U235" s="229">
        <f>S235+T235</f>
        <v>40962</v>
      </c>
      <c r="V235" s="510">
        <v>14</v>
      </c>
      <c r="W235" s="534">
        <f>U235+V235</f>
        <v>40976</v>
      </c>
      <c r="X235" s="510">
        <v>2</v>
      </c>
      <c r="Y235" s="534">
        <f>W235+X235</f>
        <v>40978</v>
      </c>
      <c r="Z235" s="510">
        <v>7</v>
      </c>
      <c r="AA235" s="229">
        <f>Y235+Z235</f>
        <v>40985</v>
      </c>
      <c r="AB235" s="510">
        <v>7</v>
      </c>
      <c r="AC235" s="534">
        <f t="shared" si="20"/>
        <v>40992</v>
      </c>
      <c r="AD235" s="510">
        <v>30</v>
      </c>
      <c r="AE235" s="534">
        <f t="shared" si="21"/>
        <v>41022</v>
      </c>
      <c r="AF235" s="479"/>
      <c r="AG235" s="48"/>
      <c r="AH235" s="117" t="s">
        <v>770</v>
      </c>
    </row>
    <row r="236" spans="1:34" s="48" customFormat="1" ht="15.95" customHeight="1">
      <c r="A236" s="20">
        <f t="shared" si="22"/>
        <v>203</v>
      </c>
      <c r="B236" s="240" t="s">
        <v>316</v>
      </c>
      <c r="C236" s="459"/>
      <c r="D236" s="460"/>
      <c r="E236" s="241"/>
      <c r="F236" s="243"/>
      <c r="G236" s="243"/>
      <c r="H236" s="243">
        <v>6585</v>
      </c>
      <c r="I236" s="248"/>
      <c r="J236" s="244"/>
      <c r="K236" s="1152"/>
      <c r="L236" s="511"/>
      <c r="M236" s="247" t="s">
        <v>207</v>
      </c>
      <c r="N236" s="511"/>
      <c r="O236" s="247" t="s">
        <v>207</v>
      </c>
      <c r="P236" s="511"/>
      <c r="Q236" s="247" t="s">
        <v>207</v>
      </c>
      <c r="R236" s="511"/>
      <c r="S236" s="247" t="s">
        <v>207</v>
      </c>
      <c r="T236" s="511"/>
      <c r="U236" s="246" t="s">
        <v>207</v>
      </c>
      <c r="V236" s="511"/>
      <c r="W236" s="248">
        <v>40610</v>
      </c>
      <c r="X236" s="511"/>
      <c r="Y236" s="248">
        <v>40618</v>
      </c>
      <c r="Z236" s="511"/>
      <c r="AA236" s="246">
        <v>40618</v>
      </c>
      <c r="AB236" s="511">
        <v>0</v>
      </c>
      <c r="AC236" s="248">
        <f t="shared" si="20"/>
        <v>40618</v>
      </c>
      <c r="AD236" s="511">
        <v>122</v>
      </c>
      <c r="AE236" s="248">
        <f t="shared" si="21"/>
        <v>40740</v>
      </c>
      <c r="AF236" s="480"/>
      <c r="AG236" s="29"/>
      <c r="AH236" s="462"/>
    </row>
    <row r="237" spans="1:34" ht="15">
      <c r="A237" s="20">
        <f t="shared" si="22"/>
        <v>204</v>
      </c>
      <c r="B237" s="252" t="s">
        <v>204</v>
      </c>
      <c r="C237" s="253" t="s">
        <v>955</v>
      </c>
      <c r="D237" s="254" t="s">
        <v>226</v>
      </c>
      <c r="E237" s="232" t="s">
        <v>982</v>
      </c>
      <c r="F237" s="255">
        <v>1</v>
      </c>
      <c r="G237" s="255"/>
      <c r="H237" s="255">
        <v>10000</v>
      </c>
      <c r="I237" s="376" t="s">
        <v>290</v>
      </c>
      <c r="J237" s="458" t="s">
        <v>214</v>
      </c>
      <c r="K237" s="229">
        <v>40924</v>
      </c>
      <c r="L237" s="510">
        <v>14</v>
      </c>
      <c r="M237" s="534">
        <f>K237+L237</f>
        <v>40938</v>
      </c>
      <c r="N237" s="510"/>
      <c r="O237" s="376" t="s">
        <v>207</v>
      </c>
      <c r="P237" s="510">
        <v>3</v>
      </c>
      <c r="Q237" s="534">
        <f>M237+P237</f>
        <v>40941</v>
      </c>
      <c r="R237" s="510">
        <v>14</v>
      </c>
      <c r="S237" s="534">
        <f>Q237+R237</f>
        <v>40955</v>
      </c>
      <c r="T237" s="510">
        <v>7</v>
      </c>
      <c r="U237" s="229">
        <f>S237+T237</f>
        <v>40962</v>
      </c>
      <c r="V237" s="510">
        <v>14</v>
      </c>
      <c r="W237" s="534">
        <f>U237+V237</f>
        <v>40976</v>
      </c>
      <c r="X237" s="510">
        <v>2</v>
      </c>
      <c r="Y237" s="534">
        <f>W237+X237</f>
        <v>40978</v>
      </c>
      <c r="Z237" s="510">
        <v>7</v>
      </c>
      <c r="AA237" s="229">
        <f>Y237+Z237</f>
        <v>40985</v>
      </c>
      <c r="AB237" s="510">
        <v>7</v>
      </c>
      <c r="AC237" s="534">
        <f t="shared" si="20"/>
        <v>40992</v>
      </c>
      <c r="AD237" s="510">
        <v>30</v>
      </c>
      <c r="AE237" s="534">
        <f t="shared" si="21"/>
        <v>41022</v>
      </c>
      <c r="AF237" s="479"/>
      <c r="AG237" s="48"/>
      <c r="AH237" s="117" t="s">
        <v>770</v>
      </c>
    </row>
    <row r="238" spans="1:34" s="48" customFormat="1" ht="15.95" customHeight="1">
      <c r="A238" s="20">
        <f t="shared" si="22"/>
        <v>205</v>
      </c>
      <c r="B238" s="240" t="s">
        <v>316</v>
      </c>
      <c r="C238" s="459"/>
      <c r="D238" s="460"/>
      <c r="E238" s="241"/>
      <c r="F238" s="243"/>
      <c r="G238" s="243"/>
      <c r="H238" s="243">
        <v>6180</v>
      </c>
      <c r="I238" s="248"/>
      <c r="J238" s="244"/>
      <c r="K238" s="1152"/>
      <c r="L238" s="511"/>
      <c r="M238" s="247" t="s">
        <v>207</v>
      </c>
      <c r="N238" s="511"/>
      <c r="O238" s="247" t="s">
        <v>207</v>
      </c>
      <c r="P238" s="511"/>
      <c r="Q238" s="247" t="s">
        <v>207</v>
      </c>
      <c r="R238" s="511"/>
      <c r="S238" s="247" t="s">
        <v>207</v>
      </c>
      <c r="T238" s="511"/>
      <c r="U238" s="246" t="s">
        <v>207</v>
      </c>
      <c r="V238" s="511"/>
      <c r="W238" s="248">
        <v>40610</v>
      </c>
      <c r="X238" s="511"/>
      <c r="Y238" s="248">
        <v>40618</v>
      </c>
      <c r="Z238" s="511"/>
      <c r="AA238" s="246">
        <v>40618</v>
      </c>
      <c r="AB238" s="511">
        <v>0</v>
      </c>
      <c r="AC238" s="248">
        <f t="shared" si="20"/>
        <v>40618</v>
      </c>
      <c r="AD238" s="511">
        <v>122</v>
      </c>
      <c r="AE238" s="248">
        <f t="shared" si="21"/>
        <v>40740</v>
      </c>
      <c r="AF238" s="480"/>
      <c r="AG238" s="29"/>
      <c r="AH238" s="462"/>
    </row>
    <row r="239" spans="1:34" ht="15">
      <c r="A239" s="20">
        <f t="shared" si="22"/>
        <v>206</v>
      </c>
      <c r="B239" s="252" t="s">
        <v>204</v>
      </c>
      <c r="C239" s="253" t="s">
        <v>956</v>
      </c>
      <c r="D239" s="254" t="s">
        <v>226</v>
      </c>
      <c r="E239" s="232" t="s">
        <v>1194</v>
      </c>
      <c r="F239" s="255">
        <v>1</v>
      </c>
      <c r="G239" s="255"/>
      <c r="H239" s="255">
        <v>10000</v>
      </c>
      <c r="I239" s="376" t="s">
        <v>290</v>
      </c>
      <c r="J239" s="458" t="s">
        <v>214</v>
      </c>
      <c r="K239" s="229">
        <v>40924</v>
      </c>
      <c r="L239" s="510">
        <v>14</v>
      </c>
      <c r="M239" s="534">
        <f>K239+L239</f>
        <v>40938</v>
      </c>
      <c r="N239" s="510"/>
      <c r="O239" s="376" t="s">
        <v>207</v>
      </c>
      <c r="P239" s="510">
        <v>3</v>
      </c>
      <c r="Q239" s="534">
        <f>M239+P239</f>
        <v>40941</v>
      </c>
      <c r="R239" s="510">
        <v>14</v>
      </c>
      <c r="S239" s="534">
        <f>Q239+R239</f>
        <v>40955</v>
      </c>
      <c r="T239" s="510">
        <v>7</v>
      </c>
      <c r="U239" s="229">
        <f>S239+T239</f>
        <v>40962</v>
      </c>
      <c r="V239" s="510">
        <v>14</v>
      </c>
      <c r="W239" s="534">
        <f>U239+V239</f>
        <v>40976</v>
      </c>
      <c r="X239" s="510">
        <v>2</v>
      </c>
      <c r="Y239" s="534">
        <f>W239+X239</f>
        <v>40978</v>
      </c>
      <c r="Z239" s="510">
        <v>7</v>
      </c>
      <c r="AA239" s="229">
        <f>Y239+Z239</f>
        <v>40985</v>
      </c>
      <c r="AB239" s="510">
        <v>7</v>
      </c>
      <c r="AC239" s="534">
        <f t="shared" si="20"/>
        <v>40992</v>
      </c>
      <c r="AD239" s="510">
        <v>30</v>
      </c>
      <c r="AE239" s="534">
        <f t="shared" si="21"/>
        <v>41022</v>
      </c>
      <c r="AF239" s="479"/>
      <c r="AG239" s="48"/>
      <c r="AH239" s="117" t="s">
        <v>770</v>
      </c>
    </row>
    <row r="240" spans="1:34" s="48" customFormat="1" ht="15.95" customHeight="1">
      <c r="A240" s="20">
        <f t="shared" si="22"/>
        <v>207</v>
      </c>
      <c r="B240" s="240" t="s">
        <v>316</v>
      </c>
      <c r="C240" s="459"/>
      <c r="D240" s="460"/>
      <c r="E240" s="241"/>
      <c r="F240" s="243"/>
      <c r="G240" s="243"/>
      <c r="H240" s="243">
        <v>8125</v>
      </c>
      <c r="I240" s="248"/>
      <c r="J240" s="244"/>
      <c r="K240" s="1152"/>
      <c r="L240" s="511"/>
      <c r="M240" s="247" t="s">
        <v>207</v>
      </c>
      <c r="N240" s="511"/>
      <c r="O240" s="247" t="s">
        <v>207</v>
      </c>
      <c r="P240" s="511"/>
      <c r="Q240" s="247" t="s">
        <v>207</v>
      </c>
      <c r="R240" s="511"/>
      <c r="S240" s="247" t="s">
        <v>207</v>
      </c>
      <c r="T240" s="511"/>
      <c r="U240" s="246" t="s">
        <v>207</v>
      </c>
      <c r="V240" s="511"/>
      <c r="W240" s="248">
        <v>40610</v>
      </c>
      <c r="X240" s="511"/>
      <c r="Y240" s="248">
        <v>40618</v>
      </c>
      <c r="Z240" s="511"/>
      <c r="AA240" s="246">
        <v>40618</v>
      </c>
      <c r="AB240" s="511">
        <v>0</v>
      </c>
      <c r="AC240" s="248">
        <f t="shared" si="20"/>
        <v>40618</v>
      </c>
      <c r="AD240" s="511">
        <v>122</v>
      </c>
      <c r="AE240" s="248">
        <f t="shared" si="21"/>
        <v>40740</v>
      </c>
      <c r="AF240" s="480"/>
      <c r="AG240" s="29"/>
      <c r="AH240" s="462"/>
    </row>
    <row r="241" spans="1:34" ht="15">
      <c r="A241" s="20">
        <v>208</v>
      </c>
      <c r="B241" s="252" t="s">
        <v>204</v>
      </c>
      <c r="C241" s="253" t="s">
        <v>1195</v>
      </c>
      <c r="D241" s="254" t="s">
        <v>226</v>
      </c>
      <c r="E241" s="232" t="s">
        <v>1196</v>
      </c>
      <c r="F241" s="255">
        <v>1</v>
      </c>
      <c r="G241" s="255"/>
      <c r="H241" s="255">
        <v>10000</v>
      </c>
      <c r="I241" s="376" t="s">
        <v>290</v>
      </c>
      <c r="J241" s="458" t="s">
        <v>214</v>
      </c>
      <c r="K241" s="229">
        <v>40924</v>
      </c>
      <c r="L241" s="510">
        <v>30</v>
      </c>
      <c r="M241" s="534">
        <f>K241+L241</f>
        <v>40954</v>
      </c>
      <c r="N241" s="510"/>
      <c r="O241" s="376" t="s">
        <v>207</v>
      </c>
      <c r="P241" s="510">
        <v>30</v>
      </c>
      <c r="Q241" s="534">
        <f>M241+P241</f>
        <v>40984</v>
      </c>
      <c r="R241" s="510">
        <v>20</v>
      </c>
      <c r="S241" s="534">
        <f>Q241+R241</f>
        <v>41004</v>
      </c>
      <c r="T241" s="510">
        <v>10</v>
      </c>
      <c r="U241" s="229">
        <f>S241+T241</f>
        <v>41014</v>
      </c>
      <c r="V241" s="510">
        <v>15</v>
      </c>
      <c r="W241" s="534">
        <f>U241+V241</f>
        <v>41029</v>
      </c>
      <c r="X241" s="510">
        <v>10</v>
      </c>
      <c r="Y241" s="534">
        <f>W241+X241</f>
        <v>41039</v>
      </c>
      <c r="Z241" s="510">
        <v>7</v>
      </c>
      <c r="AA241" s="229">
        <f>Y241+Z241</f>
        <v>41046</v>
      </c>
      <c r="AB241" s="510">
        <v>7</v>
      </c>
      <c r="AC241" s="534">
        <f t="shared" si="20"/>
        <v>41053</v>
      </c>
      <c r="AD241" s="510">
        <v>130</v>
      </c>
      <c r="AE241" s="534">
        <f t="shared" si="21"/>
        <v>41183</v>
      </c>
      <c r="AF241" s="479"/>
      <c r="AG241" s="48"/>
      <c r="AH241" s="117" t="s">
        <v>770</v>
      </c>
    </row>
    <row r="242" spans="1:34" s="48" customFormat="1" ht="15.95" customHeight="1">
      <c r="A242" s="20">
        <v>209</v>
      </c>
      <c r="B242" s="240" t="s">
        <v>316</v>
      </c>
      <c r="C242" s="459"/>
      <c r="D242" s="460"/>
      <c r="E242" s="241"/>
      <c r="F242" s="243"/>
      <c r="G242" s="243"/>
      <c r="H242" s="243">
        <v>8565</v>
      </c>
      <c r="I242" s="248"/>
      <c r="J242" s="244"/>
      <c r="K242" s="1152"/>
      <c r="L242" s="511"/>
      <c r="M242" s="247"/>
      <c r="N242" s="511"/>
      <c r="O242" s="247"/>
      <c r="P242" s="511"/>
      <c r="Q242" s="247"/>
      <c r="R242" s="511"/>
      <c r="S242" s="247"/>
      <c r="T242" s="511"/>
      <c r="U242" s="246"/>
      <c r="V242" s="511"/>
      <c r="W242" s="248"/>
      <c r="X242" s="511"/>
      <c r="Y242" s="248"/>
      <c r="Z242" s="511"/>
      <c r="AA242" s="246"/>
      <c r="AB242" s="511"/>
      <c r="AC242" s="248"/>
      <c r="AD242" s="511"/>
      <c r="AE242" s="248"/>
      <c r="AF242" s="480"/>
      <c r="AG242" s="29"/>
      <c r="AH242" s="462"/>
    </row>
    <row r="243" spans="1:34" ht="15">
      <c r="A243" s="20">
        <f t="shared" si="22"/>
        <v>210</v>
      </c>
      <c r="B243" s="252" t="s">
        <v>204</v>
      </c>
      <c r="C243" s="253" t="s">
        <v>1197</v>
      </c>
      <c r="D243" s="254" t="s">
        <v>226</v>
      </c>
      <c r="E243" s="232" t="s">
        <v>1198</v>
      </c>
      <c r="F243" s="255"/>
      <c r="G243" s="255"/>
      <c r="H243" s="255">
        <v>10000</v>
      </c>
      <c r="I243" s="376" t="s">
        <v>290</v>
      </c>
      <c r="J243" s="458" t="s">
        <v>214</v>
      </c>
      <c r="K243" s="229">
        <v>40924</v>
      </c>
      <c r="L243" s="510">
        <v>30</v>
      </c>
      <c r="M243" s="534">
        <f>K243+L243</f>
        <v>40954</v>
      </c>
      <c r="N243" s="510"/>
      <c r="O243" s="376" t="s">
        <v>207</v>
      </c>
      <c r="P243" s="510">
        <v>30</v>
      </c>
      <c r="Q243" s="534">
        <f>M243+P243</f>
        <v>40984</v>
      </c>
      <c r="R243" s="510">
        <v>20</v>
      </c>
      <c r="S243" s="534">
        <f>Q243+R243</f>
        <v>41004</v>
      </c>
      <c r="T243" s="510">
        <v>10</v>
      </c>
      <c r="U243" s="229">
        <f>S243+T243</f>
        <v>41014</v>
      </c>
      <c r="V243" s="510">
        <v>15</v>
      </c>
      <c r="W243" s="534">
        <f>U243+V243</f>
        <v>41029</v>
      </c>
      <c r="X243" s="510">
        <v>10</v>
      </c>
      <c r="Y243" s="534">
        <f>W243+X243</f>
        <v>41039</v>
      </c>
      <c r="Z243" s="510">
        <v>7</v>
      </c>
      <c r="AA243" s="229">
        <f>Y243+Z243</f>
        <v>41046</v>
      </c>
      <c r="AB243" s="510">
        <v>7</v>
      </c>
      <c r="AC243" s="534">
        <f>AA243+AB243</f>
        <v>41053</v>
      </c>
      <c r="AD243" s="510">
        <v>130</v>
      </c>
      <c r="AE243" s="534">
        <f>AC243+AD243</f>
        <v>41183</v>
      </c>
      <c r="AF243" s="479"/>
      <c r="AG243" s="48"/>
      <c r="AH243" s="117" t="s">
        <v>770</v>
      </c>
    </row>
    <row r="244" spans="1:34" s="48" customFormat="1" ht="15.95" customHeight="1">
      <c r="A244" s="20">
        <f t="shared" si="22"/>
        <v>211</v>
      </c>
      <c r="B244" s="240" t="s">
        <v>316</v>
      </c>
      <c r="C244" s="459"/>
      <c r="D244" s="460"/>
      <c r="E244" s="241"/>
      <c r="F244" s="243"/>
      <c r="G244" s="243"/>
      <c r="H244" s="243">
        <v>5110</v>
      </c>
      <c r="I244" s="248"/>
      <c r="J244" s="244"/>
      <c r="K244" s="1523"/>
      <c r="L244" s="511"/>
      <c r="M244" s="247"/>
      <c r="N244" s="511"/>
      <c r="O244" s="247"/>
      <c r="P244" s="511"/>
      <c r="Q244" s="247"/>
      <c r="R244" s="511"/>
      <c r="S244" s="247"/>
      <c r="T244" s="511"/>
      <c r="U244" s="246"/>
      <c r="V244" s="511"/>
      <c r="W244" s="248"/>
      <c r="X244" s="511"/>
      <c r="Y244" s="248"/>
      <c r="Z244" s="511"/>
      <c r="AA244" s="246"/>
      <c r="AB244" s="511"/>
      <c r="AC244" s="248"/>
      <c r="AD244" s="511"/>
      <c r="AE244" s="248"/>
      <c r="AF244" s="480"/>
      <c r="AG244" s="29"/>
      <c r="AH244" s="462"/>
    </row>
    <row r="245" spans="1:34" ht="15">
      <c r="A245" s="20">
        <f t="shared" si="22"/>
        <v>212</v>
      </c>
      <c r="B245" s="252" t="s">
        <v>204</v>
      </c>
      <c r="C245" s="253" t="s">
        <v>1199</v>
      </c>
      <c r="D245" s="254" t="s">
        <v>226</v>
      </c>
      <c r="E245" s="232" t="s">
        <v>1200</v>
      </c>
      <c r="F245" s="255"/>
      <c r="G245" s="255"/>
      <c r="H245" s="255">
        <v>10000</v>
      </c>
      <c r="I245" s="376" t="s">
        <v>290</v>
      </c>
      <c r="J245" s="458" t="s">
        <v>214</v>
      </c>
      <c r="K245" s="229">
        <v>40924</v>
      </c>
      <c r="L245" s="510">
        <v>30</v>
      </c>
      <c r="M245" s="534">
        <f>K245+L245</f>
        <v>40954</v>
      </c>
      <c r="N245" s="510"/>
      <c r="O245" s="376" t="s">
        <v>207</v>
      </c>
      <c r="P245" s="510">
        <v>30</v>
      </c>
      <c r="Q245" s="534">
        <f>M245+P245</f>
        <v>40984</v>
      </c>
      <c r="R245" s="510">
        <v>20</v>
      </c>
      <c r="S245" s="534">
        <f>Q245+R245</f>
        <v>41004</v>
      </c>
      <c r="T245" s="510">
        <v>10</v>
      </c>
      <c r="U245" s="229">
        <f>S245+T245</f>
        <v>41014</v>
      </c>
      <c r="V245" s="510">
        <v>15</v>
      </c>
      <c r="W245" s="534">
        <f>U245+V245</f>
        <v>41029</v>
      </c>
      <c r="X245" s="510">
        <v>10</v>
      </c>
      <c r="Y245" s="534">
        <f>W245+X245</f>
        <v>41039</v>
      </c>
      <c r="Z245" s="510">
        <v>7</v>
      </c>
      <c r="AA245" s="229">
        <f>Y245+Z245</f>
        <v>41046</v>
      </c>
      <c r="AB245" s="510">
        <v>7</v>
      </c>
      <c r="AC245" s="534">
        <f>AA245+AB245</f>
        <v>41053</v>
      </c>
      <c r="AD245" s="510">
        <v>130</v>
      </c>
      <c r="AE245" s="534">
        <f>AC245+AD245</f>
        <v>41183</v>
      </c>
      <c r="AF245" s="479"/>
      <c r="AG245" s="48"/>
      <c r="AH245" s="117" t="s">
        <v>770</v>
      </c>
    </row>
    <row r="246" spans="1:34" s="48" customFormat="1" ht="15.95" customHeight="1">
      <c r="A246" s="20">
        <f t="shared" si="22"/>
        <v>213</v>
      </c>
      <c r="B246" s="240" t="s">
        <v>316</v>
      </c>
      <c r="C246" s="459"/>
      <c r="D246" s="460"/>
      <c r="E246" s="241"/>
      <c r="F246" s="243"/>
      <c r="G246" s="243"/>
      <c r="H246" s="243">
        <v>8510</v>
      </c>
      <c r="I246" s="248"/>
      <c r="J246" s="244"/>
      <c r="K246" s="1523"/>
      <c r="L246" s="511"/>
      <c r="M246" s="247"/>
      <c r="N246" s="511"/>
      <c r="O246" s="247"/>
      <c r="P246" s="511"/>
      <c r="Q246" s="247"/>
      <c r="R246" s="511"/>
      <c r="S246" s="247"/>
      <c r="T246" s="511"/>
      <c r="U246" s="246"/>
      <c r="V246" s="511"/>
      <c r="W246" s="248"/>
      <c r="X246" s="511"/>
      <c r="Y246" s="248"/>
      <c r="Z246" s="511"/>
      <c r="AA246" s="246"/>
      <c r="AB246" s="511"/>
      <c r="AC246" s="248"/>
      <c r="AD246" s="511"/>
      <c r="AE246" s="248"/>
      <c r="AF246" s="480"/>
      <c r="AG246" s="29"/>
      <c r="AH246" s="462"/>
    </row>
    <row r="247" spans="1:34" ht="15">
      <c r="A247" s="20">
        <f t="shared" si="22"/>
        <v>214</v>
      </c>
      <c r="B247" s="252" t="s">
        <v>204</v>
      </c>
      <c r="C247" s="253" t="s">
        <v>1201</v>
      </c>
      <c r="D247" s="254" t="s">
        <v>226</v>
      </c>
      <c r="E247" s="232" t="s">
        <v>1202</v>
      </c>
      <c r="F247" s="255"/>
      <c r="G247" s="255"/>
      <c r="H247" s="255">
        <v>10000</v>
      </c>
      <c r="I247" s="376" t="s">
        <v>290</v>
      </c>
      <c r="J247" s="458" t="s">
        <v>214</v>
      </c>
      <c r="K247" s="229">
        <v>40924</v>
      </c>
      <c r="L247" s="510">
        <v>30</v>
      </c>
      <c r="M247" s="534">
        <f>K247+L247</f>
        <v>40954</v>
      </c>
      <c r="N247" s="510"/>
      <c r="O247" s="376" t="s">
        <v>207</v>
      </c>
      <c r="P247" s="510">
        <v>30</v>
      </c>
      <c r="Q247" s="534">
        <f>M247+P247</f>
        <v>40984</v>
      </c>
      <c r="R247" s="510">
        <v>20</v>
      </c>
      <c r="S247" s="534">
        <f>Q247+R247</f>
        <v>41004</v>
      </c>
      <c r="T247" s="510">
        <v>10</v>
      </c>
      <c r="U247" s="229">
        <f>S247+T247</f>
        <v>41014</v>
      </c>
      <c r="V247" s="510">
        <v>15</v>
      </c>
      <c r="W247" s="534">
        <f>U247+V247</f>
        <v>41029</v>
      </c>
      <c r="X247" s="510">
        <v>10</v>
      </c>
      <c r="Y247" s="534">
        <f>W247+X247</f>
        <v>41039</v>
      </c>
      <c r="Z247" s="510">
        <v>7</v>
      </c>
      <c r="AA247" s="229">
        <f>Y247+Z247</f>
        <v>41046</v>
      </c>
      <c r="AB247" s="510">
        <v>7</v>
      </c>
      <c r="AC247" s="534">
        <f>AA247+AB247</f>
        <v>41053</v>
      </c>
      <c r="AD247" s="510">
        <v>130</v>
      </c>
      <c r="AE247" s="534">
        <f>AC247+AD247</f>
        <v>41183</v>
      </c>
      <c r="AF247" s="479"/>
      <c r="AG247" s="48"/>
      <c r="AH247" s="117" t="s">
        <v>770</v>
      </c>
    </row>
    <row r="248" spans="1:34" s="48" customFormat="1" ht="15.95" customHeight="1">
      <c r="A248" s="20">
        <f t="shared" si="22"/>
        <v>215</v>
      </c>
      <c r="B248" s="240" t="s">
        <v>316</v>
      </c>
      <c r="C248" s="459"/>
      <c r="D248" s="460"/>
      <c r="E248" s="241"/>
      <c r="F248" s="243"/>
      <c r="G248" s="243"/>
      <c r="H248" s="243">
        <v>7495</v>
      </c>
      <c r="I248" s="248"/>
      <c r="J248" s="244"/>
      <c r="K248" s="1523"/>
      <c r="L248" s="511"/>
      <c r="M248" s="247"/>
      <c r="N248" s="511"/>
      <c r="O248" s="247"/>
      <c r="P248" s="511"/>
      <c r="Q248" s="247"/>
      <c r="R248" s="511"/>
      <c r="S248" s="247"/>
      <c r="T248" s="511"/>
      <c r="U248" s="246"/>
      <c r="V248" s="511"/>
      <c r="W248" s="248"/>
      <c r="X248" s="511"/>
      <c r="Y248" s="248"/>
      <c r="Z248" s="511"/>
      <c r="AA248" s="246"/>
      <c r="AB248" s="511"/>
      <c r="AC248" s="248"/>
      <c r="AD248" s="511"/>
      <c r="AE248" s="248"/>
      <c r="AF248" s="480"/>
      <c r="AG248" s="29"/>
      <c r="AH248" s="462"/>
    </row>
    <row r="249" spans="1:34" ht="15">
      <c r="A249" s="20">
        <f t="shared" si="22"/>
        <v>216</v>
      </c>
      <c r="B249" s="252" t="s">
        <v>204</v>
      </c>
      <c r="C249" s="253" t="s">
        <v>1203</v>
      </c>
      <c r="D249" s="254" t="s">
        <v>226</v>
      </c>
      <c r="E249" s="232" t="s">
        <v>1204</v>
      </c>
      <c r="F249" s="255"/>
      <c r="G249" s="255"/>
      <c r="H249" s="255">
        <v>10000</v>
      </c>
      <c r="I249" s="376" t="s">
        <v>290</v>
      </c>
      <c r="J249" s="458" t="s">
        <v>214</v>
      </c>
      <c r="K249" s="229">
        <v>40924</v>
      </c>
      <c r="L249" s="510">
        <v>30</v>
      </c>
      <c r="M249" s="534">
        <f>K249+L249</f>
        <v>40954</v>
      </c>
      <c r="N249" s="510"/>
      <c r="O249" s="376" t="s">
        <v>207</v>
      </c>
      <c r="P249" s="510">
        <v>30</v>
      </c>
      <c r="Q249" s="534">
        <f>M249+P249</f>
        <v>40984</v>
      </c>
      <c r="R249" s="510">
        <v>20</v>
      </c>
      <c r="S249" s="534">
        <f>Q249+R249</f>
        <v>41004</v>
      </c>
      <c r="T249" s="510">
        <v>10</v>
      </c>
      <c r="U249" s="229">
        <f>S249+T249</f>
        <v>41014</v>
      </c>
      <c r="V249" s="510">
        <v>15</v>
      </c>
      <c r="W249" s="534">
        <f>U249+V249</f>
        <v>41029</v>
      </c>
      <c r="X249" s="510">
        <v>10</v>
      </c>
      <c r="Y249" s="534">
        <f>W249+X249</f>
        <v>41039</v>
      </c>
      <c r="Z249" s="510">
        <v>7</v>
      </c>
      <c r="AA249" s="229">
        <f>Y249+Z249</f>
        <v>41046</v>
      </c>
      <c r="AB249" s="510">
        <v>7</v>
      </c>
      <c r="AC249" s="534">
        <f>AA249+AB249</f>
        <v>41053</v>
      </c>
      <c r="AD249" s="510">
        <v>130</v>
      </c>
      <c r="AE249" s="534">
        <f>AC249+AD249</f>
        <v>41183</v>
      </c>
      <c r="AF249" s="479"/>
      <c r="AG249" s="48"/>
      <c r="AH249" s="117" t="s">
        <v>770</v>
      </c>
    </row>
    <row r="250" spans="1:34" s="48" customFormat="1" ht="15.95" customHeight="1">
      <c r="A250" s="20">
        <f t="shared" si="22"/>
        <v>217</v>
      </c>
      <c r="B250" s="240" t="s">
        <v>316</v>
      </c>
      <c r="C250" s="459"/>
      <c r="D250" s="460"/>
      <c r="E250" s="241"/>
      <c r="F250" s="243"/>
      <c r="G250" s="243"/>
      <c r="H250" s="243">
        <v>6165</v>
      </c>
      <c r="I250" s="248"/>
      <c r="J250" s="244"/>
      <c r="K250" s="1523"/>
      <c r="L250" s="511"/>
      <c r="M250" s="247"/>
      <c r="N250" s="511"/>
      <c r="O250" s="247"/>
      <c r="P250" s="511"/>
      <c r="Q250" s="247"/>
      <c r="R250" s="511"/>
      <c r="S250" s="247"/>
      <c r="T250" s="511"/>
      <c r="U250" s="246"/>
      <c r="V250" s="511"/>
      <c r="W250" s="248"/>
      <c r="X250" s="511"/>
      <c r="Y250" s="248"/>
      <c r="Z250" s="511"/>
      <c r="AA250" s="246"/>
      <c r="AB250" s="511"/>
      <c r="AC250" s="248"/>
      <c r="AD250" s="511"/>
      <c r="AE250" s="248"/>
      <c r="AF250" s="480"/>
      <c r="AG250" s="29"/>
      <c r="AH250" s="462"/>
    </row>
    <row r="251" spans="1:34" ht="15">
      <c r="A251" s="20">
        <f t="shared" si="22"/>
        <v>218</v>
      </c>
      <c r="B251" s="252" t="s">
        <v>204</v>
      </c>
      <c r="C251" s="253" t="s">
        <v>1205</v>
      </c>
      <c r="D251" s="254" t="s">
        <v>226</v>
      </c>
      <c r="E251" s="232" t="s">
        <v>1206</v>
      </c>
      <c r="F251" s="255"/>
      <c r="G251" s="255"/>
      <c r="H251" s="255">
        <v>10000</v>
      </c>
      <c r="I251" s="376" t="s">
        <v>290</v>
      </c>
      <c r="J251" s="458" t="s">
        <v>214</v>
      </c>
      <c r="K251" s="229">
        <v>40924</v>
      </c>
      <c r="L251" s="510">
        <v>30</v>
      </c>
      <c r="M251" s="534">
        <f>K251+L251</f>
        <v>40954</v>
      </c>
      <c r="N251" s="510"/>
      <c r="O251" s="376" t="s">
        <v>207</v>
      </c>
      <c r="P251" s="510">
        <v>30</v>
      </c>
      <c r="Q251" s="534">
        <f>M251+P251</f>
        <v>40984</v>
      </c>
      <c r="R251" s="510">
        <v>20</v>
      </c>
      <c r="S251" s="534">
        <f>Q251+R251</f>
        <v>41004</v>
      </c>
      <c r="T251" s="510">
        <v>10</v>
      </c>
      <c r="U251" s="229">
        <f>S251+T251</f>
        <v>41014</v>
      </c>
      <c r="V251" s="510">
        <v>15</v>
      </c>
      <c r="W251" s="534">
        <f>U251+V251</f>
        <v>41029</v>
      </c>
      <c r="X251" s="510">
        <v>10</v>
      </c>
      <c r="Y251" s="534">
        <f>W251+X251</f>
        <v>41039</v>
      </c>
      <c r="Z251" s="510">
        <v>7</v>
      </c>
      <c r="AA251" s="229">
        <f>Y251+Z251</f>
        <v>41046</v>
      </c>
      <c r="AB251" s="510">
        <v>7</v>
      </c>
      <c r="AC251" s="534">
        <f>AA251+AB251</f>
        <v>41053</v>
      </c>
      <c r="AD251" s="510">
        <v>130</v>
      </c>
      <c r="AE251" s="534">
        <f>AC251+AD251</f>
        <v>41183</v>
      </c>
      <c r="AF251" s="479"/>
      <c r="AG251" s="48"/>
      <c r="AH251" s="117" t="s">
        <v>770</v>
      </c>
    </row>
    <row r="252" spans="1:34" s="48" customFormat="1" ht="15.95" customHeight="1">
      <c r="A252" s="20">
        <f t="shared" si="22"/>
        <v>219</v>
      </c>
      <c r="B252" s="240" t="s">
        <v>316</v>
      </c>
      <c r="C252" s="459"/>
      <c r="D252" s="460"/>
      <c r="E252" s="241"/>
      <c r="F252" s="243"/>
      <c r="G252" s="243"/>
      <c r="H252" s="243">
        <v>7275</v>
      </c>
      <c r="I252" s="248"/>
      <c r="J252" s="244"/>
      <c r="K252" s="1523"/>
      <c r="L252" s="511"/>
      <c r="M252" s="247"/>
      <c r="N252" s="511"/>
      <c r="O252" s="247"/>
      <c r="P252" s="511"/>
      <c r="Q252" s="247"/>
      <c r="R252" s="511"/>
      <c r="S252" s="247"/>
      <c r="T252" s="511"/>
      <c r="U252" s="246"/>
      <c r="V252" s="511"/>
      <c r="W252" s="248"/>
      <c r="X252" s="511"/>
      <c r="Y252" s="248"/>
      <c r="Z252" s="511"/>
      <c r="AA252" s="246"/>
      <c r="AB252" s="511"/>
      <c r="AC252" s="248"/>
      <c r="AD252" s="511"/>
      <c r="AE252" s="248"/>
      <c r="AF252" s="480"/>
      <c r="AG252" s="29"/>
      <c r="AH252" s="462"/>
    </row>
    <row r="253" spans="1:34" ht="15">
      <c r="A253" s="20">
        <f t="shared" si="22"/>
        <v>220</v>
      </c>
      <c r="B253" s="252" t="s">
        <v>204</v>
      </c>
      <c r="C253" s="253" t="s">
        <v>1207</v>
      </c>
      <c r="D253" s="254" t="s">
        <v>226</v>
      </c>
      <c r="E253" s="232" t="s">
        <v>1018</v>
      </c>
      <c r="F253" s="255"/>
      <c r="G253" s="255"/>
      <c r="H253" s="255">
        <v>10000</v>
      </c>
      <c r="I253" s="376" t="s">
        <v>290</v>
      </c>
      <c r="J253" s="458" t="s">
        <v>214</v>
      </c>
      <c r="K253" s="229">
        <v>40924</v>
      </c>
      <c r="L253" s="510">
        <v>30</v>
      </c>
      <c r="M253" s="534">
        <f>K253+L253</f>
        <v>40954</v>
      </c>
      <c r="N253" s="510"/>
      <c r="O253" s="376" t="s">
        <v>207</v>
      </c>
      <c r="P253" s="510">
        <v>30</v>
      </c>
      <c r="Q253" s="534">
        <f>M253+P253</f>
        <v>40984</v>
      </c>
      <c r="R253" s="510">
        <v>20</v>
      </c>
      <c r="S253" s="534">
        <f>Q253+R253</f>
        <v>41004</v>
      </c>
      <c r="T253" s="510">
        <v>10</v>
      </c>
      <c r="U253" s="229">
        <f>S253+T253</f>
        <v>41014</v>
      </c>
      <c r="V253" s="510">
        <v>15</v>
      </c>
      <c r="W253" s="534">
        <f>U253+V253</f>
        <v>41029</v>
      </c>
      <c r="X253" s="510">
        <v>10</v>
      </c>
      <c r="Y253" s="534">
        <f>W253+X253</f>
        <v>41039</v>
      </c>
      <c r="Z253" s="510">
        <v>7</v>
      </c>
      <c r="AA253" s="229">
        <f>Y253+Z253</f>
        <v>41046</v>
      </c>
      <c r="AB253" s="510">
        <v>7</v>
      </c>
      <c r="AC253" s="534">
        <f>AA253+AB253</f>
        <v>41053</v>
      </c>
      <c r="AD253" s="510">
        <v>130</v>
      </c>
      <c r="AE253" s="534">
        <f>AC253+AD253</f>
        <v>41183</v>
      </c>
      <c r="AF253" s="479"/>
      <c r="AG253" s="48"/>
      <c r="AH253" s="117" t="s">
        <v>770</v>
      </c>
    </row>
    <row r="254" spans="1:34" s="48" customFormat="1" ht="15.95" customHeight="1">
      <c r="A254" s="20">
        <f t="shared" si="22"/>
        <v>221</v>
      </c>
      <c r="B254" s="240" t="s">
        <v>316</v>
      </c>
      <c r="C254" s="459"/>
      <c r="D254" s="460"/>
      <c r="E254" s="241"/>
      <c r="F254" s="243"/>
      <c r="G254" s="243"/>
      <c r="H254" s="243">
        <v>8030</v>
      </c>
      <c r="I254" s="248"/>
      <c r="J254" s="244"/>
      <c r="K254" s="1523"/>
      <c r="L254" s="511"/>
      <c r="M254" s="247"/>
      <c r="N254" s="511"/>
      <c r="O254" s="247"/>
      <c r="P254" s="511"/>
      <c r="Q254" s="247"/>
      <c r="R254" s="511"/>
      <c r="S254" s="247"/>
      <c r="T254" s="511"/>
      <c r="U254" s="246"/>
      <c r="V254" s="511"/>
      <c r="W254" s="248"/>
      <c r="X254" s="511"/>
      <c r="Y254" s="248"/>
      <c r="Z254" s="511"/>
      <c r="AA254" s="246"/>
      <c r="AB254" s="511"/>
      <c r="AC254" s="248"/>
      <c r="AD254" s="511"/>
      <c r="AE254" s="248"/>
      <c r="AF254" s="480"/>
      <c r="AG254" s="29"/>
      <c r="AH254" s="462"/>
    </row>
    <row r="255" spans="1:34" ht="15">
      <c r="A255" s="20">
        <f t="shared" si="22"/>
        <v>222</v>
      </c>
      <c r="B255" s="252" t="s">
        <v>204</v>
      </c>
      <c r="C255" s="253" t="s">
        <v>1210</v>
      </c>
      <c r="D255" s="254" t="s">
        <v>226</v>
      </c>
      <c r="E255" s="232" t="s">
        <v>1211</v>
      </c>
      <c r="F255" s="255"/>
      <c r="G255" s="255"/>
      <c r="H255" s="255">
        <v>10000</v>
      </c>
      <c r="I255" s="376" t="s">
        <v>290</v>
      </c>
      <c r="J255" s="458" t="s">
        <v>214</v>
      </c>
      <c r="K255" s="229">
        <v>40924</v>
      </c>
      <c r="L255" s="510">
        <v>30</v>
      </c>
      <c r="M255" s="534">
        <f>K255+L255</f>
        <v>40954</v>
      </c>
      <c r="N255" s="510"/>
      <c r="O255" s="376" t="s">
        <v>207</v>
      </c>
      <c r="P255" s="510">
        <v>30</v>
      </c>
      <c r="Q255" s="534">
        <f>M255+P255</f>
        <v>40984</v>
      </c>
      <c r="R255" s="510">
        <v>20</v>
      </c>
      <c r="S255" s="534">
        <f>Q255+R255</f>
        <v>41004</v>
      </c>
      <c r="T255" s="510">
        <v>10</v>
      </c>
      <c r="U255" s="229">
        <f>S255+T255</f>
        <v>41014</v>
      </c>
      <c r="V255" s="510">
        <v>15</v>
      </c>
      <c r="W255" s="534">
        <f>U255+V255</f>
        <v>41029</v>
      </c>
      <c r="X255" s="510">
        <v>10</v>
      </c>
      <c r="Y255" s="534">
        <f>W255+X255</f>
        <v>41039</v>
      </c>
      <c r="Z255" s="510">
        <v>7</v>
      </c>
      <c r="AA255" s="229">
        <f>Y255+Z255</f>
        <v>41046</v>
      </c>
      <c r="AB255" s="510">
        <v>7</v>
      </c>
      <c r="AC255" s="534">
        <f>AA255+AB255</f>
        <v>41053</v>
      </c>
      <c r="AD255" s="510">
        <v>130</v>
      </c>
      <c r="AE255" s="534">
        <f>AC255+AD255</f>
        <v>41183</v>
      </c>
      <c r="AF255" s="479"/>
      <c r="AG255" s="48"/>
      <c r="AH255" s="117" t="s">
        <v>770</v>
      </c>
    </row>
    <row r="256" spans="1:34" s="48" customFormat="1" ht="15.95" customHeight="1">
      <c r="A256" s="20">
        <f t="shared" si="22"/>
        <v>223</v>
      </c>
      <c r="B256" s="240" t="s">
        <v>316</v>
      </c>
      <c r="C256" s="459"/>
      <c r="D256" s="460"/>
      <c r="E256" s="241"/>
      <c r="F256" s="243"/>
      <c r="G256" s="243"/>
      <c r="H256" s="243">
        <v>10000</v>
      </c>
      <c r="I256" s="248"/>
      <c r="J256" s="244"/>
      <c r="K256" s="1523"/>
      <c r="L256" s="511"/>
      <c r="M256" s="247"/>
      <c r="N256" s="511"/>
      <c r="O256" s="247"/>
      <c r="P256" s="511"/>
      <c r="Q256" s="247"/>
      <c r="R256" s="511"/>
      <c r="S256" s="247"/>
      <c r="T256" s="511"/>
      <c r="U256" s="246"/>
      <c r="V256" s="511"/>
      <c r="W256" s="248"/>
      <c r="X256" s="511"/>
      <c r="Y256" s="248"/>
      <c r="Z256" s="511"/>
      <c r="AA256" s="246"/>
      <c r="AB256" s="511"/>
      <c r="AC256" s="248"/>
      <c r="AD256" s="511"/>
      <c r="AE256" s="248"/>
      <c r="AF256" s="480"/>
      <c r="AG256" s="29"/>
      <c r="AH256" s="462"/>
    </row>
    <row r="257" spans="1:34" ht="15">
      <c r="A257" s="20">
        <f t="shared" si="22"/>
        <v>224</v>
      </c>
      <c r="B257" s="252" t="s">
        <v>204</v>
      </c>
      <c r="C257" s="253" t="s">
        <v>1212</v>
      </c>
      <c r="D257" s="254" t="s">
        <v>226</v>
      </c>
      <c r="E257" s="232" t="s">
        <v>1213</v>
      </c>
      <c r="F257" s="255"/>
      <c r="G257" s="255"/>
      <c r="H257" s="255">
        <v>10000</v>
      </c>
      <c r="I257" s="376" t="s">
        <v>290</v>
      </c>
      <c r="J257" s="458" t="s">
        <v>214</v>
      </c>
      <c r="K257" s="229">
        <v>40924</v>
      </c>
      <c r="L257" s="510">
        <v>30</v>
      </c>
      <c r="M257" s="534">
        <f>K257+L257</f>
        <v>40954</v>
      </c>
      <c r="N257" s="510"/>
      <c r="O257" s="376" t="s">
        <v>207</v>
      </c>
      <c r="P257" s="510">
        <v>30</v>
      </c>
      <c r="Q257" s="534">
        <f>M257+P257</f>
        <v>40984</v>
      </c>
      <c r="R257" s="510">
        <v>20</v>
      </c>
      <c r="S257" s="534">
        <f>Q257+R257</f>
        <v>41004</v>
      </c>
      <c r="T257" s="510">
        <v>10</v>
      </c>
      <c r="U257" s="229">
        <f>S257+T257</f>
        <v>41014</v>
      </c>
      <c r="V257" s="510">
        <v>15</v>
      </c>
      <c r="W257" s="534">
        <f>U257+V257</f>
        <v>41029</v>
      </c>
      <c r="X257" s="510">
        <v>10</v>
      </c>
      <c r="Y257" s="534">
        <f>W257+X257</f>
        <v>41039</v>
      </c>
      <c r="Z257" s="510">
        <v>7</v>
      </c>
      <c r="AA257" s="229">
        <f>Y257+Z257</f>
        <v>41046</v>
      </c>
      <c r="AB257" s="510">
        <v>7</v>
      </c>
      <c r="AC257" s="534">
        <f>AA257+AB257</f>
        <v>41053</v>
      </c>
      <c r="AD257" s="510">
        <v>130</v>
      </c>
      <c r="AE257" s="534">
        <f>AC257+AD257</f>
        <v>41183</v>
      </c>
      <c r="AF257" s="479"/>
      <c r="AG257" s="48"/>
      <c r="AH257" s="117" t="s">
        <v>770</v>
      </c>
    </row>
    <row r="258" spans="1:34" s="48" customFormat="1" ht="15.95" customHeight="1">
      <c r="A258" s="20">
        <f t="shared" si="22"/>
        <v>225</v>
      </c>
      <c r="B258" s="240" t="s">
        <v>316</v>
      </c>
      <c r="C258" s="459"/>
      <c r="D258" s="460"/>
      <c r="E258" s="241"/>
      <c r="F258" s="243"/>
      <c r="G258" s="243"/>
      <c r="H258" s="243">
        <v>8000</v>
      </c>
      <c r="I258" s="248"/>
      <c r="J258" s="244"/>
      <c r="K258" s="1523"/>
      <c r="L258" s="511"/>
      <c r="M258" s="247"/>
      <c r="N258" s="511"/>
      <c r="O258" s="247"/>
      <c r="P258" s="511"/>
      <c r="Q258" s="247"/>
      <c r="R258" s="511"/>
      <c r="S258" s="247"/>
      <c r="T258" s="511"/>
      <c r="U258" s="246"/>
      <c r="V258" s="511"/>
      <c r="W258" s="248"/>
      <c r="X258" s="511"/>
      <c r="Y258" s="248"/>
      <c r="Z258" s="511"/>
      <c r="AA258" s="246"/>
      <c r="AB258" s="511"/>
      <c r="AC258" s="248"/>
      <c r="AD258" s="511"/>
      <c r="AE258" s="248"/>
      <c r="AF258" s="480"/>
      <c r="AG258" s="29"/>
      <c r="AH258" s="462"/>
    </row>
    <row r="259" spans="1:34" ht="15">
      <c r="A259" s="20">
        <f t="shared" si="22"/>
        <v>226</v>
      </c>
      <c r="B259" s="252" t="s">
        <v>204</v>
      </c>
      <c r="C259" s="253" t="s">
        <v>1214</v>
      </c>
      <c r="D259" s="254" t="s">
        <v>226</v>
      </c>
      <c r="E259" s="232" t="s">
        <v>1215</v>
      </c>
      <c r="F259" s="255"/>
      <c r="G259" s="255"/>
      <c r="H259" s="255">
        <v>10000</v>
      </c>
      <c r="I259" s="376" t="s">
        <v>290</v>
      </c>
      <c r="J259" s="458" t="s">
        <v>214</v>
      </c>
      <c r="K259" s="229">
        <v>40924</v>
      </c>
      <c r="L259" s="510">
        <v>30</v>
      </c>
      <c r="M259" s="534">
        <f>K259+L259</f>
        <v>40954</v>
      </c>
      <c r="N259" s="510"/>
      <c r="O259" s="376" t="s">
        <v>207</v>
      </c>
      <c r="P259" s="510">
        <v>30</v>
      </c>
      <c r="Q259" s="534">
        <f>M259+P259</f>
        <v>40984</v>
      </c>
      <c r="R259" s="510">
        <v>20</v>
      </c>
      <c r="S259" s="534">
        <f>Q259+R259</f>
        <v>41004</v>
      </c>
      <c r="T259" s="510">
        <v>10</v>
      </c>
      <c r="U259" s="229">
        <f>S259+T259</f>
        <v>41014</v>
      </c>
      <c r="V259" s="510">
        <v>15</v>
      </c>
      <c r="W259" s="534">
        <f>U259+V259</f>
        <v>41029</v>
      </c>
      <c r="X259" s="510">
        <v>10</v>
      </c>
      <c r="Y259" s="534">
        <f>W259+X259</f>
        <v>41039</v>
      </c>
      <c r="Z259" s="510">
        <v>7</v>
      </c>
      <c r="AA259" s="229">
        <f>Y259+Z259</f>
        <v>41046</v>
      </c>
      <c r="AB259" s="510">
        <v>7</v>
      </c>
      <c r="AC259" s="534">
        <f>AA259+AB259</f>
        <v>41053</v>
      </c>
      <c r="AD259" s="510">
        <v>130</v>
      </c>
      <c r="AE259" s="534">
        <f>AC259+AD259</f>
        <v>41183</v>
      </c>
      <c r="AF259" s="479"/>
      <c r="AG259" s="48"/>
      <c r="AH259" s="117" t="s">
        <v>770</v>
      </c>
    </row>
    <row r="260" spans="1:34" s="48" customFormat="1" ht="15.95" customHeight="1">
      <c r="A260" s="20">
        <f t="shared" si="22"/>
        <v>227</v>
      </c>
      <c r="B260" s="240" t="s">
        <v>316</v>
      </c>
      <c r="C260" s="459"/>
      <c r="D260" s="460"/>
      <c r="E260" s="241"/>
      <c r="F260" s="243"/>
      <c r="G260" s="243"/>
      <c r="H260" s="243">
        <v>9444.89</v>
      </c>
      <c r="I260" s="248"/>
      <c r="J260" s="244"/>
      <c r="K260" s="1523"/>
      <c r="L260" s="511"/>
      <c r="M260" s="247"/>
      <c r="N260" s="511"/>
      <c r="O260" s="247"/>
      <c r="P260" s="511"/>
      <c r="Q260" s="247"/>
      <c r="R260" s="511"/>
      <c r="S260" s="247"/>
      <c r="T260" s="511"/>
      <c r="U260" s="246"/>
      <c r="V260" s="511"/>
      <c r="W260" s="248"/>
      <c r="X260" s="511"/>
      <c r="Y260" s="248"/>
      <c r="Z260" s="511"/>
      <c r="AA260" s="246"/>
      <c r="AB260" s="511"/>
      <c r="AC260" s="248"/>
      <c r="AD260" s="511"/>
      <c r="AE260" s="248"/>
      <c r="AF260" s="480"/>
      <c r="AG260" s="29"/>
      <c r="AH260" s="462"/>
    </row>
    <row r="261" spans="1:34" ht="15">
      <c r="A261" s="20">
        <f t="shared" si="22"/>
        <v>228</v>
      </c>
      <c r="B261" s="252" t="s">
        <v>204</v>
      </c>
      <c r="C261" s="253" t="s">
        <v>1216</v>
      </c>
      <c r="D261" s="254" t="s">
        <v>226</v>
      </c>
      <c r="E261" s="232" t="s">
        <v>1217</v>
      </c>
      <c r="F261" s="255"/>
      <c r="G261" s="255"/>
      <c r="H261" s="255">
        <v>10000</v>
      </c>
      <c r="I261" s="376" t="s">
        <v>290</v>
      </c>
      <c r="J261" s="458" t="s">
        <v>214</v>
      </c>
      <c r="K261" s="229">
        <v>40924</v>
      </c>
      <c r="L261" s="510">
        <v>30</v>
      </c>
      <c r="M261" s="534">
        <f>K261+L261</f>
        <v>40954</v>
      </c>
      <c r="N261" s="510"/>
      <c r="O261" s="376" t="s">
        <v>207</v>
      </c>
      <c r="P261" s="510">
        <v>30</v>
      </c>
      <c r="Q261" s="534">
        <f>M261+P261</f>
        <v>40984</v>
      </c>
      <c r="R261" s="510">
        <v>20</v>
      </c>
      <c r="S261" s="534">
        <f>Q261+R261</f>
        <v>41004</v>
      </c>
      <c r="T261" s="510">
        <v>10</v>
      </c>
      <c r="U261" s="229">
        <f>S261+T261</f>
        <v>41014</v>
      </c>
      <c r="V261" s="510">
        <v>15</v>
      </c>
      <c r="W261" s="534">
        <f>U261+V261</f>
        <v>41029</v>
      </c>
      <c r="X261" s="510">
        <v>10</v>
      </c>
      <c r="Y261" s="534">
        <f>W261+X261</f>
        <v>41039</v>
      </c>
      <c r="Z261" s="510">
        <v>7</v>
      </c>
      <c r="AA261" s="229">
        <f>Y261+Z261</f>
        <v>41046</v>
      </c>
      <c r="AB261" s="510">
        <v>7</v>
      </c>
      <c r="AC261" s="534">
        <f>AA261+AB261</f>
        <v>41053</v>
      </c>
      <c r="AD261" s="510">
        <v>130</v>
      </c>
      <c r="AE261" s="534">
        <f>AC261+AD261</f>
        <v>41183</v>
      </c>
      <c r="AF261" s="479"/>
      <c r="AG261" s="48"/>
      <c r="AH261" s="117" t="s">
        <v>770</v>
      </c>
    </row>
    <row r="262" spans="1:34" s="48" customFormat="1" ht="15.95" customHeight="1">
      <c r="A262" s="20">
        <f t="shared" si="22"/>
        <v>229</v>
      </c>
      <c r="B262" s="240" t="s">
        <v>316</v>
      </c>
      <c r="C262" s="459"/>
      <c r="D262" s="460"/>
      <c r="E262" s="241"/>
      <c r="F262" s="243"/>
      <c r="G262" s="243"/>
      <c r="H262" s="243">
        <v>6260</v>
      </c>
      <c r="I262" s="248"/>
      <c r="J262" s="244"/>
      <c r="K262" s="1523"/>
      <c r="L262" s="511"/>
      <c r="M262" s="247"/>
      <c r="N262" s="511"/>
      <c r="O262" s="247"/>
      <c r="P262" s="511"/>
      <c r="Q262" s="247"/>
      <c r="R262" s="511"/>
      <c r="S262" s="247"/>
      <c r="T262" s="511"/>
      <c r="U262" s="246"/>
      <c r="V262" s="511"/>
      <c r="W262" s="248"/>
      <c r="X262" s="511"/>
      <c r="Y262" s="248"/>
      <c r="Z262" s="511"/>
      <c r="AA262" s="246"/>
      <c r="AB262" s="511"/>
      <c r="AC262" s="248"/>
      <c r="AD262" s="511"/>
      <c r="AE262" s="248"/>
      <c r="AF262" s="480"/>
      <c r="AG262" s="29"/>
      <c r="AH262" s="462"/>
    </row>
    <row r="263" spans="1:34" ht="15">
      <c r="A263" s="20">
        <f t="shared" si="22"/>
        <v>230</v>
      </c>
      <c r="B263" s="252" t="s">
        <v>204</v>
      </c>
      <c r="C263" s="253" t="s">
        <v>1218</v>
      </c>
      <c r="D263" s="254" t="s">
        <v>226</v>
      </c>
      <c r="E263" s="232" t="s">
        <v>1219</v>
      </c>
      <c r="F263" s="255"/>
      <c r="G263" s="255"/>
      <c r="H263" s="255">
        <v>10000</v>
      </c>
      <c r="I263" s="376" t="s">
        <v>290</v>
      </c>
      <c r="J263" s="458" t="s">
        <v>214</v>
      </c>
      <c r="K263" s="229">
        <v>40924</v>
      </c>
      <c r="L263" s="510">
        <v>30</v>
      </c>
      <c r="M263" s="534">
        <f>K263+L263</f>
        <v>40954</v>
      </c>
      <c r="N263" s="510"/>
      <c r="O263" s="376" t="s">
        <v>207</v>
      </c>
      <c r="P263" s="510">
        <v>30</v>
      </c>
      <c r="Q263" s="534">
        <f>M263+P263</f>
        <v>40984</v>
      </c>
      <c r="R263" s="510">
        <v>20</v>
      </c>
      <c r="S263" s="534">
        <f>Q263+R263</f>
        <v>41004</v>
      </c>
      <c r="T263" s="510">
        <v>10</v>
      </c>
      <c r="U263" s="229">
        <f>S263+T263</f>
        <v>41014</v>
      </c>
      <c r="V263" s="510">
        <v>15</v>
      </c>
      <c r="W263" s="534">
        <f>U263+V263</f>
        <v>41029</v>
      </c>
      <c r="X263" s="510">
        <v>10</v>
      </c>
      <c r="Y263" s="534">
        <f>W263+X263</f>
        <v>41039</v>
      </c>
      <c r="Z263" s="510">
        <v>7</v>
      </c>
      <c r="AA263" s="229">
        <f>Y263+Z263</f>
        <v>41046</v>
      </c>
      <c r="AB263" s="510">
        <v>7</v>
      </c>
      <c r="AC263" s="534">
        <f>AA263+AB263</f>
        <v>41053</v>
      </c>
      <c r="AD263" s="510">
        <v>130</v>
      </c>
      <c r="AE263" s="534">
        <f>AC263+AD263</f>
        <v>41183</v>
      </c>
      <c r="AF263" s="479"/>
      <c r="AG263" s="48"/>
      <c r="AH263" s="117" t="s">
        <v>770</v>
      </c>
    </row>
    <row r="264" spans="1:34" s="48" customFormat="1" ht="15.95" customHeight="1">
      <c r="A264" s="20">
        <f t="shared" si="22"/>
        <v>231</v>
      </c>
      <c r="B264" s="240" t="s">
        <v>316</v>
      </c>
      <c r="C264" s="459"/>
      <c r="D264" s="460"/>
      <c r="E264" s="241"/>
      <c r="F264" s="243"/>
      <c r="G264" s="243"/>
      <c r="H264" s="243">
        <v>6050</v>
      </c>
      <c r="I264" s="248"/>
      <c r="J264" s="244"/>
      <c r="K264" s="461"/>
      <c r="L264" s="511"/>
      <c r="M264" s="247"/>
      <c r="N264" s="511"/>
      <c r="O264" s="247"/>
      <c r="P264" s="511"/>
      <c r="Q264" s="247"/>
      <c r="R264" s="511"/>
      <c r="S264" s="247"/>
      <c r="T264" s="511"/>
      <c r="U264" s="246"/>
      <c r="V264" s="511"/>
      <c r="W264" s="248"/>
      <c r="X264" s="511"/>
      <c r="Y264" s="248"/>
      <c r="Z264" s="511"/>
      <c r="AA264" s="246"/>
      <c r="AB264" s="511"/>
      <c r="AC264" s="248"/>
      <c r="AD264" s="511"/>
      <c r="AE264" s="248"/>
      <c r="AF264" s="480"/>
      <c r="AG264" s="29"/>
      <c r="AH264" s="462"/>
    </row>
    <row r="265" spans="1:34" ht="15">
      <c r="A265" s="20">
        <f t="shared" si="22"/>
        <v>232</v>
      </c>
      <c r="B265" s="252" t="s">
        <v>204</v>
      </c>
      <c r="C265" s="253" t="s">
        <v>1220</v>
      </c>
      <c r="D265" s="254" t="s">
        <v>226</v>
      </c>
      <c r="E265" s="232" t="s">
        <v>1221</v>
      </c>
      <c r="F265" s="255"/>
      <c r="G265" s="255"/>
      <c r="H265" s="255">
        <v>10000</v>
      </c>
      <c r="I265" s="376" t="s">
        <v>290</v>
      </c>
      <c r="J265" s="458" t="s">
        <v>214</v>
      </c>
      <c r="K265" s="229">
        <v>40924</v>
      </c>
      <c r="L265" s="510">
        <v>30</v>
      </c>
      <c r="M265" s="534">
        <f>K265+L265</f>
        <v>40954</v>
      </c>
      <c r="N265" s="510"/>
      <c r="O265" s="376" t="s">
        <v>207</v>
      </c>
      <c r="P265" s="510">
        <v>30</v>
      </c>
      <c r="Q265" s="534">
        <f>M265+P265</f>
        <v>40984</v>
      </c>
      <c r="R265" s="510">
        <v>20</v>
      </c>
      <c r="S265" s="534">
        <f>Q265+R265</f>
        <v>41004</v>
      </c>
      <c r="T265" s="510">
        <v>10</v>
      </c>
      <c r="U265" s="229">
        <f>S265+T265</f>
        <v>41014</v>
      </c>
      <c r="V265" s="510">
        <v>15</v>
      </c>
      <c r="W265" s="534">
        <f>U265+V265</f>
        <v>41029</v>
      </c>
      <c r="X265" s="510">
        <v>10</v>
      </c>
      <c r="Y265" s="534">
        <f>W265+X265</f>
        <v>41039</v>
      </c>
      <c r="Z265" s="510">
        <v>7</v>
      </c>
      <c r="AA265" s="229">
        <f>Y265+Z265</f>
        <v>41046</v>
      </c>
      <c r="AB265" s="510">
        <v>7</v>
      </c>
      <c r="AC265" s="534">
        <f>AA265+AB265</f>
        <v>41053</v>
      </c>
      <c r="AD265" s="510">
        <v>130</v>
      </c>
      <c r="AE265" s="534">
        <f>AC265+AD265</f>
        <v>41183</v>
      </c>
      <c r="AF265" s="479"/>
      <c r="AG265" s="48"/>
      <c r="AH265" s="117" t="s">
        <v>770</v>
      </c>
    </row>
    <row r="266" spans="1:34" s="48" customFormat="1" ht="15.95" customHeight="1">
      <c r="A266" s="20">
        <f t="shared" si="22"/>
        <v>233</v>
      </c>
      <c r="B266" s="240" t="s">
        <v>316</v>
      </c>
      <c r="C266" s="459"/>
      <c r="D266" s="460"/>
      <c r="E266" s="241"/>
      <c r="F266" s="243"/>
      <c r="G266" s="243"/>
      <c r="H266" s="243">
        <v>5850</v>
      </c>
      <c r="I266" s="248"/>
      <c r="J266" s="244"/>
      <c r="K266" s="1524"/>
      <c r="L266" s="511"/>
      <c r="M266" s="247"/>
      <c r="N266" s="511"/>
      <c r="O266" s="247"/>
      <c r="P266" s="511"/>
      <c r="Q266" s="247"/>
      <c r="R266" s="511"/>
      <c r="S266" s="247"/>
      <c r="T266" s="511"/>
      <c r="U266" s="246"/>
      <c r="V266" s="511"/>
      <c r="W266" s="248"/>
      <c r="X266" s="511"/>
      <c r="Y266" s="248"/>
      <c r="Z266" s="511"/>
      <c r="AA266" s="246"/>
      <c r="AB266" s="511"/>
      <c r="AC266" s="248"/>
      <c r="AD266" s="511"/>
      <c r="AE266" s="248"/>
      <c r="AF266" s="480"/>
      <c r="AG266" s="29"/>
      <c r="AH266" s="462"/>
    </row>
    <row r="267" spans="1:34" ht="15">
      <c r="A267" s="20">
        <f t="shared" si="22"/>
        <v>234</v>
      </c>
      <c r="B267" s="252" t="s">
        <v>204</v>
      </c>
      <c r="C267" s="253" t="s">
        <v>1222</v>
      </c>
      <c r="D267" s="254" t="s">
        <v>226</v>
      </c>
      <c r="E267" s="232" t="s">
        <v>1225</v>
      </c>
      <c r="F267" s="255"/>
      <c r="G267" s="255"/>
      <c r="H267" s="255">
        <v>10000</v>
      </c>
      <c r="I267" s="376" t="s">
        <v>290</v>
      </c>
      <c r="J267" s="458" t="s">
        <v>214</v>
      </c>
      <c r="K267" s="229">
        <v>40924</v>
      </c>
      <c r="L267" s="510">
        <v>30</v>
      </c>
      <c r="M267" s="534">
        <f>K267+L267</f>
        <v>40954</v>
      </c>
      <c r="N267" s="510"/>
      <c r="O267" s="376" t="s">
        <v>207</v>
      </c>
      <c r="P267" s="510">
        <v>30</v>
      </c>
      <c r="Q267" s="534">
        <f>M267+P267</f>
        <v>40984</v>
      </c>
      <c r="R267" s="510">
        <v>20</v>
      </c>
      <c r="S267" s="534">
        <f>Q267+R267</f>
        <v>41004</v>
      </c>
      <c r="T267" s="510">
        <v>10</v>
      </c>
      <c r="U267" s="229">
        <f>S267+T267</f>
        <v>41014</v>
      </c>
      <c r="V267" s="510">
        <v>15</v>
      </c>
      <c r="W267" s="534">
        <f>U267+V267</f>
        <v>41029</v>
      </c>
      <c r="X267" s="510">
        <v>10</v>
      </c>
      <c r="Y267" s="534">
        <f>W267+X267</f>
        <v>41039</v>
      </c>
      <c r="Z267" s="510">
        <v>7</v>
      </c>
      <c r="AA267" s="229">
        <f>Y267+Z267</f>
        <v>41046</v>
      </c>
      <c r="AB267" s="510">
        <v>7</v>
      </c>
      <c r="AC267" s="534">
        <f>AA267+AB267</f>
        <v>41053</v>
      </c>
      <c r="AD267" s="510">
        <v>130</v>
      </c>
      <c r="AE267" s="534">
        <f>AC267+AD267</f>
        <v>41183</v>
      </c>
      <c r="AF267" s="479"/>
      <c r="AG267" s="48"/>
      <c r="AH267" s="117" t="s">
        <v>770</v>
      </c>
    </row>
    <row r="268" spans="1:34" s="48" customFormat="1" ht="15.95" customHeight="1">
      <c r="A268" s="20">
        <f t="shared" si="22"/>
        <v>235</v>
      </c>
      <c r="B268" s="240" t="s">
        <v>316</v>
      </c>
      <c r="C268" s="459"/>
      <c r="D268" s="460"/>
      <c r="E268" s="241"/>
      <c r="F268" s="243"/>
      <c r="G268" s="243"/>
      <c r="H268" s="243">
        <v>5510</v>
      </c>
      <c r="I268" s="248"/>
      <c r="J268" s="244"/>
      <c r="K268" s="1523"/>
      <c r="L268" s="511"/>
      <c r="M268" s="247"/>
      <c r="N268" s="511"/>
      <c r="O268" s="247"/>
      <c r="P268" s="511"/>
      <c r="Q268" s="247"/>
      <c r="R268" s="511"/>
      <c r="S268" s="247"/>
      <c r="T268" s="511"/>
      <c r="U268" s="246"/>
      <c r="V268" s="511"/>
      <c r="W268" s="248"/>
      <c r="X268" s="511"/>
      <c r="Y268" s="248"/>
      <c r="Z268" s="511"/>
      <c r="AA268" s="246"/>
      <c r="AB268" s="511"/>
      <c r="AC268" s="248"/>
      <c r="AD268" s="511"/>
      <c r="AE268" s="248"/>
      <c r="AF268" s="480"/>
      <c r="AG268" s="29"/>
      <c r="AH268" s="462"/>
    </row>
    <row r="269" spans="1:34" ht="15">
      <c r="A269" s="20">
        <f t="shared" si="22"/>
        <v>236</v>
      </c>
      <c r="B269" s="252" t="s">
        <v>204</v>
      </c>
      <c r="C269" s="253" t="s">
        <v>1226</v>
      </c>
      <c r="D269" s="254" t="s">
        <v>226</v>
      </c>
      <c r="E269" s="232" t="s">
        <v>1227</v>
      </c>
      <c r="F269" s="255"/>
      <c r="G269" s="255"/>
      <c r="H269" s="255">
        <v>10000</v>
      </c>
      <c r="I269" s="376" t="s">
        <v>290</v>
      </c>
      <c r="J269" s="458" t="s">
        <v>214</v>
      </c>
      <c r="K269" s="229">
        <v>40924</v>
      </c>
      <c r="L269" s="510">
        <v>30</v>
      </c>
      <c r="M269" s="534">
        <f>K269+L269</f>
        <v>40954</v>
      </c>
      <c r="N269" s="510"/>
      <c r="O269" s="376" t="s">
        <v>207</v>
      </c>
      <c r="P269" s="510">
        <v>30</v>
      </c>
      <c r="Q269" s="534">
        <f>M269+P269</f>
        <v>40984</v>
      </c>
      <c r="R269" s="510">
        <v>20</v>
      </c>
      <c r="S269" s="534">
        <f>Q269+R269</f>
        <v>41004</v>
      </c>
      <c r="T269" s="510">
        <v>10</v>
      </c>
      <c r="U269" s="229">
        <f>S269+T269</f>
        <v>41014</v>
      </c>
      <c r="V269" s="510">
        <v>15</v>
      </c>
      <c r="W269" s="534">
        <f>U269+V269</f>
        <v>41029</v>
      </c>
      <c r="X269" s="510">
        <v>10</v>
      </c>
      <c r="Y269" s="534">
        <f>W269+X269</f>
        <v>41039</v>
      </c>
      <c r="Z269" s="510">
        <v>7</v>
      </c>
      <c r="AA269" s="229">
        <f>Y269+Z269</f>
        <v>41046</v>
      </c>
      <c r="AB269" s="510">
        <v>7</v>
      </c>
      <c r="AC269" s="534">
        <f>AA269+AB269</f>
        <v>41053</v>
      </c>
      <c r="AD269" s="510">
        <v>130</v>
      </c>
      <c r="AE269" s="534">
        <f>AC269+AD269</f>
        <v>41183</v>
      </c>
      <c r="AF269" s="479"/>
      <c r="AG269" s="48"/>
      <c r="AH269" s="117" t="s">
        <v>770</v>
      </c>
    </row>
    <row r="270" spans="1:34" s="48" customFormat="1" ht="15.95" customHeight="1">
      <c r="A270" s="20">
        <f t="shared" si="22"/>
        <v>237</v>
      </c>
      <c r="B270" s="240" t="s">
        <v>316</v>
      </c>
      <c r="C270" s="459"/>
      <c r="D270" s="460"/>
      <c r="E270" s="241"/>
      <c r="F270" s="243"/>
      <c r="G270" s="243"/>
      <c r="H270" s="243">
        <v>7835</v>
      </c>
      <c r="I270" s="248"/>
      <c r="J270" s="244"/>
      <c r="K270" s="461"/>
      <c r="L270" s="511"/>
      <c r="M270" s="247"/>
      <c r="N270" s="511"/>
      <c r="O270" s="247"/>
      <c r="P270" s="511"/>
      <c r="Q270" s="247"/>
      <c r="R270" s="511"/>
      <c r="S270" s="247"/>
      <c r="T270" s="511"/>
      <c r="U270" s="246"/>
      <c r="V270" s="511"/>
      <c r="W270" s="248"/>
      <c r="X270" s="511"/>
      <c r="Y270" s="248"/>
      <c r="Z270" s="511"/>
      <c r="AA270" s="246"/>
      <c r="AB270" s="511"/>
      <c r="AC270" s="248"/>
      <c r="AD270" s="511"/>
      <c r="AE270" s="248"/>
      <c r="AF270" s="480"/>
      <c r="AG270" s="29"/>
      <c r="AH270" s="462"/>
    </row>
    <row r="271" spans="1:34" ht="15">
      <c r="A271" s="20">
        <f t="shared" si="22"/>
        <v>238</v>
      </c>
      <c r="B271" s="252" t="s">
        <v>204</v>
      </c>
      <c r="C271" s="253" t="s">
        <v>1228</v>
      </c>
      <c r="D271" s="254" t="s">
        <v>226</v>
      </c>
      <c r="E271" s="232" t="s">
        <v>1229</v>
      </c>
      <c r="F271" s="255"/>
      <c r="G271" s="255"/>
      <c r="H271" s="255">
        <v>10000</v>
      </c>
      <c r="I271" s="376" t="s">
        <v>290</v>
      </c>
      <c r="J271" s="458" t="s">
        <v>214</v>
      </c>
      <c r="K271" s="229">
        <v>40924</v>
      </c>
      <c r="L271" s="510">
        <v>30</v>
      </c>
      <c r="M271" s="534">
        <f>K271+L271</f>
        <v>40954</v>
      </c>
      <c r="N271" s="510"/>
      <c r="O271" s="376" t="s">
        <v>207</v>
      </c>
      <c r="P271" s="510">
        <v>30</v>
      </c>
      <c r="Q271" s="534">
        <f>M271+P271</f>
        <v>40984</v>
      </c>
      <c r="R271" s="510">
        <v>20</v>
      </c>
      <c r="S271" s="534">
        <f>Q271+R271</f>
        <v>41004</v>
      </c>
      <c r="T271" s="510">
        <v>10</v>
      </c>
      <c r="U271" s="229">
        <f>S271+T271</f>
        <v>41014</v>
      </c>
      <c r="V271" s="510">
        <v>15</v>
      </c>
      <c r="W271" s="534">
        <f>U271+V271</f>
        <v>41029</v>
      </c>
      <c r="X271" s="510">
        <v>10</v>
      </c>
      <c r="Y271" s="534">
        <f>W271+X271</f>
        <v>41039</v>
      </c>
      <c r="Z271" s="510">
        <v>7</v>
      </c>
      <c r="AA271" s="229">
        <f>Y271+Z271</f>
        <v>41046</v>
      </c>
      <c r="AB271" s="510">
        <v>7</v>
      </c>
      <c r="AC271" s="534">
        <f>AA271+AB271</f>
        <v>41053</v>
      </c>
      <c r="AD271" s="510">
        <v>130</v>
      </c>
      <c r="AE271" s="534">
        <f>AC271+AD271</f>
        <v>41183</v>
      </c>
      <c r="AF271" s="479"/>
      <c r="AG271" s="48"/>
      <c r="AH271" s="117" t="s">
        <v>770</v>
      </c>
    </row>
    <row r="272" spans="1:34" s="48" customFormat="1" ht="15.95" customHeight="1">
      <c r="A272" s="20">
        <f t="shared" si="22"/>
        <v>239</v>
      </c>
      <c r="B272" s="240" t="s">
        <v>316</v>
      </c>
      <c r="C272" s="459"/>
      <c r="D272" s="460"/>
      <c r="E272" s="241"/>
      <c r="F272" s="243"/>
      <c r="G272" s="243"/>
      <c r="H272" s="243">
        <v>5710</v>
      </c>
      <c r="I272" s="248"/>
      <c r="J272" s="244"/>
      <c r="K272" s="1523"/>
      <c r="L272" s="511"/>
      <c r="M272" s="247"/>
      <c r="N272" s="511"/>
      <c r="O272" s="247"/>
      <c r="P272" s="511"/>
      <c r="Q272" s="247"/>
      <c r="R272" s="511"/>
      <c r="S272" s="247"/>
      <c r="T272" s="511"/>
      <c r="U272" s="246"/>
      <c r="V272" s="511"/>
      <c r="W272" s="248"/>
      <c r="X272" s="511"/>
      <c r="Y272" s="248"/>
      <c r="Z272" s="511"/>
      <c r="AA272" s="246"/>
      <c r="AB272" s="511"/>
      <c r="AC272" s="248"/>
      <c r="AD272" s="511"/>
      <c r="AE272" s="248"/>
      <c r="AF272" s="480"/>
      <c r="AG272" s="29"/>
      <c r="AH272" s="462"/>
    </row>
    <row r="273" spans="1:34" ht="15">
      <c r="A273" s="20">
        <f t="shared" si="22"/>
        <v>240</v>
      </c>
      <c r="B273" s="252" t="s">
        <v>204</v>
      </c>
      <c r="C273" s="253" t="s">
        <v>1230</v>
      </c>
      <c r="D273" s="254" t="s">
        <v>226</v>
      </c>
      <c r="E273" s="232" t="s">
        <v>1231</v>
      </c>
      <c r="F273" s="255"/>
      <c r="G273" s="255"/>
      <c r="H273" s="255">
        <v>10000</v>
      </c>
      <c r="I273" s="376" t="s">
        <v>290</v>
      </c>
      <c r="J273" s="458" t="s">
        <v>214</v>
      </c>
      <c r="K273" s="229">
        <v>40924</v>
      </c>
      <c r="L273" s="510">
        <v>30</v>
      </c>
      <c r="M273" s="534">
        <f>K273+L273</f>
        <v>40954</v>
      </c>
      <c r="N273" s="510"/>
      <c r="O273" s="376" t="s">
        <v>207</v>
      </c>
      <c r="P273" s="510">
        <v>30</v>
      </c>
      <c r="Q273" s="534">
        <f>M273+P273</f>
        <v>40984</v>
      </c>
      <c r="R273" s="510">
        <v>20</v>
      </c>
      <c r="S273" s="534">
        <f>Q273+R273</f>
        <v>41004</v>
      </c>
      <c r="T273" s="510">
        <v>10</v>
      </c>
      <c r="U273" s="229">
        <f>S273+T273</f>
        <v>41014</v>
      </c>
      <c r="V273" s="510">
        <v>15</v>
      </c>
      <c r="W273" s="534">
        <f>U273+V273</f>
        <v>41029</v>
      </c>
      <c r="X273" s="510">
        <v>10</v>
      </c>
      <c r="Y273" s="534">
        <f>W273+X273</f>
        <v>41039</v>
      </c>
      <c r="Z273" s="510">
        <v>7</v>
      </c>
      <c r="AA273" s="229">
        <f>Y273+Z273</f>
        <v>41046</v>
      </c>
      <c r="AB273" s="510">
        <v>7</v>
      </c>
      <c r="AC273" s="534">
        <f>AA273+AB273</f>
        <v>41053</v>
      </c>
      <c r="AD273" s="510">
        <v>130</v>
      </c>
      <c r="AE273" s="534">
        <f>AC273+AD273</f>
        <v>41183</v>
      </c>
      <c r="AF273" s="479"/>
      <c r="AG273" s="48"/>
      <c r="AH273" s="117" t="s">
        <v>770</v>
      </c>
    </row>
    <row r="274" spans="1:34" s="48" customFormat="1" ht="15.95" customHeight="1">
      <c r="A274" s="20">
        <f t="shared" si="22"/>
        <v>241</v>
      </c>
      <c r="B274" s="240" t="s">
        <v>316</v>
      </c>
      <c r="C274" s="459"/>
      <c r="D274" s="460"/>
      <c r="E274" s="241"/>
      <c r="F274" s="243"/>
      <c r="G274" s="243"/>
      <c r="H274" s="243">
        <v>6000</v>
      </c>
      <c r="I274" s="248"/>
      <c r="J274" s="244"/>
      <c r="K274" s="1523"/>
      <c r="L274" s="511"/>
      <c r="M274" s="247"/>
      <c r="N274" s="511"/>
      <c r="O274" s="247"/>
      <c r="P274" s="511"/>
      <c r="Q274" s="247"/>
      <c r="R274" s="511"/>
      <c r="S274" s="247"/>
      <c r="T274" s="511"/>
      <c r="U274" s="246"/>
      <c r="V274" s="511"/>
      <c r="W274" s="248"/>
      <c r="X274" s="511"/>
      <c r="Y274" s="248"/>
      <c r="Z274" s="511"/>
      <c r="AA274" s="246"/>
      <c r="AB274" s="511"/>
      <c r="AC274" s="248"/>
      <c r="AD274" s="511"/>
      <c r="AE274" s="248"/>
      <c r="AF274" s="480"/>
      <c r="AG274" s="29"/>
      <c r="AH274" s="462"/>
    </row>
    <row r="275" spans="1:34" ht="15">
      <c r="A275" s="20">
        <f t="shared" si="22"/>
        <v>242</v>
      </c>
      <c r="B275" s="252" t="s">
        <v>204</v>
      </c>
      <c r="C275" s="253" t="s">
        <v>1232</v>
      </c>
      <c r="D275" s="254" t="s">
        <v>226</v>
      </c>
      <c r="E275" s="232" t="s">
        <v>1233</v>
      </c>
      <c r="F275" s="255"/>
      <c r="G275" s="255"/>
      <c r="H275" s="255">
        <v>10000</v>
      </c>
      <c r="I275" s="376" t="s">
        <v>290</v>
      </c>
      <c r="J275" s="458" t="s">
        <v>214</v>
      </c>
      <c r="K275" s="229">
        <v>40924</v>
      </c>
      <c r="L275" s="510">
        <v>30</v>
      </c>
      <c r="M275" s="534">
        <f>K275+L275</f>
        <v>40954</v>
      </c>
      <c r="N275" s="510"/>
      <c r="O275" s="376" t="s">
        <v>207</v>
      </c>
      <c r="P275" s="510">
        <v>30</v>
      </c>
      <c r="Q275" s="534">
        <f>M275+P275</f>
        <v>40984</v>
      </c>
      <c r="R275" s="510">
        <v>20</v>
      </c>
      <c r="S275" s="534">
        <f>Q275+R275</f>
        <v>41004</v>
      </c>
      <c r="T275" s="510">
        <v>10</v>
      </c>
      <c r="U275" s="229">
        <f>S275+T275</f>
        <v>41014</v>
      </c>
      <c r="V275" s="510">
        <v>15</v>
      </c>
      <c r="W275" s="534">
        <f>U275+V275</f>
        <v>41029</v>
      </c>
      <c r="X275" s="510">
        <v>10</v>
      </c>
      <c r="Y275" s="534">
        <f>W275+X275</f>
        <v>41039</v>
      </c>
      <c r="Z275" s="510">
        <v>7</v>
      </c>
      <c r="AA275" s="229">
        <f>Y275+Z275</f>
        <v>41046</v>
      </c>
      <c r="AB275" s="510">
        <v>7</v>
      </c>
      <c r="AC275" s="534">
        <f>AA275+AB275</f>
        <v>41053</v>
      </c>
      <c r="AD275" s="510">
        <v>130</v>
      </c>
      <c r="AE275" s="534">
        <f>AC275+AD275</f>
        <v>41183</v>
      </c>
      <c r="AF275" s="479"/>
      <c r="AG275" s="48"/>
      <c r="AH275" s="117" t="s">
        <v>770</v>
      </c>
    </row>
    <row r="276" spans="1:34" s="48" customFormat="1" ht="15.95" customHeight="1">
      <c r="A276" s="20">
        <f t="shared" si="22"/>
        <v>243</v>
      </c>
      <c r="B276" s="240" t="s">
        <v>316</v>
      </c>
      <c r="C276" s="459"/>
      <c r="D276" s="460"/>
      <c r="E276" s="241"/>
      <c r="F276" s="243"/>
      <c r="G276" s="243"/>
      <c r="H276" s="243">
        <v>7850</v>
      </c>
      <c r="I276" s="248"/>
      <c r="J276" s="244"/>
      <c r="K276" s="1523"/>
      <c r="L276" s="511"/>
      <c r="M276" s="247"/>
      <c r="N276" s="511"/>
      <c r="O276" s="247"/>
      <c r="P276" s="511"/>
      <c r="Q276" s="247"/>
      <c r="R276" s="511"/>
      <c r="S276" s="247"/>
      <c r="T276" s="511"/>
      <c r="U276" s="246"/>
      <c r="V276" s="511"/>
      <c r="W276" s="248"/>
      <c r="X276" s="511"/>
      <c r="Y276" s="248"/>
      <c r="Z276" s="511"/>
      <c r="AA276" s="246"/>
      <c r="AB276" s="511"/>
      <c r="AC276" s="248"/>
      <c r="AD276" s="511"/>
      <c r="AE276" s="248"/>
      <c r="AF276" s="480"/>
      <c r="AG276" s="29"/>
      <c r="AH276" s="462"/>
    </row>
    <row r="277" spans="1:34" ht="15">
      <c r="A277" s="20">
        <f t="shared" si="22"/>
        <v>244</v>
      </c>
      <c r="B277" s="252" t="s">
        <v>204</v>
      </c>
      <c r="C277" s="253" t="s">
        <v>1236</v>
      </c>
      <c r="D277" s="254" t="s">
        <v>226</v>
      </c>
      <c r="E277" s="232" t="s">
        <v>1237</v>
      </c>
      <c r="F277" s="255"/>
      <c r="G277" s="255"/>
      <c r="H277" s="255">
        <v>10000</v>
      </c>
      <c r="I277" s="376" t="s">
        <v>290</v>
      </c>
      <c r="J277" s="458" t="s">
        <v>214</v>
      </c>
      <c r="K277" s="229">
        <v>40924</v>
      </c>
      <c r="L277" s="510">
        <v>30</v>
      </c>
      <c r="M277" s="534">
        <f>K277+L277</f>
        <v>40954</v>
      </c>
      <c r="N277" s="510"/>
      <c r="O277" s="376" t="s">
        <v>207</v>
      </c>
      <c r="P277" s="510">
        <v>30</v>
      </c>
      <c r="Q277" s="534">
        <f>M277+P277</f>
        <v>40984</v>
      </c>
      <c r="R277" s="510">
        <v>20</v>
      </c>
      <c r="S277" s="534">
        <f>Q277+R277</f>
        <v>41004</v>
      </c>
      <c r="T277" s="510">
        <v>10</v>
      </c>
      <c r="U277" s="229">
        <f>S277+T277</f>
        <v>41014</v>
      </c>
      <c r="V277" s="510">
        <v>15</v>
      </c>
      <c r="W277" s="534">
        <f>U277+V277</f>
        <v>41029</v>
      </c>
      <c r="X277" s="510">
        <v>10</v>
      </c>
      <c r="Y277" s="534">
        <f>W277+X277</f>
        <v>41039</v>
      </c>
      <c r="Z277" s="510">
        <v>7</v>
      </c>
      <c r="AA277" s="229">
        <f>Y277+Z277</f>
        <v>41046</v>
      </c>
      <c r="AB277" s="510">
        <v>7</v>
      </c>
      <c r="AC277" s="534">
        <f>AA277+AB277</f>
        <v>41053</v>
      </c>
      <c r="AD277" s="510">
        <v>130</v>
      </c>
      <c r="AE277" s="534">
        <f>AC277+AD277</f>
        <v>41183</v>
      </c>
      <c r="AF277" s="479"/>
      <c r="AG277" s="48"/>
      <c r="AH277" s="117" t="s">
        <v>770</v>
      </c>
    </row>
    <row r="278" spans="1:34" s="48" customFormat="1" ht="15.95" customHeight="1">
      <c r="A278" s="20">
        <f t="shared" si="22"/>
        <v>245</v>
      </c>
      <c r="B278" s="240" t="s">
        <v>316</v>
      </c>
      <c r="C278" s="459"/>
      <c r="D278" s="460"/>
      <c r="E278" s="241"/>
      <c r="F278" s="243"/>
      <c r="G278" s="243"/>
      <c r="H278" s="243">
        <v>7505</v>
      </c>
      <c r="I278" s="248"/>
      <c r="J278" s="244"/>
      <c r="K278" s="1523"/>
      <c r="L278" s="511"/>
      <c r="M278" s="247"/>
      <c r="N278" s="511"/>
      <c r="O278" s="247"/>
      <c r="P278" s="511"/>
      <c r="Q278" s="247"/>
      <c r="R278" s="511"/>
      <c r="S278" s="247"/>
      <c r="T278" s="511"/>
      <c r="U278" s="246"/>
      <c r="V278" s="511"/>
      <c r="W278" s="248"/>
      <c r="X278" s="511"/>
      <c r="Y278" s="248"/>
      <c r="Z278" s="511"/>
      <c r="AA278" s="246"/>
      <c r="AB278" s="511"/>
      <c r="AC278" s="248"/>
      <c r="AD278" s="511"/>
      <c r="AE278" s="248"/>
      <c r="AF278" s="480"/>
      <c r="AG278" s="29"/>
      <c r="AH278" s="462"/>
    </row>
    <row r="279" spans="1:34" ht="15">
      <c r="A279" s="20">
        <f t="shared" si="22"/>
        <v>246</v>
      </c>
      <c r="B279" s="252" t="s">
        <v>204</v>
      </c>
      <c r="C279" s="253" t="s">
        <v>1238</v>
      </c>
      <c r="D279" s="254" t="s">
        <v>226</v>
      </c>
      <c r="E279" s="232" t="s">
        <v>1239</v>
      </c>
      <c r="F279" s="255"/>
      <c r="G279" s="255"/>
      <c r="H279" s="255">
        <v>10000</v>
      </c>
      <c r="I279" s="376" t="s">
        <v>290</v>
      </c>
      <c r="J279" s="458" t="s">
        <v>214</v>
      </c>
      <c r="K279" s="229">
        <v>40924</v>
      </c>
      <c r="L279" s="510">
        <v>30</v>
      </c>
      <c r="M279" s="534">
        <f>K279+L279</f>
        <v>40954</v>
      </c>
      <c r="N279" s="510"/>
      <c r="O279" s="376" t="s">
        <v>207</v>
      </c>
      <c r="P279" s="510">
        <v>30</v>
      </c>
      <c r="Q279" s="534">
        <f>M279+P279</f>
        <v>40984</v>
      </c>
      <c r="R279" s="510">
        <v>20</v>
      </c>
      <c r="S279" s="534">
        <f>Q279+R279</f>
        <v>41004</v>
      </c>
      <c r="T279" s="510">
        <v>10</v>
      </c>
      <c r="U279" s="229">
        <f>S279+T279</f>
        <v>41014</v>
      </c>
      <c r="V279" s="510">
        <v>15</v>
      </c>
      <c r="W279" s="534">
        <f>U279+V279</f>
        <v>41029</v>
      </c>
      <c r="X279" s="510">
        <v>10</v>
      </c>
      <c r="Y279" s="534">
        <f>W279+X279</f>
        <v>41039</v>
      </c>
      <c r="Z279" s="510">
        <v>7</v>
      </c>
      <c r="AA279" s="229">
        <f>Y279+Z279</f>
        <v>41046</v>
      </c>
      <c r="AB279" s="510">
        <v>7</v>
      </c>
      <c r="AC279" s="534">
        <f>AA279+AB279</f>
        <v>41053</v>
      </c>
      <c r="AD279" s="510">
        <v>130</v>
      </c>
      <c r="AE279" s="534">
        <f>AC279+AD279</f>
        <v>41183</v>
      </c>
      <c r="AF279" s="479"/>
      <c r="AG279" s="48"/>
      <c r="AH279" s="117" t="s">
        <v>770</v>
      </c>
    </row>
    <row r="280" spans="1:34" s="48" customFormat="1" ht="15.95" customHeight="1">
      <c r="A280" s="20">
        <f t="shared" si="22"/>
        <v>247</v>
      </c>
      <c r="B280" s="240" t="s">
        <v>316</v>
      </c>
      <c r="C280" s="459"/>
      <c r="D280" s="460"/>
      <c r="E280" s="241"/>
      <c r="F280" s="243"/>
      <c r="G280" s="243"/>
      <c r="H280" s="243">
        <v>7095</v>
      </c>
      <c r="I280" s="248"/>
      <c r="J280" s="244"/>
      <c r="K280" s="1523"/>
      <c r="L280" s="511"/>
      <c r="M280" s="247"/>
      <c r="N280" s="511"/>
      <c r="O280" s="247"/>
      <c r="P280" s="511"/>
      <c r="Q280" s="247"/>
      <c r="R280" s="511"/>
      <c r="S280" s="247"/>
      <c r="T280" s="511"/>
      <c r="U280" s="246"/>
      <c r="V280" s="511"/>
      <c r="W280" s="248"/>
      <c r="X280" s="511"/>
      <c r="Y280" s="248"/>
      <c r="Z280" s="511"/>
      <c r="AA280" s="246"/>
      <c r="AB280" s="511"/>
      <c r="AC280" s="248"/>
      <c r="AD280" s="511"/>
      <c r="AE280" s="248"/>
      <c r="AF280" s="480"/>
      <c r="AG280" s="29"/>
      <c r="AH280" s="462"/>
    </row>
    <row r="281" spans="1:34" ht="15">
      <c r="A281" s="20">
        <f t="shared" si="22"/>
        <v>248</v>
      </c>
      <c r="B281" s="252" t="s">
        <v>204</v>
      </c>
      <c r="C281" s="253" t="s">
        <v>1240</v>
      </c>
      <c r="D281" s="254" t="s">
        <v>226</v>
      </c>
      <c r="E281" s="232" t="s">
        <v>1241</v>
      </c>
      <c r="F281" s="255"/>
      <c r="G281" s="255"/>
      <c r="H281" s="255">
        <v>10000</v>
      </c>
      <c r="I281" s="376" t="s">
        <v>290</v>
      </c>
      <c r="J281" s="458" t="s">
        <v>214</v>
      </c>
      <c r="K281" s="229">
        <v>40924</v>
      </c>
      <c r="L281" s="510">
        <v>30</v>
      </c>
      <c r="M281" s="534">
        <f>K281+L281</f>
        <v>40954</v>
      </c>
      <c r="N281" s="510"/>
      <c r="O281" s="376" t="s">
        <v>207</v>
      </c>
      <c r="P281" s="510">
        <v>30</v>
      </c>
      <c r="Q281" s="534">
        <f>M281+P281</f>
        <v>40984</v>
      </c>
      <c r="R281" s="510">
        <v>20</v>
      </c>
      <c r="S281" s="534">
        <f>Q281+R281</f>
        <v>41004</v>
      </c>
      <c r="T281" s="510">
        <v>10</v>
      </c>
      <c r="U281" s="229">
        <f>S281+T281</f>
        <v>41014</v>
      </c>
      <c r="V281" s="510">
        <v>15</v>
      </c>
      <c r="W281" s="534">
        <f>U281+V281</f>
        <v>41029</v>
      </c>
      <c r="X281" s="510">
        <v>10</v>
      </c>
      <c r="Y281" s="534">
        <f>W281+X281</f>
        <v>41039</v>
      </c>
      <c r="Z281" s="510">
        <v>7</v>
      </c>
      <c r="AA281" s="229">
        <f>Y281+Z281</f>
        <v>41046</v>
      </c>
      <c r="AB281" s="510">
        <v>7</v>
      </c>
      <c r="AC281" s="534">
        <f>AA281+AB281</f>
        <v>41053</v>
      </c>
      <c r="AD281" s="510">
        <v>130</v>
      </c>
      <c r="AE281" s="534">
        <f>AC281+AD281</f>
        <v>41183</v>
      </c>
      <c r="AF281" s="479"/>
      <c r="AG281" s="48"/>
      <c r="AH281" s="117" t="s">
        <v>770</v>
      </c>
    </row>
    <row r="282" spans="1:34" s="48" customFormat="1" ht="15.95" customHeight="1">
      <c r="A282" s="20">
        <f t="shared" si="22"/>
        <v>249</v>
      </c>
      <c r="B282" s="240" t="s">
        <v>316</v>
      </c>
      <c r="C282" s="459"/>
      <c r="D282" s="460"/>
      <c r="E282" s="241"/>
      <c r="F282" s="243"/>
      <c r="G282" s="243"/>
      <c r="H282" s="243">
        <v>8025</v>
      </c>
      <c r="I282" s="248"/>
      <c r="J282" s="244"/>
      <c r="K282" s="1523"/>
      <c r="L282" s="511"/>
      <c r="M282" s="247"/>
      <c r="N282" s="511"/>
      <c r="O282" s="247"/>
      <c r="P282" s="511"/>
      <c r="Q282" s="247"/>
      <c r="R282" s="511"/>
      <c r="S282" s="247"/>
      <c r="T282" s="511"/>
      <c r="U282" s="246"/>
      <c r="V282" s="511"/>
      <c r="W282" s="248"/>
      <c r="X282" s="511"/>
      <c r="Y282" s="248"/>
      <c r="Z282" s="511"/>
      <c r="AA282" s="246"/>
      <c r="AB282" s="511"/>
      <c r="AC282" s="248"/>
      <c r="AD282" s="511"/>
      <c r="AE282" s="248"/>
      <c r="AF282" s="480"/>
      <c r="AG282" s="29"/>
      <c r="AH282" s="462"/>
    </row>
    <row r="283" spans="1:34" ht="15">
      <c r="A283" s="20">
        <f t="shared" si="22"/>
        <v>250</v>
      </c>
      <c r="B283" s="252" t="s">
        <v>204</v>
      </c>
      <c r="C283" s="253" t="s">
        <v>1242</v>
      </c>
      <c r="D283" s="254" t="s">
        <v>226</v>
      </c>
      <c r="E283" s="232" t="s">
        <v>1243</v>
      </c>
      <c r="F283" s="255"/>
      <c r="G283" s="255"/>
      <c r="H283" s="255">
        <v>10000</v>
      </c>
      <c r="I283" s="376" t="s">
        <v>290</v>
      </c>
      <c r="J283" s="458" t="s">
        <v>214</v>
      </c>
      <c r="K283" s="229">
        <v>40924</v>
      </c>
      <c r="L283" s="510">
        <v>30</v>
      </c>
      <c r="M283" s="534">
        <f>K283+L283</f>
        <v>40954</v>
      </c>
      <c r="N283" s="510"/>
      <c r="O283" s="376" t="s">
        <v>207</v>
      </c>
      <c r="P283" s="510">
        <v>30</v>
      </c>
      <c r="Q283" s="534">
        <f>M283+P283</f>
        <v>40984</v>
      </c>
      <c r="R283" s="510">
        <v>20</v>
      </c>
      <c r="S283" s="534">
        <f>Q283+R283</f>
        <v>41004</v>
      </c>
      <c r="T283" s="510">
        <v>10</v>
      </c>
      <c r="U283" s="229">
        <f>S283+T283</f>
        <v>41014</v>
      </c>
      <c r="V283" s="510">
        <v>15</v>
      </c>
      <c r="W283" s="534">
        <f>U283+V283</f>
        <v>41029</v>
      </c>
      <c r="X283" s="510">
        <v>10</v>
      </c>
      <c r="Y283" s="534">
        <f>W283+X283</f>
        <v>41039</v>
      </c>
      <c r="Z283" s="510">
        <v>7</v>
      </c>
      <c r="AA283" s="229">
        <f>Y283+Z283</f>
        <v>41046</v>
      </c>
      <c r="AB283" s="510">
        <v>7</v>
      </c>
      <c r="AC283" s="534">
        <f>AA283+AB283</f>
        <v>41053</v>
      </c>
      <c r="AD283" s="510">
        <v>130</v>
      </c>
      <c r="AE283" s="534">
        <f>AC283+AD283</f>
        <v>41183</v>
      </c>
      <c r="AF283" s="479"/>
      <c r="AG283" s="48"/>
      <c r="AH283" s="117" t="s">
        <v>770</v>
      </c>
    </row>
    <row r="284" spans="1:34" s="48" customFormat="1" ht="15.95" customHeight="1">
      <c r="A284" s="20">
        <f t="shared" si="22"/>
        <v>251</v>
      </c>
      <c r="B284" s="240" t="s">
        <v>316</v>
      </c>
      <c r="C284" s="459"/>
      <c r="D284" s="460"/>
      <c r="E284" s="241"/>
      <c r="F284" s="243"/>
      <c r="G284" s="243"/>
      <c r="H284" s="243">
        <v>10000</v>
      </c>
      <c r="I284" s="248"/>
      <c r="J284" s="244"/>
      <c r="K284" s="1523"/>
      <c r="L284" s="511"/>
      <c r="M284" s="247"/>
      <c r="N284" s="511"/>
      <c r="O284" s="247"/>
      <c r="P284" s="511"/>
      <c r="Q284" s="247"/>
      <c r="R284" s="511"/>
      <c r="S284" s="247"/>
      <c r="T284" s="511"/>
      <c r="U284" s="246"/>
      <c r="V284" s="511"/>
      <c r="W284" s="248"/>
      <c r="X284" s="511"/>
      <c r="Y284" s="248"/>
      <c r="Z284" s="511"/>
      <c r="AA284" s="246"/>
      <c r="AB284" s="511"/>
      <c r="AC284" s="248"/>
      <c r="AD284" s="511"/>
      <c r="AE284" s="248"/>
      <c r="AF284" s="480"/>
      <c r="AG284" s="29"/>
      <c r="AH284" s="462"/>
    </row>
    <row r="285" spans="1:34" ht="15">
      <c r="A285" s="20">
        <f t="shared" si="22"/>
        <v>252</v>
      </c>
      <c r="B285" s="252" t="s">
        <v>204</v>
      </c>
      <c r="C285" s="253" t="s">
        <v>1244</v>
      </c>
      <c r="D285" s="254" t="s">
        <v>226</v>
      </c>
      <c r="E285" s="232" t="s">
        <v>1245</v>
      </c>
      <c r="F285" s="255"/>
      <c r="G285" s="255"/>
      <c r="H285" s="255">
        <v>10000</v>
      </c>
      <c r="I285" s="376" t="s">
        <v>290</v>
      </c>
      <c r="J285" s="458" t="s">
        <v>214</v>
      </c>
      <c r="K285" s="229">
        <v>40924</v>
      </c>
      <c r="L285" s="510">
        <v>30</v>
      </c>
      <c r="M285" s="534">
        <f>K285+L285</f>
        <v>40954</v>
      </c>
      <c r="N285" s="510"/>
      <c r="O285" s="376" t="s">
        <v>207</v>
      </c>
      <c r="P285" s="510">
        <v>30</v>
      </c>
      <c r="Q285" s="534">
        <f>M285+P285</f>
        <v>40984</v>
      </c>
      <c r="R285" s="510">
        <v>20</v>
      </c>
      <c r="S285" s="534">
        <f>Q285+R285</f>
        <v>41004</v>
      </c>
      <c r="T285" s="510">
        <v>10</v>
      </c>
      <c r="U285" s="229">
        <f>S285+T285</f>
        <v>41014</v>
      </c>
      <c r="V285" s="510">
        <v>15</v>
      </c>
      <c r="W285" s="534">
        <f>U285+V285</f>
        <v>41029</v>
      </c>
      <c r="X285" s="510">
        <v>10</v>
      </c>
      <c r="Y285" s="534">
        <f>W285+X285</f>
        <v>41039</v>
      </c>
      <c r="Z285" s="510">
        <v>7</v>
      </c>
      <c r="AA285" s="229">
        <f>Y285+Z285</f>
        <v>41046</v>
      </c>
      <c r="AB285" s="510">
        <v>7</v>
      </c>
      <c r="AC285" s="534">
        <f>AA285+AB285</f>
        <v>41053</v>
      </c>
      <c r="AD285" s="510">
        <v>130</v>
      </c>
      <c r="AE285" s="534">
        <f>AC285+AD285</f>
        <v>41183</v>
      </c>
      <c r="AF285" s="479"/>
      <c r="AG285" s="48"/>
      <c r="AH285" s="117" t="s">
        <v>770</v>
      </c>
    </row>
    <row r="286" spans="1:34" s="48" customFormat="1" ht="15.95" customHeight="1">
      <c r="A286" s="20">
        <f t="shared" si="22"/>
        <v>253</v>
      </c>
      <c r="B286" s="240" t="s">
        <v>316</v>
      </c>
      <c r="C286" s="459"/>
      <c r="D286" s="460"/>
      <c r="E286" s="241"/>
      <c r="F286" s="243"/>
      <c r="G286" s="243"/>
      <c r="H286" s="243">
        <v>6515</v>
      </c>
      <c r="I286" s="248"/>
      <c r="J286" s="244"/>
      <c r="K286" s="1523"/>
      <c r="L286" s="511"/>
      <c r="M286" s="247"/>
      <c r="N286" s="511"/>
      <c r="O286" s="247"/>
      <c r="P286" s="511"/>
      <c r="Q286" s="247"/>
      <c r="R286" s="511"/>
      <c r="S286" s="247"/>
      <c r="T286" s="511"/>
      <c r="U286" s="246"/>
      <c r="V286" s="511"/>
      <c r="W286" s="248"/>
      <c r="X286" s="511"/>
      <c r="Y286" s="248"/>
      <c r="Z286" s="511"/>
      <c r="AA286" s="246"/>
      <c r="AB286" s="511"/>
      <c r="AC286" s="248"/>
      <c r="AD286" s="511"/>
      <c r="AE286" s="248"/>
      <c r="AF286" s="480"/>
      <c r="AG286" s="29"/>
      <c r="AH286" s="462"/>
    </row>
    <row r="287" spans="1:34" ht="15">
      <c r="A287" s="20">
        <f t="shared" si="22"/>
        <v>254</v>
      </c>
      <c r="B287" s="252" t="s">
        <v>204</v>
      </c>
      <c r="C287" s="253" t="s">
        <v>1247</v>
      </c>
      <c r="D287" s="254" t="s">
        <v>226</v>
      </c>
      <c r="E287" s="232" t="s">
        <v>1248</v>
      </c>
      <c r="F287" s="255"/>
      <c r="G287" s="255"/>
      <c r="H287" s="255">
        <v>10000</v>
      </c>
      <c r="I287" s="376" t="s">
        <v>290</v>
      </c>
      <c r="J287" s="458" t="s">
        <v>214</v>
      </c>
      <c r="K287" s="229">
        <v>40924</v>
      </c>
      <c r="L287" s="510">
        <v>30</v>
      </c>
      <c r="M287" s="534">
        <f>K287+L287</f>
        <v>40954</v>
      </c>
      <c r="N287" s="510"/>
      <c r="O287" s="376" t="s">
        <v>207</v>
      </c>
      <c r="P287" s="510">
        <v>30</v>
      </c>
      <c r="Q287" s="534">
        <f>M287+P287</f>
        <v>40984</v>
      </c>
      <c r="R287" s="510">
        <v>20</v>
      </c>
      <c r="S287" s="534">
        <f>Q287+R287</f>
        <v>41004</v>
      </c>
      <c r="T287" s="510">
        <v>10</v>
      </c>
      <c r="U287" s="229">
        <f>S287+T287</f>
        <v>41014</v>
      </c>
      <c r="V287" s="510">
        <v>15</v>
      </c>
      <c r="W287" s="534">
        <f>U287+V287</f>
        <v>41029</v>
      </c>
      <c r="X287" s="510">
        <v>10</v>
      </c>
      <c r="Y287" s="534">
        <f>W287+X287</f>
        <v>41039</v>
      </c>
      <c r="Z287" s="510">
        <v>7</v>
      </c>
      <c r="AA287" s="229">
        <f>Y287+Z287</f>
        <v>41046</v>
      </c>
      <c r="AB287" s="510">
        <v>7</v>
      </c>
      <c r="AC287" s="534">
        <f>AA287+AB287</f>
        <v>41053</v>
      </c>
      <c r="AD287" s="510">
        <v>130</v>
      </c>
      <c r="AE287" s="534">
        <f>AC287+AD287</f>
        <v>41183</v>
      </c>
      <c r="AF287" s="479"/>
      <c r="AG287" s="48"/>
      <c r="AH287" s="117" t="s">
        <v>770</v>
      </c>
    </row>
    <row r="288" spans="1:34" s="48" customFormat="1" ht="15.95" customHeight="1">
      <c r="A288" s="20">
        <f t="shared" si="22"/>
        <v>255</v>
      </c>
      <c r="B288" s="240" t="s">
        <v>316</v>
      </c>
      <c r="C288" s="459"/>
      <c r="D288" s="460"/>
      <c r="E288" s="241"/>
      <c r="F288" s="243"/>
      <c r="G288" s="243"/>
      <c r="H288" s="243">
        <v>7875</v>
      </c>
      <c r="I288" s="248"/>
      <c r="J288" s="244"/>
      <c r="K288" s="1523"/>
      <c r="L288" s="511"/>
      <c r="M288" s="247"/>
      <c r="N288" s="511"/>
      <c r="O288" s="247"/>
      <c r="P288" s="511"/>
      <c r="Q288" s="247"/>
      <c r="R288" s="511"/>
      <c r="S288" s="247"/>
      <c r="T288" s="511"/>
      <c r="U288" s="246"/>
      <c r="V288" s="511"/>
      <c r="W288" s="248"/>
      <c r="X288" s="511"/>
      <c r="Y288" s="248"/>
      <c r="Z288" s="511"/>
      <c r="AA288" s="246"/>
      <c r="AB288" s="511"/>
      <c r="AC288" s="248"/>
      <c r="AD288" s="511"/>
      <c r="AE288" s="248"/>
      <c r="AF288" s="480"/>
      <c r="AG288" s="29"/>
      <c r="AH288" s="462"/>
    </row>
    <row r="289" spans="1:34" ht="15">
      <c r="A289" s="20">
        <f t="shared" si="22"/>
        <v>256</v>
      </c>
      <c r="B289" s="252" t="s">
        <v>204</v>
      </c>
      <c r="C289" s="253" t="s">
        <v>1249</v>
      </c>
      <c r="D289" s="254" t="s">
        <v>226</v>
      </c>
      <c r="E289" s="232" t="s">
        <v>1250</v>
      </c>
      <c r="F289" s="255"/>
      <c r="G289" s="255"/>
      <c r="H289" s="255">
        <v>10000</v>
      </c>
      <c r="I289" s="376" t="s">
        <v>290</v>
      </c>
      <c r="J289" s="458" t="s">
        <v>214</v>
      </c>
      <c r="K289" s="229">
        <v>40924</v>
      </c>
      <c r="L289" s="510">
        <v>30</v>
      </c>
      <c r="M289" s="534">
        <f>K289+L289</f>
        <v>40954</v>
      </c>
      <c r="N289" s="510"/>
      <c r="O289" s="376" t="s">
        <v>207</v>
      </c>
      <c r="P289" s="510">
        <v>30</v>
      </c>
      <c r="Q289" s="534">
        <f>M289+P289</f>
        <v>40984</v>
      </c>
      <c r="R289" s="510">
        <v>20</v>
      </c>
      <c r="S289" s="534">
        <f>Q289+R289</f>
        <v>41004</v>
      </c>
      <c r="T289" s="510">
        <v>10</v>
      </c>
      <c r="U289" s="229">
        <f>S289+T289</f>
        <v>41014</v>
      </c>
      <c r="V289" s="510">
        <v>15</v>
      </c>
      <c r="W289" s="534">
        <f>U289+V289</f>
        <v>41029</v>
      </c>
      <c r="X289" s="510">
        <v>10</v>
      </c>
      <c r="Y289" s="534">
        <f>W289+X289</f>
        <v>41039</v>
      </c>
      <c r="Z289" s="510">
        <v>7</v>
      </c>
      <c r="AA289" s="229">
        <f>Y289+Z289</f>
        <v>41046</v>
      </c>
      <c r="AB289" s="510">
        <v>7</v>
      </c>
      <c r="AC289" s="534">
        <f>AA289+AB289</f>
        <v>41053</v>
      </c>
      <c r="AD289" s="510">
        <v>130</v>
      </c>
      <c r="AE289" s="534">
        <f>AC289+AD289</f>
        <v>41183</v>
      </c>
      <c r="AF289" s="479"/>
      <c r="AG289" s="48"/>
      <c r="AH289" s="117" t="s">
        <v>770</v>
      </c>
    </row>
    <row r="290" spans="1:34" s="48" customFormat="1" ht="15.95" customHeight="1">
      <c r="A290" s="20">
        <f t="shared" si="22"/>
        <v>257</v>
      </c>
      <c r="B290" s="240" t="s">
        <v>316</v>
      </c>
      <c r="C290" s="459"/>
      <c r="D290" s="460"/>
      <c r="E290" s="241"/>
      <c r="F290" s="243"/>
      <c r="G290" s="243"/>
      <c r="H290" s="243">
        <v>10000</v>
      </c>
      <c r="I290" s="248"/>
      <c r="J290" s="244"/>
      <c r="K290" s="1523"/>
      <c r="L290" s="511"/>
      <c r="M290" s="247"/>
      <c r="N290" s="511"/>
      <c r="O290" s="247"/>
      <c r="P290" s="511"/>
      <c r="Q290" s="247"/>
      <c r="R290" s="511"/>
      <c r="S290" s="247"/>
      <c r="T290" s="511"/>
      <c r="U290" s="246"/>
      <c r="V290" s="511"/>
      <c r="W290" s="248"/>
      <c r="X290" s="511"/>
      <c r="Y290" s="248"/>
      <c r="Z290" s="511"/>
      <c r="AA290" s="246"/>
      <c r="AB290" s="511"/>
      <c r="AC290" s="248"/>
      <c r="AD290" s="511"/>
      <c r="AE290" s="248"/>
      <c r="AF290" s="480"/>
      <c r="AG290" s="29"/>
      <c r="AH290" s="462"/>
    </row>
    <row r="291" spans="1:34" ht="15">
      <c r="A291" s="20">
        <f t="shared" si="22"/>
        <v>258</v>
      </c>
      <c r="B291" s="252" t="s">
        <v>204</v>
      </c>
      <c r="C291" s="253" t="s">
        <v>1251</v>
      </c>
      <c r="D291" s="254" t="s">
        <v>226</v>
      </c>
      <c r="E291" s="232" t="s">
        <v>1252</v>
      </c>
      <c r="F291" s="255"/>
      <c r="G291" s="255"/>
      <c r="H291" s="255">
        <v>10000</v>
      </c>
      <c r="I291" s="376" t="s">
        <v>290</v>
      </c>
      <c r="J291" s="458" t="s">
        <v>214</v>
      </c>
      <c r="K291" s="229">
        <v>40924</v>
      </c>
      <c r="L291" s="510">
        <v>30</v>
      </c>
      <c r="M291" s="534">
        <f>K291+L291</f>
        <v>40954</v>
      </c>
      <c r="N291" s="510"/>
      <c r="O291" s="376" t="s">
        <v>207</v>
      </c>
      <c r="P291" s="510">
        <v>30</v>
      </c>
      <c r="Q291" s="534">
        <f>M291+P291</f>
        <v>40984</v>
      </c>
      <c r="R291" s="510">
        <v>20</v>
      </c>
      <c r="S291" s="534">
        <f>Q291+R291</f>
        <v>41004</v>
      </c>
      <c r="T291" s="510">
        <v>10</v>
      </c>
      <c r="U291" s="229">
        <f>S291+T291</f>
        <v>41014</v>
      </c>
      <c r="V291" s="510">
        <v>15</v>
      </c>
      <c r="W291" s="534">
        <f>U291+V291</f>
        <v>41029</v>
      </c>
      <c r="X291" s="510">
        <v>10</v>
      </c>
      <c r="Y291" s="534">
        <f>W291+X291</f>
        <v>41039</v>
      </c>
      <c r="Z291" s="510">
        <v>7</v>
      </c>
      <c r="AA291" s="229">
        <f>Y291+Z291</f>
        <v>41046</v>
      </c>
      <c r="AB291" s="510">
        <v>7</v>
      </c>
      <c r="AC291" s="534">
        <f>AA291+AB291</f>
        <v>41053</v>
      </c>
      <c r="AD291" s="510">
        <v>130</v>
      </c>
      <c r="AE291" s="534">
        <f>AC291+AD291</f>
        <v>41183</v>
      </c>
      <c r="AF291" s="479"/>
      <c r="AG291" s="48"/>
      <c r="AH291" s="117" t="s">
        <v>770</v>
      </c>
    </row>
    <row r="292" spans="1:34" s="48" customFormat="1" ht="15.95" customHeight="1">
      <c r="A292" s="20">
        <f t="shared" si="22"/>
        <v>259</v>
      </c>
      <c r="B292" s="240" t="s">
        <v>316</v>
      </c>
      <c r="C292" s="459"/>
      <c r="D292" s="460"/>
      <c r="E292" s="241"/>
      <c r="F292" s="243"/>
      <c r="G292" s="243"/>
      <c r="H292" s="243">
        <v>8560</v>
      </c>
      <c r="I292" s="248"/>
      <c r="J292" s="244"/>
      <c r="K292" s="1523"/>
      <c r="L292" s="511"/>
      <c r="M292" s="247"/>
      <c r="N292" s="511"/>
      <c r="O292" s="247"/>
      <c r="P292" s="511"/>
      <c r="Q292" s="247"/>
      <c r="R292" s="511"/>
      <c r="S292" s="247"/>
      <c r="T292" s="511"/>
      <c r="U292" s="246"/>
      <c r="V292" s="511"/>
      <c r="W292" s="248"/>
      <c r="X292" s="511"/>
      <c r="Y292" s="248"/>
      <c r="Z292" s="511"/>
      <c r="AA292" s="246"/>
      <c r="AB292" s="511"/>
      <c r="AC292" s="248"/>
      <c r="AD292" s="511"/>
      <c r="AE292" s="248"/>
      <c r="AF292" s="480"/>
      <c r="AG292" s="29"/>
      <c r="AH292" s="462"/>
    </row>
    <row r="293" spans="1:34" ht="15">
      <c r="A293" s="20">
        <f t="shared" si="22"/>
        <v>260</v>
      </c>
      <c r="B293" s="252" t="s">
        <v>204</v>
      </c>
      <c r="C293" s="253" t="s">
        <v>1253</v>
      </c>
      <c r="D293" s="254" t="s">
        <v>226</v>
      </c>
      <c r="E293" s="232" t="s">
        <v>1254</v>
      </c>
      <c r="F293" s="255"/>
      <c r="G293" s="255"/>
      <c r="H293" s="255">
        <v>10000</v>
      </c>
      <c r="I293" s="376" t="s">
        <v>290</v>
      </c>
      <c r="J293" s="458" t="s">
        <v>214</v>
      </c>
      <c r="K293" s="229">
        <v>40924</v>
      </c>
      <c r="L293" s="510">
        <v>30</v>
      </c>
      <c r="M293" s="534">
        <f>K293+L293</f>
        <v>40954</v>
      </c>
      <c r="N293" s="510"/>
      <c r="O293" s="376" t="s">
        <v>207</v>
      </c>
      <c r="P293" s="510">
        <v>30</v>
      </c>
      <c r="Q293" s="534">
        <f>M293+P293</f>
        <v>40984</v>
      </c>
      <c r="R293" s="510">
        <v>20</v>
      </c>
      <c r="S293" s="534">
        <f>Q293+R293</f>
        <v>41004</v>
      </c>
      <c r="T293" s="510">
        <v>10</v>
      </c>
      <c r="U293" s="229">
        <f>S293+T293</f>
        <v>41014</v>
      </c>
      <c r="V293" s="510">
        <v>15</v>
      </c>
      <c r="W293" s="534">
        <f>U293+V293</f>
        <v>41029</v>
      </c>
      <c r="X293" s="510">
        <v>10</v>
      </c>
      <c r="Y293" s="534">
        <f>W293+X293</f>
        <v>41039</v>
      </c>
      <c r="Z293" s="510">
        <v>7</v>
      </c>
      <c r="AA293" s="229">
        <f>Y293+Z293</f>
        <v>41046</v>
      </c>
      <c r="AB293" s="510">
        <v>7</v>
      </c>
      <c r="AC293" s="534">
        <f>AA293+AB293</f>
        <v>41053</v>
      </c>
      <c r="AD293" s="510">
        <v>130</v>
      </c>
      <c r="AE293" s="534">
        <f>AC293+AD293</f>
        <v>41183</v>
      </c>
      <c r="AF293" s="479"/>
      <c r="AG293" s="48"/>
      <c r="AH293" s="117" t="s">
        <v>770</v>
      </c>
    </row>
    <row r="294" spans="1:34" s="48" customFormat="1" ht="15.95" customHeight="1">
      <c r="A294" s="20">
        <f t="shared" si="22"/>
        <v>261</v>
      </c>
      <c r="B294" s="240" t="s">
        <v>316</v>
      </c>
      <c r="C294" s="459"/>
      <c r="D294" s="460"/>
      <c r="E294" s="241"/>
      <c r="F294" s="243"/>
      <c r="G294" s="243"/>
      <c r="H294" s="243">
        <v>7750</v>
      </c>
      <c r="I294" s="248"/>
      <c r="J294" s="244"/>
      <c r="K294" s="1523"/>
      <c r="L294" s="511"/>
      <c r="M294" s="247"/>
      <c r="N294" s="511"/>
      <c r="O294" s="247"/>
      <c r="P294" s="511"/>
      <c r="Q294" s="247"/>
      <c r="R294" s="511"/>
      <c r="S294" s="247"/>
      <c r="T294" s="511"/>
      <c r="U294" s="246"/>
      <c r="V294" s="511"/>
      <c r="W294" s="248"/>
      <c r="X294" s="511"/>
      <c r="Y294" s="248"/>
      <c r="Z294" s="511"/>
      <c r="AA294" s="246"/>
      <c r="AB294" s="511"/>
      <c r="AC294" s="248"/>
      <c r="AD294" s="511"/>
      <c r="AE294" s="248"/>
      <c r="AF294" s="480"/>
      <c r="AG294" s="29"/>
      <c r="AH294" s="462"/>
    </row>
    <row r="295" spans="1:34" ht="15">
      <c r="A295" s="20">
        <f t="shared" si="22"/>
        <v>262</v>
      </c>
      <c r="B295" s="252" t="s">
        <v>204</v>
      </c>
      <c r="C295" s="253" t="s">
        <v>1257</v>
      </c>
      <c r="D295" s="254" t="s">
        <v>226</v>
      </c>
      <c r="E295" s="232" t="s">
        <v>1258</v>
      </c>
      <c r="F295" s="255"/>
      <c r="G295" s="255"/>
      <c r="H295" s="255">
        <v>10000</v>
      </c>
      <c r="I295" s="376" t="s">
        <v>290</v>
      </c>
      <c r="J295" s="458" t="s">
        <v>214</v>
      </c>
      <c r="K295" s="229">
        <v>40924</v>
      </c>
      <c r="L295" s="510">
        <v>30</v>
      </c>
      <c r="M295" s="534">
        <f>K295+L295</f>
        <v>40954</v>
      </c>
      <c r="N295" s="510"/>
      <c r="O295" s="376" t="s">
        <v>207</v>
      </c>
      <c r="P295" s="510">
        <v>30</v>
      </c>
      <c r="Q295" s="534">
        <f>M295+P295</f>
        <v>40984</v>
      </c>
      <c r="R295" s="510">
        <v>20</v>
      </c>
      <c r="S295" s="534">
        <f>Q295+R295</f>
        <v>41004</v>
      </c>
      <c r="T295" s="510">
        <v>10</v>
      </c>
      <c r="U295" s="229">
        <f>S295+T295</f>
        <v>41014</v>
      </c>
      <c r="V295" s="510">
        <v>15</v>
      </c>
      <c r="W295" s="534">
        <f>U295+V295</f>
        <v>41029</v>
      </c>
      <c r="X295" s="510">
        <v>10</v>
      </c>
      <c r="Y295" s="534">
        <f>W295+X295</f>
        <v>41039</v>
      </c>
      <c r="Z295" s="510">
        <v>7</v>
      </c>
      <c r="AA295" s="229">
        <f>Y295+Z295</f>
        <v>41046</v>
      </c>
      <c r="AB295" s="510">
        <v>7</v>
      </c>
      <c r="AC295" s="534">
        <f>AA295+AB295</f>
        <v>41053</v>
      </c>
      <c r="AD295" s="510">
        <v>130</v>
      </c>
      <c r="AE295" s="534">
        <f>AC295+AD295</f>
        <v>41183</v>
      </c>
      <c r="AF295" s="479"/>
      <c r="AG295" s="48"/>
      <c r="AH295" s="117" t="s">
        <v>770</v>
      </c>
    </row>
    <row r="296" spans="1:34" s="48" customFormat="1" ht="15.95" customHeight="1">
      <c r="A296" s="20">
        <f t="shared" si="22"/>
        <v>263</v>
      </c>
      <c r="B296" s="240" t="s">
        <v>316</v>
      </c>
      <c r="C296" s="459"/>
      <c r="D296" s="460"/>
      <c r="E296" s="241"/>
      <c r="F296" s="243"/>
      <c r="G296" s="243"/>
      <c r="H296" s="243">
        <v>6850</v>
      </c>
      <c r="I296" s="248"/>
      <c r="J296" s="244"/>
      <c r="K296" s="461"/>
      <c r="L296" s="511"/>
      <c r="M296" s="247"/>
      <c r="N296" s="511"/>
      <c r="O296" s="247"/>
      <c r="P296" s="511"/>
      <c r="Q296" s="247"/>
      <c r="R296" s="511"/>
      <c r="S296" s="247"/>
      <c r="T296" s="511"/>
      <c r="U296" s="246"/>
      <c r="V296" s="511"/>
      <c r="W296" s="248"/>
      <c r="X296" s="511"/>
      <c r="Y296" s="248"/>
      <c r="Z296" s="511"/>
      <c r="AA296" s="246"/>
      <c r="AB296" s="511"/>
      <c r="AC296" s="248"/>
      <c r="AD296" s="511"/>
      <c r="AE296" s="248"/>
      <c r="AF296" s="480"/>
      <c r="AG296" s="29"/>
      <c r="AH296" s="462"/>
    </row>
    <row r="297" spans="1:34" ht="15">
      <c r="A297" s="20">
        <f t="shared" ref="A297:A328" si="23">A296+1</f>
        <v>264</v>
      </c>
      <c r="B297" s="252" t="s">
        <v>204</v>
      </c>
      <c r="C297" s="253" t="s">
        <v>0</v>
      </c>
      <c r="D297" s="254" t="s">
        <v>226</v>
      </c>
      <c r="E297" s="232" t="s">
        <v>963</v>
      </c>
      <c r="F297" s="255"/>
      <c r="G297" s="255"/>
      <c r="H297" s="255">
        <v>10000</v>
      </c>
      <c r="I297" s="376" t="s">
        <v>290</v>
      </c>
      <c r="J297" s="458" t="s">
        <v>214</v>
      </c>
      <c r="K297" s="229">
        <v>40924</v>
      </c>
      <c r="L297" s="510">
        <v>30</v>
      </c>
      <c r="M297" s="534">
        <f>K297+L297</f>
        <v>40954</v>
      </c>
      <c r="N297" s="510"/>
      <c r="O297" s="376" t="s">
        <v>207</v>
      </c>
      <c r="P297" s="510">
        <v>30</v>
      </c>
      <c r="Q297" s="534">
        <f>M297+P297</f>
        <v>40984</v>
      </c>
      <c r="R297" s="510">
        <v>20</v>
      </c>
      <c r="S297" s="534">
        <f>Q297+R297</f>
        <v>41004</v>
      </c>
      <c r="T297" s="510">
        <v>10</v>
      </c>
      <c r="U297" s="229">
        <f>S297+T297</f>
        <v>41014</v>
      </c>
      <c r="V297" s="510">
        <v>15</v>
      </c>
      <c r="W297" s="534">
        <f>U297+V297</f>
        <v>41029</v>
      </c>
      <c r="X297" s="510">
        <v>10</v>
      </c>
      <c r="Y297" s="534">
        <f>W297+X297</f>
        <v>41039</v>
      </c>
      <c r="Z297" s="510">
        <v>7</v>
      </c>
      <c r="AA297" s="229">
        <f>Y297+Z297</f>
        <v>41046</v>
      </c>
      <c r="AB297" s="510">
        <v>7</v>
      </c>
      <c r="AC297" s="534">
        <f>AA297+AB297</f>
        <v>41053</v>
      </c>
      <c r="AD297" s="510">
        <v>130</v>
      </c>
      <c r="AE297" s="534">
        <f>AC297+AD297</f>
        <v>41183</v>
      </c>
      <c r="AF297" s="479"/>
      <c r="AG297" s="48"/>
      <c r="AH297" s="117" t="s">
        <v>770</v>
      </c>
    </row>
    <row r="298" spans="1:34" s="48" customFormat="1" ht="15.95" customHeight="1">
      <c r="A298" s="20">
        <f t="shared" si="23"/>
        <v>265</v>
      </c>
      <c r="B298" s="240" t="s">
        <v>316</v>
      </c>
      <c r="C298" s="459"/>
      <c r="D298" s="460"/>
      <c r="E298" s="241"/>
      <c r="F298" s="243"/>
      <c r="G298" s="243"/>
      <c r="H298" s="243">
        <v>9705</v>
      </c>
      <c r="I298" s="248"/>
      <c r="J298" s="244"/>
      <c r="K298" s="461"/>
      <c r="L298" s="511"/>
      <c r="M298" s="247"/>
      <c r="N298" s="511"/>
      <c r="O298" s="247"/>
      <c r="P298" s="511"/>
      <c r="Q298" s="247"/>
      <c r="R298" s="511"/>
      <c r="S298" s="247"/>
      <c r="T298" s="511"/>
      <c r="U298" s="246"/>
      <c r="V298" s="511"/>
      <c r="W298" s="248"/>
      <c r="X298" s="511"/>
      <c r="Y298" s="248"/>
      <c r="Z298" s="511"/>
      <c r="AA298" s="246"/>
      <c r="AB298" s="511"/>
      <c r="AC298" s="248"/>
      <c r="AD298" s="511"/>
      <c r="AE298" s="248"/>
      <c r="AF298" s="480"/>
      <c r="AG298" s="29"/>
      <c r="AH298" s="462"/>
    </row>
    <row r="299" spans="1:34" ht="15">
      <c r="A299" s="20">
        <f t="shared" si="23"/>
        <v>266</v>
      </c>
      <c r="B299" s="252" t="s">
        <v>204</v>
      </c>
      <c r="C299" s="253" t="s">
        <v>1</v>
      </c>
      <c r="D299" s="254" t="s">
        <v>226</v>
      </c>
      <c r="E299" s="232" t="s">
        <v>2</v>
      </c>
      <c r="F299" s="255"/>
      <c r="G299" s="255"/>
      <c r="H299" s="255">
        <v>10000</v>
      </c>
      <c r="I299" s="376" t="s">
        <v>290</v>
      </c>
      <c r="J299" s="458" t="s">
        <v>214</v>
      </c>
      <c r="K299" s="229">
        <v>40924</v>
      </c>
      <c r="L299" s="510">
        <v>30</v>
      </c>
      <c r="M299" s="534">
        <f>K299+L299</f>
        <v>40954</v>
      </c>
      <c r="N299" s="510"/>
      <c r="O299" s="376" t="s">
        <v>207</v>
      </c>
      <c r="P299" s="510">
        <v>30</v>
      </c>
      <c r="Q299" s="534">
        <f>M299+P299</f>
        <v>40984</v>
      </c>
      <c r="R299" s="510">
        <v>20</v>
      </c>
      <c r="S299" s="534">
        <f>Q299+R299</f>
        <v>41004</v>
      </c>
      <c r="T299" s="510">
        <v>10</v>
      </c>
      <c r="U299" s="229">
        <f>S299+T299</f>
        <v>41014</v>
      </c>
      <c r="V299" s="510">
        <v>15</v>
      </c>
      <c r="W299" s="534">
        <f>U299+V299</f>
        <v>41029</v>
      </c>
      <c r="X299" s="510">
        <v>10</v>
      </c>
      <c r="Y299" s="534">
        <f>W299+X299</f>
        <v>41039</v>
      </c>
      <c r="Z299" s="510">
        <v>7</v>
      </c>
      <c r="AA299" s="229">
        <f>Y299+Z299</f>
        <v>41046</v>
      </c>
      <c r="AB299" s="510">
        <v>7</v>
      </c>
      <c r="AC299" s="534">
        <f>AA299+AB299</f>
        <v>41053</v>
      </c>
      <c r="AD299" s="510">
        <v>130</v>
      </c>
      <c r="AE299" s="534">
        <f>AC299+AD299</f>
        <v>41183</v>
      </c>
      <c r="AF299" s="479"/>
      <c r="AG299" s="48"/>
      <c r="AH299" s="117" t="s">
        <v>770</v>
      </c>
    </row>
    <row r="300" spans="1:34" s="48" customFormat="1" ht="15.95" customHeight="1">
      <c r="A300" s="20">
        <f t="shared" si="23"/>
        <v>267</v>
      </c>
      <c r="B300" s="240" t="s">
        <v>316</v>
      </c>
      <c r="C300" s="459"/>
      <c r="D300" s="460"/>
      <c r="E300" s="241"/>
      <c r="F300" s="243"/>
      <c r="G300" s="243"/>
      <c r="H300" s="243">
        <v>7685</v>
      </c>
      <c r="I300" s="248"/>
      <c r="J300" s="244"/>
      <c r="K300" s="461"/>
      <c r="L300" s="511"/>
      <c r="M300" s="247"/>
      <c r="N300" s="511"/>
      <c r="O300" s="247"/>
      <c r="P300" s="511"/>
      <c r="Q300" s="247"/>
      <c r="R300" s="511"/>
      <c r="S300" s="247"/>
      <c r="T300" s="511"/>
      <c r="U300" s="246"/>
      <c r="V300" s="511"/>
      <c r="W300" s="248"/>
      <c r="X300" s="511"/>
      <c r="Y300" s="248"/>
      <c r="Z300" s="511"/>
      <c r="AA300" s="246"/>
      <c r="AB300" s="511"/>
      <c r="AC300" s="248"/>
      <c r="AD300" s="511"/>
      <c r="AE300" s="248"/>
      <c r="AF300" s="480"/>
      <c r="AG300" s="29"/>
      <c r="AH300" s="462"/>
    </row>
    <row r="301" spans="1:34" ht="15">
      <c r="A301" s="20">
        <f t="shared" si="23"/>
        <v>268</v>
      </c>
      <c r="B301" s="252" t="s">
        <v>204</v>
      </c>
      <c r="C301" s="253" t="s">
        <v>3</v>
      </c>
      <c r="D301" s="254" t="s">
        <v>226</v>
      </c>
      <c r="E301" s="232" t="s">
        <v>4</v>
      </c>
      <c r="F301" s="255"/>
      <c r="G301" s="255"/>
      <c r="H301" s="255">
        <v>10000</v>
      </c>
      <c r="I301" s="376" t="s">
        <v>290</v>
      </c>
      <c r="J301" s="458" t="s">
        <v>214</v>
      </c>
      <c r="K301" s="229">
        <v>40924</v>
      </c>
      <c r="L301" s="510">
        <v>30</v>
      </c>
      <c r="M301" s="534">
        <f>K301+L301</f>
        <v>40954</v>
      </c>
      <c r="N301" s="510"/>
      <c r="O301" s="376" t="s">
        <v>207</v>
      </c>
      <c r="P301" s="510">
        <v>30</v>
      </c>
      <c r="Q301" s="534">
        <f>M301+P301</f>
        <v>40984</v>
      </c>
      <c r="R301" s="510">
        <v>20</v>
      </c>
      <c r="S301" s="534">
        <f>Q301+R301</f>
        <v>41004</v>
      </c>
      <c r="T301" s="510">
        <v>10</v>
      </c>
      <c r="U301" s="229">
        <f>S301+T301</f>
        <v>41014</v>
      </c>
      <c r="V301" s="510">
        <v>15</v>
      </c>
      <c r="W301" s="534">
        <f>U301+V301</f>
        <v>41029</v>
      </c>
      <c r="X301" s="510">
        <v>10</v>
      </c>
      <c r="Y301" s="534">
        <f>W301+X301</f>
        <v>41039</v>
      </c>
      <c r="Z301" s="510">
        <v>7</v>
      </c>
      <c r="AA301" s="229">
        <f>Y301+Z301</f>
        <v>41046</v>
      </c>
      <c r="AB301" s="510">
        <v>7</v>
      </c>
      <c r="AC301" s="534">
        <f>AA301+AB301</f>
        <v>41053</v>
      </c>
      <c r="AD301" s="510">
        <v>130</v>
      </c>
      <c r="AE301" s="534">
        <f>AC301+AD301</f>
        <v>41183</v>
      </c>
      <c r="AF301" s="479"/>
      <c r="AG301" s="48"/>
      <c r="AH301" s="117" t="s">
        <v>770</v>
      </c>
    </row>
    <row r="302" spans="1:34" s="48" customFormat="1" ht="15.95" customHeight="1">
      <c r="A302" s="20">
        <f t="shared" si="23"/>
        <v>269</v>
      </c>
      <c r="B302" s="240" t="s">
        <v>316</v>
      </c>
      <c r="C302" s="459"/>
      <c r="D302" s="460"/>
      <c r="E302" s="241"/>
      <c r="F302" s="243"/>
      <c r="G302" s="243"/>
      <c r="H302" s="243">
        <v>7767</v>
      </c>
      <c r="I302" s="248"/>
      <c r="J302" s="244"/>
      <c r="K302" s="461"/>
      <c r="L302" s="511"/>
      <c r="M302" s="247"/>
      <c r="N302" s="511"/>
      <c r="O302" s="247"/>
      <c r="P302" s="511"/>
      <c r="Q302" s="247"/>
      <c r="R302" s="511"/>
      <c r="S302" s="247"/>
      <c r="T302" s="511"/>
      <c r="U302" s="246"/>
      <c r="V302" s="511"/>
      <c r="W302" s="248"/>
      <c r="X302" s="511"/>
      <c r="Y302" s="248"/>
      <c r="Z302" s="511"/>
      <c r="AA302" s="246"/>
      <c r="AB302" s="511"/>
      <c r="AC302" s="248"/>
      <c r="AD302" s="511"/>
      <c r="AE302" s="248"/>
      <c r="AF302" s="480"/>
      <c r="AG302" s="29"/>
      <c r="AH302" s="462"/>
    </row>
    <row r="303" spans="1:34" ht="15">
      <c r="A303" s="20">
        <f t="shared" si="23"/>
        <v>270</v>
      </c>
      <c r="B303" s="252" t="s">
        <v>204</v>
      </c>
      <c r="C303" s="253" t="s">
        <v>7</v>
      </c>
      <c r="D303" s="254" t="s">
        <v>226</v>
      </c>
      <c r="E303" s="232" t="s">
        <v>8</v>
      </c>
      <c r="F303" s="255"/>
      <c r="G303" s="255"/>
      <c r="H303" s="255">
        <v>10000</v>
      </c>
      <c r="I303" s="376" t="s">
        <v>290</v>
      </c>
      <c r="J303" s="458" t="s">
        <v>214</v>
      </c>
      <c r="K303" s="229">
        <v>40924</v>
      </c>
      <c r="L303" s="510">
        <v>30</v>
      </c>
      <c r="M303" s="534">
        <f>K303+L303</f>
        <v>40954</v>
      </c>
      <c r="N303" s="510"/>
      <c r="O303" s="376" t="s">
        <v>207</v>
      </c>
      <c r="P303" s="510">
        <v>30</v>
      </c>
      <c r="Q303" s="534">
        <f>M303+P303</f>
        <v>40984</v>
      </c>
      <c r="R303" s="510">
        <v>20</v>
      </c>
      <c r="S303" s="534">
        <f>Q303+R303</f>
        <v>41004</v>
      </c>
      <c r="T303" s="510">
        <v>10</v>
      </c>
      <c r="U303" s="229">
        <f>S303+T303</f>
        <v>41014</v>
      </c>
      <c r="V303" s="510">
        <v>15</v>
      </c>
      <c r="W303" s="534">
        <f>U303+V303</f>
        <v>41029</v>
      </c>
      <c r="X303" s="510">
        <v>10</v>
      </c>
      <c r="Y303" s="534">
        <f>W303+X303</f>
        <v>41039</v>
      </c>
      <c r="Z303" s="510">
        <v>7</v>
      </c>
      <c r="AA303" s="229">
        <f>Y303+Z303</f>
        <v>41046</v>
      </c>
      <c r="AB303" s="510">
        <v>7</v>
      </c>
      <c r="AC303" s="534">
        <f>AA303+AB303</f>
        <v>41053</v>
      </c>
      <c r="AD303" s="510">
        <v>130</v>
      </c>
      <c r="AE303" s="534">
        <f>AC303+AD303</f>
        <v>41183</v>
      </c>
      <c r="AF303" s="479"/>
      <c r="AG303" s="48"/>
      <c r="AH303" s="117" t="s">
        <v>770</v>
      </c>
    </row>
    <row r="304" spans="1:34" s="48" customFormat="1" ht="15.95" customHeight="1">
      <c r="A304" s="20">
        <f t="shared" si="23"/>
        <v>271</v>
      </c>
      <c r="B304" s="240" t="s">
        <v>316</v>
      </c>
      <c r="C304" s="459"/>
      <c r="D304" s="460"/>
      <c r="E304" s="241"/>
      <c r="F304" s="243"/>
      <c r="G304" s="243"/>
      <c r="H304" s="243">
        <v>5055</v>
      </c>
      <c r="I304" s="248"/>
      <c r="J304" s="244"/>
      <c r="K304" s="461"/>
      <c r="L304" s="511"/>
      <c r="M304" s="247"/>
      <c r="N304" s="511"/>
      <c r="O304" s="247"/>
      <c r="P304" s="511"/>
      <c r="Q304" s="247"/>
      <c r="R304" s="511"/>
      <c r="S304" s="247"/>
      <c r="T304" s="511"/>
      <c r="U304" s="246"/>
      <c r="V304" s="511"/>
      <c r="W304" s="248"/>
      <c r="X304" s="511"/>
      <c r="Y304" s="248"/>
      <c r="Z304" s="511"/>
      <c r="AA304" s="246"/>
      <c r="AB304" s="511"/>
      <c r="AC304" s="248"/>
      <c r="AD304" s="511"/>
      <c r="AE304" s="248"/>
      <c r="AF304" s="480"/>
      <c r="AG304" s="29"/>
      <c r="AH304" s="462"/>
    </row>
    <row r="305" spans="1:34" ht="15">
      <c r="A305" s="20">
        <f t="shared" si="23"/>
        <v>272</v>
      </c>
      <c r="B305" s="252" t="s">
        <v>204</v>
      </c>
      <c r="C305" s="253" t="s">
        <v>9</v>
      </c>
      <c r="D305" s="254" t="s">
        <v>226</v>
      </c>
      <c r="E305" s="232" t="s">
        <v>10</v>
      </c>
      <c r="F305" s="255"/>
      <c r="G305" s="255"/>
      <c r="H305" s="255">
        <v>10000</v>
      </c>
      <c r="I305" s="376" t="s">
        <v>290</v>
      </c>
      <c r="J305" s="458" t="s">
        <v>214</v>
      </c>
      <c r="K305" s="229">
        <v>40924</v>
      </c>
      <c r="L305" s="510">
        <v>30</v>
      </c>
      <c r="M305" s="534">
        <f>K305+L305</f>
        <v>40954</v>
      </c>
      <c r="N305" s="510"/>
      <c r="O305" s="376" t="s">
        <v>207</v>
      </c>
      <c r="P305" s="510">
        <v>30</v>
      </c>
      <c r="Q305" s="534">
        <f>M305+P305</f>
        <v>40984</v>
      </c>
      <c r="R305" s="510">
        <v>20</v>
      </c>
      <c r="S305" s="534">
        <f>Q305+R305</f>
        <v>41004</v>
      </c>
      <c r="T305" s="510">
        <v>10</v>
      </c>
      <c r="U305" s="229">
        <f>S305+T305</f>
        <v>41014</v>
      </c>
      <c r="V305" s="510">
        <v>15</v>
      </c>
      <c r="W305" s="534">
        <f>U305+V305</f>
        <v>41029</v>
      </c>
      <c r="X305" s="510">
        <v>10</v>
      </c>
      <c r="Y305" s="534">
        <f>W305+X305</f>
        <v>41039</v>
      </c>
      <c r="Z305" s="510">
        <v>7</v>
      </c>
      <c r="AA305" s="229">
        <f>Y305+Z305</f>
        <v>41046</v>
      </c>
      <c r="AB305" s="510">
        <v>7</v>
      </c>
      <c r="AC305" s="534">
        <f>AA305+AB305</f>
        <v>41053</v>
      </c>
      <c r="AD305" s="510">
        <v>130</v>
      </c>
      <c r="AE305" s="534">
        <f>AC305+AD305</f>
        <v>41183</v>
      </c>
      <c r="AF305" s="479"/>
      <c r="AG305" s="48"/>
      <c r="AH305" s="117" t="s">
        <v>770</v>
      </c>
    </row>
    <row r="306" spans="1:34" s="48" customFormat="1" ht="15.95" customHeight="1">
      <c r="A306" s="20">
        <f t="shared" si="23"/>
        <v>273</v>
      </c>
      <c r="B306" s="240" t="s">
        <v>316</v>
      </c>
      <c r="C306" s="459"/>
      <c r="D306" s="460"/>
      <c r="E306" s="241"/>
      <c r="F306" s="243"/>
      <c r="G306" s="243"/>
      <c r="H306" s="243">
        <v>5600</v>
      </c>
      <c r="I306" s="248"/>
      <c r="J306" s="244"/>
      <c r="K306" s="461"/>
      <c r="L306" s="511"/>
      <c r="M306" s="247"/>
      <c r="N306" s="511"/>
      <c r="O306" s="247"/>
      <c r="P306" s="511"/>
      <c r="Q306" s="247"/>
      <c r="R306" s="511"/>
      <c r="S306" s="247"/>
      <c r="T306" s="511"/>
      <c r="U306" s="246"/>
      <c r="V306" s="511"/>
      <c r="W306" s="248"/>
      <c r="X306" s="511"/>
      <c r="Y306" s="248"/>
      <c r="Z306" s="511"/>
      <c r="AA306" s="246"/>
      <c r="AB306" s="511"/>
      <c r="AC306" s="248"/>
      <c r="AD306" s="511"/>
      <c r="AE306" s="248"/>
      <c r="AF306" s="480"/>
      <c r="AG306" s="29"/>
      <c r="AH306" s="462"/>
    </row>
    <row r="307" spans="1:34" ht="15">
      <c r="A307" s="20">
        <f t="shared" si="23"/>
        <v>274</v>
      </c>
      <c r="B307" s="252" t="s">
        <v>204</v>
      </c>
      <c r="C307" s="253" t="s">
        <v>11</v>
      </c>
      <c r="D307" s="254" t="s">
        <v>226</v>
      </c>
      <c r="E307" s="232" t="s">
        <v>985</v>
      </c>
      <c r="F307" s="255"/>
      <c r="G307" s="255"/>
      <c r="H307" s="255">
        <v>10000</v>
      </c>
      <c r="I307" s="376" t="s">
        <v>290</v>
      </c>
      <c r="J307" s="458" t="s">
        <v>214</v>
      </c>
      <c r="K307" s="229">
        <v>40924</v>
      </c>
      <c r="L307" s="510">
        <v>30</v>
      </c>
      <c r="M307" s="534">
        <f>K307+L307</f>
        <v>40954</v>
      </c>
      <c r="N307" s="510"/>
      <c r="O307" s="376" t="s">
        <v>207</v>
      </c>
      <c r="P307" s="510">
        <v>30</v>
      </c>
      <c r="Q307" s="534">
        <f>M307+P307</f>
        <v>40984</v>
      </c>
      <c r="R307" s="510">
        <v>20</v>
      </c>
      <c r="S307" s="534">
        <f>Q307+R307</f>
        <v>41004</v>
      </c>
      <c r="T307" s="510">
        <v>10</v>
      </c>
      <c r="U307" s="229">
        <f>S307+T307</f>
        <v>41014</v>
      </c>
      <c r="V307" s="510">
        <v>15</v>
      </c>
      <c r="W307" s="534">
        <f>U307+V307</f>
        <v>41029</v>
      </c>
      <c r="X307" s="510">
        <v>10</v>
      </c>
      <c r="Y307" s="534">
        <f>W307+X307</f>
        <v>41039</v>
      </c>
      <c r="Z307" s="510">
        <v>7</v>
      </c>
      <c r="AA307" s="229">
        <f>Y307+Z307</f>
        <v>41046</v>
      </c>
      <c r="AB307" s="510">
        <v>7</v>
      </c>
      <c r="AC307" s="534">
        <f>AA307+AB307</f>
        <v>41053</v>
      </c>
      <c r="AD307" s="510">
        <v>130</v>
      </c>
      <c r="AE307" s="534">
        <f>AC307+AD307</f>
        <v>41183</v>
      </c>
      <c r="AF307" s="479"/>
      <c r="AG307" s="48"/>
      <c r="AH307" s="117" t="s">
        <v>770</v>
      </c>
    </row>
    <row r="308" spans="1:34" s="48" customFormat="1" ht="15.95" customHeight="1">
      <c r="A308" s="20">
        <f t="shared" si="23"/>
        <v>275</v>
      </c>
      <c r="B308" s="240" t="s">
        <v>316</v>
      </c>
      <c r="C308" s="459"/>
      <c r="D308" s="460"/>
      <c r="E308" s="241"/>
      <c r="F308" s="243"/>
      <c r="G308" s="243"/>
      <c r="H308" s="243">
        <v>10000</v>
      </c>
      <c r="I308" s="248"/>
      <c r="J308" s="244"/>
      <c r="K308" s="461"/>
      <c r="L308" s="511"/>
      <c r="M308" s="247"/>
      <c r="N308" s="511"/>
      <c r="O308" s="247"/>
      <c r="P308" s="511"/>
      <c r="Q308" s="247"/>
      <c r="R308" s="511"/>
      <c r="S308" s="247"/>
      <c r="T308" s="511"/>
      <c r="U308" s="246"/>
      <c r="V308" s="511"/>
      <c r="W308" s="248"/>
      <c r="X308" s="511"/>
      <c r="Y308" s="248"/>
      <c r="Z308" s="511"/>
      <c r="AA308" s="246"/>
      <c r="AB308" s="511"/>
      <c r="AC308" s="248"/>
      <c r="AD308" s="511"/>
      <c r="AE308" s="248"/>
      <c r="AF308" s="480"/>
      <c r="AG308" s="29"/>
      <c r="AH308" s="462"/>
    </row>
    <row r="309" spans="1:34" ht="15">
      <c r="A309" s="20">
        <f t="shared" si="23"/>
        <v>276</v>
      </c>
      <c r="B309" s="252" t="s">
        <v>204</v>
      </c>
      <c r="C309" s="253" t="s">
        <v>12</v>
      </c>
      <c r="D309" s="254" t="s">
        <v>226</v>
      </c>
      <c r="E309" s="232" t="s">
        <v>13</v>
      </c>
      <c r="F309" s="255"/>
      <c r="G309" s="255"/>
      <c r="H309" s="255">
        <v>10000</v>
      </c>
      <c r="I309" s="376" t="s">
        <v>290</v>
      </c>
      <c r="J309" s="458" t="s">
        <v>214</v>
      </c>
      <c r="K309" s="229">
        <v>40924</v>
      </c>
      <c r="L309" s="510">
        <v>30</v>
      </c>
      <c r="M309" s="534">
        <f>K309+L309</f>
        <v>40954</v>
      </c>
      <c r="N309" s="510"/>
      <c r="O309" s="376" t="s">
        <v>207</v>
      </c>
      <c r="P309" s="510">
        <v>30</v>
      </c>
      <c r="Q309" s="534">
        <f>M309+P309</f>
        <v>40984</v>
      </c>
      <c r="R309" s="510">
        <v>20</v>
      </c>
      <c r="S309" s="534">
        <f>Q309+R309</f>
        <v>41004</v>
      </c>
      <c r="T309" s="510">
        <v>10</v>
      </c>
      <c r="U309" s="229">
        <f>S309+T309</f>
        <v>41014</v>
      </c>
      <c r="V309" s="510">
        <v>15</v>
      </c>
      <c r="W309" s="534">
        <f>U309+V309</f>
        <v>41029</v>
      </c>
      <c r="X309" s="510">
        <v>10</v>
      </c>
      <c r="Y309" s="534">
        <f>W309+X309</f>
        <v>41039</v>
      </c>
      <c r="Z309" s="510">
        <v>7</v>
      </c>
      <c r="AA309" s="229">
        <f>Y309+Z309</f>
        <v>41046</v>
      </c>
      <c r="AB309" s="510">
        <v>7</v>
      </c>
      <c r="AC309" s="534">
        <f>AA309+AB309</f>
        <v>41053</v>
      </c>
      <c r="AD309" s="510">
        <v>130</v>
      </c>
      <c r="AE309" s="534">
        <f>AC309+AD309</f>
        <v>41183</v>
      </c>
      <c r="AF309" s="479"/>
      <c r="AG309" s="48"/>
      <c r="AH309" s="117" t="s">
        <v>770</v>
      </c>
    </row>
    <row r="310" spans="1:34" s="48" customFormat="1" ht="15.95" customHeight="1">
      <c r="A310" s="20">
        <f t="shared" si="23"/>
        <v>277</v>
      </c>
      <c r="B310" s="240" t="s">
        <v>316</v>
      </c>
      <c r="C310" s="459"/>
      <c r="D310" s="460"/>
      <c r="E310" s="241"/>
      <c r="F310" s="243"/>
      <c r="G310" s="243"/>
      <c r="H310" s="243">
        <v>6590</v>
      </c>
      <c r="I310" s="248"/>
      <c r="J310" s="244"/>
      <c r="K310" s="461"/>
      <c r="L310" s="511"/>
      <c r="M310" s="247"/>
      <c r="N310" s="511"/>
      <c r="O310" s="247"/>
      <c r="P310" s="511"/>
      <c r="Q310" s="247"/>
      <c r="R310" s="511"/>
      <c r="S310" s="247"/>
      <c r="T310" s="511"/>
      <c r="U310" s="246"/>
      <c r="V310" s="511"/>
      <c r="W310" s="248"/>
      <c r="X310" s="511"/>
      <c r="Y310" s="248"/>
      <c r="Z310" s="511"/>
      <c r="AA310" s="246"/>
      <c r="AB310" s="511"/>
      <c r="AC310" s="248"/>
      <c r="AD310" s="511"/>
      <c r="AE310" s="248"/>
      <c r="AF310" s="480"/>
      <c r="AG310" s="29"/>
      <c r="AH310" s="462"/>
    </row>
    <row r="311" spans="1:34" ht="15">
      <c r="A311" s="20">
        <f t="shared" si="23"/>
        <v>278</v>
      </c>
      <c r="B311" s="252" t="s">
        <v>204</v>
      </c>
      <c r="C311" s="253" t="s">
        <v>14</v>
      </c>
      <c r="D311" s="254" t="s">
        <v>226</v>
      </c>
      <c r="E311" s="232" t="s">
        <v>15</v>
      </c>
      <c r="F311" s="255"/>
      <c r="G311" s="255"/>
      <c r="H311" s="255">
        <v>10000</v>
      </c>
      <c r="I311" s="376" t="s">
        <v>290</v>
      </c>
      <c r="J311" s="458" t="s">
        <v>214</v>
      </c>
      <c r="K311" s="229">
        <v>40924</v>
      </c>
      <c r="L311" s="510">
        <v>30</v>
      </c>
      <c r="M311" s="534">
        <f>K311+L311</f>
        <v>40954</v>
      </c>
      <c r="N311" s="510"/>
      <c r="O311" s="376" t="s">
        <v>207</v>
      </c>
      <c r="P311" s="510">
        <v>30</v>
      </c>
      <c r="Q311" s="534">
        <f>M311+P311</f>
        <v>40984</v>
      </c>
      <c r="R311" s="510">
        <v>20</v>
      </c>
      <c r="S311" s="534">
        <f>Q311+R311</f>
        <v>41004</v>
      </c>
      <c r="T311" s="510">
        <v>10</v>
      </c>
      <c r="U311" s="229">
        <f>S311+T311</f>
        <v>41014</v>
      </c>
      <c r="V311" s="510">
        <v>15</v>
      </c>
      <c r="W311" s="534">
        <f>U311+V311</f>
        <v>41029</v>
      </c>
      <c r="X311" s="510">
        <v>10</v>
      </c>
      <c r="Y311" s="534">
        <f>W311+X311</f>
        <v>41039</v>
      </c>
      <c r="Z311" s="510">
        <v>7</v>
      </c>
      <c r="AA311" s="229">
        <f>Y311+Z311</f>
        <v>41046</v>
      </c>
      <c r="AB311" s="510">
        <v>7</v>
      </c>
      <c r="AC311" s="534">
        <f>AA311+AB311</f>
        <v>41053</v>
      </c>
      <c r="AD311" s="510">
        <v>130</v>
      </c>
      <c r="AE311" s="534">
        <f>AC311+AD311</f>
        <v>41183</v>
      </c>
      <c r="AF311" s="479"/>
      <c r="AG311" s="48"/>
      <c r="AH311" s="117" t="s">
        <v>770</v>
      </c>
    </row>
    <row r="312" spans="1:34" s="48" customFormat="1" ht="15.95" customHeight="1">
      <c r="A312" s="20">
        <f t="shared" si="23"/>
        <v>279</v>
      </c>
      <c r="B312" s="240" t="s">
        <v>316</v>
      </c>
      <c r="C312" s="459"/>
      <c r="D312" s="460"/>
      <c r="E312" s="241"/>
      <c r="F312" s="243"/>
      <c r="G312" s="243"/>
      <c r="H312" s="243">
        <v>9520</v>
      </c>
      <c r="I312" s="248"/>
      <c r="J312" s="244"/>
      <c r="K312" s="461"/>
      <c r="L312" s="511"/>
      <c r="M312" s="247"/>
      <c r="N312" s="511"/>
      <c r="O312" s="247"/>
      <c r="P312" s="511"/>
      <c r="Q312" s="247"/>
      <c r="R312" s="511"/>
      <c r="S312" s="247"/>
      <c r="T312" s="511"/>
      <c r="U312" s="246"/>
      <c r="V312" s="511"/>
      <c r="W312" s="248"/>
      <c r="X312" s="511"/>
      <c r="Y312" s="248"/>
      <c r="Z312" s="511"/>
      <c r="AA312" s="246"/>
      <c r="AB312" s="511"/>
      <c r="AC312" s="248"/>
      <c r="AD312" s="511"/>
      <c r="AE312" s="248"/>
      <c r="AF312" s="480"/>
      <c r="AG312" s="29"/>
      <c r="AH312" s="462"/>
    </row>
    <row r="313" spans="1:34" ht="15">
      <c r="A313" s="20">
        <f t="shared" si="23"/>
        <v>280</v>
      </c>
      <c r="B313" s="252" t="s">
        <v>204</v>
      </c>
      <c r="C313" s="253" t="s">
        <v>16</v>
      </c>
      <c r="D313" s="254" t="s">
        <v>226</v>
      </c>
      <c r="E313" s="232" t="s">
        <v>17</v>
      </c>
      <c r="F313" s="255"/>
      <c r="G313" s="255"/>
      <c r="H313" s="255">
        <v>10000</v>
      </c>
      <c r="I313" s="376" t="s">
        <v>290</v>
      </c>
      <c r="J313" s="458" t="s">
        <v>214</v>
      </c>
      <c r="K313" s="229">
        <v>40924</v>
      </c>
      <c r="L313" s="510">
        <v>30</v>
      </c>
      <c r="M313" s="534">
        <f>K313+L313</f>
        <v>40954</v>
      </c>
      <c r="N313" s="510"/>
      <c r="O313" s="376" t="s">
        <v>207</v>
      </c>
      <c r="P313" s="510">
        <v>30</v>
      </c>
      <c r="Q313" s="534">
        <f>M313+P313</f>
        <v>40984</v>
      </c>
      <c r="R313" s="510">
        <v>20</v>
      </c>
      <c r="S313" s="534">
        <f>Q313+R313</f>
        <v>41004</v>
      </c>
      <c r="T313" s="510">
        <v>10</v>
      </c>
      <c r="U313" s="229">
        <f>S313+T313</f>
        <v>41014</v>
      </c>
      <c r="V313" s="510">
        <v>15</v>
      </c>
      <c r="W313" s="534">
        <f>U313+V313</f>
        <v>41029</v>
      </c>
      <c r="X313" s="510">
        <v>10</v>
      </c>
      <c r="Y313" s="534">
        <f>W313+X313</f>
        <v>41039</v>
      </c>
      <c r="Z313" s="510">
        <v>7</v>
      </c>
      <c r="AA313" s="229">
        <f>Y313+Z313</f>
        <v>41046</v>
      </c>
      <c r="AB313" s="510">
        <v>7</v>
      </c>
      <c r="AC313" s="534">
        <f>AA313+AB313</f>
        <v>41053</v>
      </c>
      <c r="AD313" s="510">
        <v>130</v>
      </c>
      <c r="AE313" s="534">
        <f>AC313+AD313</f>
        <v>41183</v>
      </c>
      <c r="AF313" s="479"/>
      <c r="AG313" s="48"/>
      <c r="AH313" s="117" t="s">
        <v>770</v>
      </c>
    </row>
    <row r="314" spans="1:34" s="48" customFormat="1" ht="15.95" customHeight="1">
      <c r="A314" s="20">
        <f t="shared" si="23"/>
        <v>281</v>
      </c>
      <c r="B314" s="240" t="s">
        <v>316</v>
      </c>
      <c r="C314" s="459"/>
      <c r="D314" s="460"/>
      <c r="E314" s="241"/>
      <c r="F314" s="243"/>
      <c r="G314" s="243"/>
      <c r="H314" s="243">
        <v>6090</v>
      </c>
      <c r="I314" s="248"/>
      <c r="J314" s="244"/>
      <c r="K314" s="461"/>
      <c r="L314" s="511"/>
      <c r="M314" s="247"/>
      <c r="N314" s="511"/>
      <c r="O314" s="247"/>
      <c r="P314" s="511"/>
      <c r="Q314" s="247"/>
      <c r="R314" s="511"/>
      <c r="S314" s="247"/>
      <c r="T314" s="511"/>
      <c r="U314" s="246"/>
      <c r="V314" s="511"/>
      <c r="W314" s="248"/>
      <c r="X314" s="511"/>
      <c r="Y314" s="248"/>
      <c r="Z314" s="511"/>
      <c r="AA314" s="246"/>
      <c r="AB314" s="511"/>
      <c r="AC314" s="248"/>
      <c r="AD314" s="511"/>
      <c r="AE314" s="248"/>
      <c r="AF314" s="480"/>
      <c r="AG314" s="29"/>
      <c r="AH314" s="462"/>
    </row>
    <row r="315" spans="1:34" ht="15">
      <c r="A315" s="20">
        <f t="shared" si="23"/>
        <v>282</v>
      </c>
      <c r="B315" s="252" t="s">
        <v>204</v>
      </c>
      <c r="C315" s="253" t="s">
        <v>18</v>
      </c>
      <c r="D315" s="254" t="s">
        <v>226</v>
      </c>
      <c r="E315" s="232" t="s">
        <v>19</v>
      </c>
      <c r="F315" s="255"/>
      <c r="G315" s="255"/>
      <c r="H315" s="255">
        <v>10000</v>
      </c>
      <c r="I315" s="376" t="s">
        <v>290</v>
      </c>
      <c r="J315" s="458" t="s">
        <v>214</v>
      </c>
      <c r="K315" s="229">
        <v>40924</v>
      </c>
      <c r="L315" s="510">
        <v>30</v>
      </c>
      <c r="M315" s="534">
        <f>K315+L315</f>
        <v>40954</v>
      </c>
      <c r="N315" s="510"/>
      <c r="O315" s="376" t="s">
        <v>207</v>
      </c>
      <c r="P315" s="510">
        <v>30</v>
      </c>
      <c r="Q315" s="534">
        <f>M315+P315</f>
        <v>40984</v>
      </c>
      <c r="R315" s="510">
        <v>20</v>
      </c>
      <c r="S315" s="534">
        <f>Q315+R315</f>
        <v>41004</v>
      </c>
      <c r="T315" s="510">
        <v>10</v>
      </c>
      <c r="U315" s="229">
        <f>S315+T315</f>
        <v>41014</v>
      </c>
      <c r="V315" s="510">
        <v>15</v>
      </c>
      <c r="W315" s="534">
        <f>U315+V315</f>
        <v>41029</v>
      </c>
      <c r="X315" s="510">
        <v>10</v>
      </c>
      <c r="Y315" s="534">
        <f>W315+X315</f>
        <v>41039</v>
      </c>
      <c r="Z315" s="510">
        <v>7</v>
      </c>
      <c r="AA315" s="229">
        <f>Y315+Z315</f>
        <v>41046</v>
      </c>
      <c r="AB315" s="510">
        <v>7</v>
      </c>
      <c r="AC315" s="534">
        <f>AA315+AB315</f>
        <v>41053</v>
      </c>
      <c r="AD315" s="510">
        <v>130</v>
      </c>
      <c r="AE315" s="534">
        <f>AC315+AD315</f>
        <v>41183</v>
      </c>
      <c r="AF315" s="479"/>
      <c r="AG315" s="48"/>
      <c r="AH315" s="117" t="s">
        <v>770</v>
      </c>
    </row>
    <row r="316" spans="1:34" s="48" customFormat="1" ht="15.95" customHeight="1">
      <c r="A316" s="20">
        <f t="shared" si="23"/>
        <v>283</v>
      </c>
      <c r="B316" s="240" t="s">
        <v>316</v>
      </c>
      <c r="C316" s="459"/>
      <c r="D316" s="460"/>
      <c r="E316" s="241"/>
      <c r="F316" s="243"/>
      <c r="G316" s="243"/>
      <c r="H316" s="243">
        <v>5896</v>
      </c>
      <c r="I316" s="248"/>
      <c r="J316" s="244"/>
      <c r="K316" s="461"/>
      <c r="L316" s="511"/>
      <c r="M316" s="247"/>
      <c r="N316" s="511"/>
      <c r="O316" s="247"/>
      <c r="P316" s="511"/>
      <c r="Q316" s="247"/>
      <c r="R316" s="511"/>
      <c r="S316" s="247"/>
      <c r="T316" s="511"/>
      <c r="U316" s="246"/>
      <c r="V316" s="511"/>
      <c r="W316" s="248"/>
      <c r="X316" s="511"/>
      <c r="Y316" s="248"/>
      <c r="Z316" s="511"/>
      <c r="AA316" s="246"/>
      <c r="AB316" s="511"/>
      <c r="AC316" s="248"/>
      <c r="AD316" s="511"/>
      <c r="AE316" s="248"/>
      <c r="AF316" s="480"/>
      <c r="AG316" s="29"/>
      <c r="AH316" s="462"/>
    </row>
    <row r="317" spans="1:34" ht="15">
      <c r="A317" s="20">
        <f t="shared" si="23"/>
        <v>284</v>
      </c>
      <c r="B317" s="252" t="s">
        <v>204</v>
      </c>
      <c r="C317" s="253" t="s">
        <v>20</v>
      </c>
      <c r="D317" s="254" t="s">
        <v>226</v>
      </c>
      <c r="E317" s="232" t="s">
        <v>22</v>
      </c>
      <c r="F317" s="255"/>
      <c r="G317" s="255"/>
      <c r="H317" s="255">
        <v>10000</v>
      </c>
      <c r="I317" s="376" t="s">
        <v>290</v>
      </c>
      <c r="J317" s="458" t="s">
        <v>214</v>
      </c>
      <c r="K317" s="229">
        <v>40924</v>
      </c>
      <c r="L317" s="510">
        <v>30</v>
      </c>
      <c r="M317" s="534">
        <f>K317+L317</f>
        <v>40954</v>
      </c>
      <c r="N317" s="510"/>
      <c r="O317" s="376" t="s">
        <v>207</v>
      </c>
      <c r="P317" s="510">
        <v>30</v>
      </c>
      <c r="Q317" s="534">
        <f>M317+P317</f>
        <v>40984</v>
      </c>
      <c r="R317" s="510">
        <v>20</v>
      </c>
      <c r="S317" s="534">
        <f>Q317+R317</f>
        <v>41004</v>
      </c>
      <c r="T317" s="510">
        <v>10</v>
      </c>
      <c r="U317" s="229">
        <f>S317+T317</f>
        <v>41014</v>
      </c>
      <c r="V317" s="510">
        <v>15</v>
      </c>
      <c r="W317" s="534">
        <f>U317+V317</f>
        <v>41029</v>
      </c>
      <c r="X317" s="510">
        <v>10</v>
      </c>
      <c r="Y317" s="534">
        <f>W317+X317</f>
        <v>41039</v>
      </c>
      <c r="Z317" s="510">
        <v>7</v>
      </c>
      <c r="AA317" s="229">
        <f>Y317+Z317</f>
        <v>41046</v>
      </c>
      <c r="AB317" s="510">
        <v>7</v>
      </c>
      <c r="AC317" s="534">
        <f>AA317+AB317</f>
        <v>41053</v>
      </c>
      <c r="AD317" s="510">
        <v>130</v>
      </c>
      <c r="AE317" s="534">
        <f>AC317+AD317</f>
        <v>41183</v>
      </c>
      <c r="AF317" s="479"/>
      <c r="AG317" s="48"/>
      <c r="AH317" s="117" t="s">
        <v>770</v>
      </c>
    </row>
    <row r="318" spans="1:34" s="48" customFormat="1" ht="15.95" customHeight="1">
      <c r="A318" s="20">
        <f t="shared" si="23"/>
        <v>285</v>
      </c>
      <c r="B318" s="240" t="s">
        <v>316</v>
      </c>
      <c r="C318" s="459"/>
      <c r="D318" s="460"/>
      <c r="E318" s="241"/>
      <c r="F318" s="243"/>
      <c r="G318" s="243"/>
      <c r="H318" s="243">
        <v>10000</v>
      </c>
      <c r="I318" s="248"/>
      <c r="J318" s="244"/>
      <c r="K318" s="461"/>
      <c r="L318" s="511"/>
      <c r="M318" s="247"/>
      <c r="N318" s="511"/>
      <c r="O318" s="247"/>
      <c r="P318" s="511"/>
      <c r="Q318" s="247"/>
      <c r="R318" s="511"/>
      <c r="S318" s="247"/>
      <c r="T318" s="511"/>
      <c r="U318" s="246"/>
      <c r="V318" s="511"/>
      <c r="W318" s="248"/>
      <c r="X318" s="511"/>
      <c r="Y318" s="248"/>
      <c r="Z318" s="511"/>
      <c r="AA318" s="246"/>
      <c r="AB318" s="511"/>
      <c r="AC318" s="248"/>
      <c r="AD318" s="511"/>
      <c r="AE318" s="248"/>
      <c r="AF318" s="480"/>
      <c r="AG318" s="29"/>
      <c r="AH318" s="462"/>
    </row>
    <row r="319" spans="1:34" ht="15">
      <c r="A319" s="20">
        <f t="shared" si="23"/>
        <v>286</v>
      </c>
      <c r="B319" s="252" t="s">
        <v>204</v>
      </c>
      <c r="C319" s="253" t="s">
        <v>21</v>
      </c>
      <c r="D319" s="254" t="s">
        <v>226</v>
      </c>
      <c r="E319" s="232" t="s">
        <v>1039</v>
      </c>
      <c r="F319" s="255"/>
      <c r="G319" s="255"/>
      <c r="H319" s="255">
        <v>10000</v>
      </c>
      <c r="I319" s="376" t="s">
        <v>290</v>
      </c>
      <c r="J319" s="458" t="s">
        <v>214</v>
      </c>
      <c r="K319" s="229">
        <v>40924</v>
      </c>
      <c r="L319" s="510">
        <v>30</v>
      </c>
      <c r="M319" s="534">
        <f>K319+L319</f>
        <v>40954</v>
      </c>
      <c r="N319" s="510"/>
      <c r="O319" s="376" t="s">
        <v>207</v>
      </c>
      <c r="P319" s="510">
        <v>30</v>
      </c>
      <c r="Q319" s="534">
        <f>M319+P319</f>
        <v>40984</v>
      </c>
      <c r="R319" s="510">
        <v>20</v>
      </c>
      <c r="S319" s="534">
        <f>Q319+R319</f>
        <v>41004</v>
      </c>
      <c r="T319" s="510">
        <v>10</v>
      </c>
      <c r="U319" s="229">
        <f>S319+T319</f>
        <v>41014</v>
      </c>
      <c r="V319" s="510">
        <v>15</v>
      </c>
      <c r="W319" s="534">
        <f>U319+V319</f>
        <v>41029</v>
      </c>
      <c r="X319" s="510">
        <v>10</v>
      </c>
      <c r="Y319" s="534">
        <f>W319+X319</f>
        <v>41039</v>
      </c>
      <c r="Z319" s="510">
        <v>7</v>
      </c>
      <c r="AA319" s="229">
        <f>Y319+Z319</f>
        <v>41046</v>
      </c>
      <c r="AB319" s="510">
        <v>7</v>
      </c>
      <c r="AC319" s="534">
        <f>AA319+AB319</f>
        <v>41053</v>
      </c>
      <c r="AD319" s="510">
        <v>130</v>
      </c>
      <c r="AE319" s="534">
        <f>AC319+AD319</f>
        <v>41183</v>
      </c>
      <c r="AF319" s="479"/>
      <c r="AG319" s="48"/>
      <c r="AH319" s="117" t="s">
        <v>770</v>
      </c>
    </row>
    <row r="320" spans="1:34" s="48" customFormat="1" ht="15.95" customHeight="1">
      <c r="A320" s="20">
        <f t="shared" si="23"/>
        <v>287</v>
      </c>
      <c r="B320" s="240" t="s">
        <v>316</v>
      </c>
      <c r="C320" s="459"/>
      <c r="D320" s="460"/>
      <c r="E320" s="241"/>
      <c r="F320" s="243"/>
      <c r="G320" s="243"/>
      <c r="H320" s="243">
        <v>9035</v>
      </c>
      <c r="I320" s="248"/>
      <c r="J320" s="244"/>
      <c r="K320" s="461"/>
      <c r="L320" s="511"/>
      <c r="M320" s="247"/>
      <c r="N320" s="511"/>
      <c r="O320" s="247"/>
      <c r="P320" s="511"/>
      <c r="Q320" s="247"/>
      <c r="R320" s="511"/>
      <c r="S320" s="247"/>
      <c r="T320" s="511"/>
      <c r="U320" s="246"/>
      <c r="V320" s="511"/>
      <c r="W320" s="248"/>
      <c r="X320" s="511"/>
      <c r="Y320" s="248"/>
      <c r="Z320" s="511"/>
      <c r="AA320" s="246"/>
      <c r="AB320" s="511"/>
      <c r="AC320" s="248"/>
      <c r="AD320" s="511"/>
      <c r="AE320" s="248"/>
      <c r="AF320" s="480"/>
      <c r="AG320" s="29"/>
      <c r="AH320" s="462"/>
    </row>
    <row r="321" spans="1:34" ht="15">
      <c r="A321" s="20">
        <f t="shared" si="23"/>
        <v>288</v>
      </c>
      <c r="B321" s="252" t="s">
        <v>204</v>
      </c>
      <c r="C321" s="253" t="s">
        <v>23</v>
      </c>
      <c r="D321" s="254" t="s">
        <v>226</v>
      </c>
      <c r="E321" s="232" t="s">
        <v>2</v>
      </c>
      <c r="F321" s="255"/>
      <c r="G321" s="255"/>
      <c r="H321" s="255">
        <v>10000</v>
      </c>
      <c r="I321" s="376" t="s">
        <v>290</v>
      </c>
      <c r="J321" s="458" t="s">
        <v>214</v>
      </c>
      <c r="K321" s="229">
        <v>40924</v>
      </c>
      <c r="L321" s="510">
        <v>30</v>
      </c>
      <c r="M321" s="534">
        <f>K321+L321</f>
        <v>40954</v>
      </c>
      <c r="N321" s="510"/>
      <c r="O321" s="376" t="s">
        <v>207</v>
      </c>
      <c r="P321" s="510">
        <v>30</v>
      </c>
      <c r="Q321" s="534">
        <f>M321+P321</f>
        <v>40984</v>
      </c>
      <c r="R321" s="510">
        <v>20</v>
      </c>
      <c r="S321" s="534">
        <f>Q321+R321</f>
        <v>41004</v>
      </c>
      <c r="T321" s="510">
        <v>10</v>
      </c>
      <c r="U321" s="229">
        <f>S321+T321</f>
        <v>41014</v>
      </c>
      <c r="V321" s="510">
        <v>15</v>
      </c>
      <c r="W321" s="534">
        <f>U321+V321</f>
        <v>41029</v>
      </c>
      <c r="X321" s="510">
        <v>10</v>
      </c>
      <c r="Y321" s="534">
        <f>W321+X321</f>
        <v>41039</v>
      </c>
      <c r="Z321" s="510">
        <v>7</v>
      </c>
      <c r="AA321" s="229">
        <f>Y321+Z321</f>
        <v>41046</v>
      </c>
      <c r="AB321" s="510">
        <v>7</v>
      </c>
      <c r="AC321" s="534">
        <f>AA321+AB321</f>
        <v>41053</v>
      </c>
      <c r="AD321" s="510">
        <v>130</v>
      </c>
      <c r="AE321" s="534">
        <f>AC321+AD321</f>
        <v>41183</v>
      </c>
      <c r="AF321" s="479"/>
      <c r="AG321" s="48"/>
      <c r="AH321" s="117" t="s">
        <v>770</v>
      </c>
    </row>
    <row r="322" spans="1:34" s="48" customFormat="1" ht="15.95" customHeight="1">
      <c r="A322" s="20">
        <f t="shared" si="23"/>
        <v>289</v>
      </c>
      <c r="B322" s="240" t="s">
        <v>316</v>
      </c>
      <c r="C322" s="459"/>
      <c r="D322" s="460"/>
      <c r="E322" s="241"/>
      <c r="F322" s="243"/>
      <c r="G322" s="243"/>
      <c r="H322" s="243">
        <v>10000</v>
      </c>
      <c r="I322" s="248"/>
      <c r="J322" s="244"/>
      <c r="K322" s="461"/>
      <c r="L322" s="511"/>
      <c r="M322" s="247"/>
      <c r="N322" s="511"/>
      <c r="O322" s="247"/>
      <c r="P322" s="511"/>
      <c r="Q322" s="247"/>
      <c r="R322" s="511"/>
      <c r="S322" s="247"/>
      <c r="T322" s="511"/>
      <c r="U322" s="246"/>
      <c r="V322" s="511"/>
      <c r="W322" s="248"/>
      <c r="X322" s="511"/>
      <c r="Y322" s="248"/>
      <c r="Z322" s="511"/>
      <c r="AA322" s="246"/>
      <c r="AB322" s="511"/>
      <c r="AC322" s="248"/>
      <c r="AD322" s="511"/>
      <c r="AE322" s="248"/>
      <c r="AF322" s="480"/>
      <c r="AG322" s="29"/>
      <c r="AH322" s="462"/>
    </row>
    <row r="323" spans="1:34" ht="15">
      <c r="A323" s="20">
        <f t="shared" si="23"/>
        <v>290</v>
      </c>
      <c r="B323" s="252" t="s">
        <v>204</v>
      </c>
      <c r="C323" s="253" t="s">
        <v>26</v>
      </c>
      <c r="D323" s="254" t="s">
        <v>226</v>
      </c>
      <c r="E323" s="232" t="s">
        <v>27</v>
      </c>
      <c r="F323" s="255"/>
      <c r="G323" s="255"/>
      <c r="H323" s="255">
        <v>10000</v>
      </c>
      <c r="I323" s="376" t="s">
        <v>290</v>
      </c>
      <c r="J323" s="458" t="s">
        <v>214</v>
      </c>
      <c r="K323" s="229">
        <v>40924</v>
      </c>
      <c r="L323" s="510">
        <v>30</v>
      </c>
      <c r="M323" s="534">
        <f>K323+L323</f>
        <v>40954</v>
      </c>
      <c r="N323" s="510"/>
      <c r="O323" s="376" t="s">
        <v>207</v>
      </c>
      <c r="P323" s="510">
        <v>30</v>
      </c>
      <c r="Q323" s="534">
        <f>M323+P323</f>
        <v>40984</v>
      </c>
      <c r="R323" s="510">
        <v>20</v>
      </c>
      <c r="S323" s="534">
        <f>Q323+R323</f>
        <v>41004</v>
      </c>
      <c r="T323" s="510">
        <v>10</v>
      </c>
      <c r="U323" s="229">
        <f>S323+T323</f>
        <v>41014</v>
      </c>
      <c r="V323" s="510">
        <v>15</v>
      </c>
      <c r="W323" s="534">
        <f>U323+V323</f>
        <v>41029</v>
      </c>
      <c r="X323" s="510">
        <v>10</v>
      </c>
      <c r="Y323" s="534">
        <f>W323+X323</f>
        <v>41039</v>
      </c>
      <c r="Z323" s="510">
        <v>7</v>
      </c>
      <c r="AA323" s="229">
        <f>Y323+Z323</f>
        <v>41046</v>
      </c>
      <c r="AB323" s="510">
        <v>7</v>
      </c>
      <c r="AC323" s="534">
        <f>AA323+AB323</f>
        <v>41053</v>
      </c>
      <c r="AD323" s="510">
        <v>130</v>
      </c>
      <c r="AE323" s="534">
        <f>AC323+AD323</f>
        <v>41183</v>
      </c>
      <c r="AF323" s="479"/>
      <c r="AG323" s="48"/>
      <c r="AH323" s="117" t="s">
        <v>770</v>
      </c>
    </row>
    <row r="324" spans="1:34" s="48" customFormat="1" ht="15.95" customHeight="1">
      <c r="A324" s="20">
        <f t="shared" si="23"/>
        <v>291</v>
      </c>
      <c r="B324" s="240" t="s">
        <v>316</v>
      </c>
      <c r="C324" s="459"/>
      <c r="D324" s="460"/>
      <c r="E324" s="241"/>
      <c r="F324" s="243"/>
      <c r="G324" s="243"/>
      <c r="H324" s="243">
        <v>5790</v>
      </c>
      <c r="I324" s="248"/>
      <c r="J324" s="244"/>
      <c r="K324" s="461"/>
      <c r="L324" s="511"/>
      <c r="M324" s="247"/>
      <c r="N324" s="511"/>
      <c r="O324" s="247"/>
      <c r="P324" s="511"/>
      <c r="Q324" s="247"/>
      <c r="R324" s="511"/>
      <c r="S324" s="247"/>
      <c r="T324" s="511"/>
      <c r="U324" s="246"/>
      <c r="V324" s="511"/>
      <c r="W324" s="248"/>
      <c r="X324" s="511"/>
      <c r="Y324" s="248"/>
      <c r="Z324" s="511"/>
      <c r="AA324" s="246"/>
      <c r="AB324" s="511"/>
      <c r="AC324" s="248"/>
      <c r="AD324" s="511"/>
      <c r="AE324" s="248"/>
      <c r="AF324" s="480"/>
      <c r="AG324" s="29"/>
      <c r="AH324" s="462"/>
    </row>
    <row r="325" spans="1:34" ht="15">
      <c r="A325" s="20">
        <f t="shared" si="23"/>
        <v>292</v>
      </c>
      <c r="B325" s="252" t="s">
        <v>204</v>
      </c>
      <c r="C325" s="253" t="s">
        <v>28</v>
      </c>
      <c r="D325" s="254" t="s">
        <v>226</v>
      </c>
      <c r="E325" s="232" t="s">
        <v>29</v>
      </c>
      <c r="F325" s="255"/>
      <c r="G325" s="255"/>
      <c r="H325" s="255">
        <v>10000</v>
      </c>
      <c r="I325" s="376" t="s">
        <v>290</v>
      </c>
      <c r="J325" s="458" t="s">
        <v>214</v>
      </c>
      <c r="K325" s="229">
        <v>40924</v>
      </c>
      <c r="L325" s="510">
        <v>30</v>
      </c>
      <c r="M325" s="534">
        <f>K325+L325</f>
        <v>40954</v>
      </c>
      <c r="N325" s="510"/>
      <c r="O325" s="376" t="s">
        <v>207</v>
      </c>
      <c r="P325" s="510">
        <v>30</v>
      </c>
      <c r="Q325" s="534">
        <f>M325+P325</f>
        <v>40984</v>
      </c>
      <c r="R325" s="510">
        <v>20</v>
      </c>
      <c r="S325" s="534">
        <f>Q325+R325</f>
        <v>41004</v>
      </c>
      <c r="T325" s="510">
        <v>10</v>
      </c>
      <c r="U325" s="229">
        <f>S325+T325</f>
        <v>41014</v>
      </c>
      <c r="V325" s="510">
        <v>15</v>
      </c>
      <c r="W325" s="534">
        <f>U325+V325</f>
        <v>41029</v>
      </c>
      <c r="X325" s="510">
        <v>10</v>
      </c>
      <c r="Y325" s="534">
        <f>W325+X325</f>
        <v>41039</v>
      </c>
      <c r="Z325" s="510">
        <v>7</v>
      </c>
      <c r="AA325" s="229">
        <f>Y325+Z325</f>
        <v>41046</v>
      </c>
      <c r="AB325" s="510">
        <v>7</v>
      </c>
      <c r="AC325" s="534">
        <f>AA325+AB325</f>
        <v>41053</v>
      </c>
      <c r="AD325" s="510">
        <v>130</v>
      </c>
      <c r="AE325" s="534">
        <f>AC325+AD325</f>
        <v>41183</v>
      </c>
      <c r="AF325" s="479"/>
      <c r="AG325" s="48"/>
      <c r="AH325" s="117" t="s">
        <v>770</v>
      </c>
    </row>
    <row r="326" spans="1:34" s="48" customFormat="1" ht="15.95" customHeight="1">
      <c r="A326" s="20">
        <f t="shared" si="23"/>
        <v>293</v>
      </c>
      <c r="B326" s="240" t="s">
        <v>316</v>
      </c>
      <c r="C326" s="459"/>
      <c r="D326" s="460"/>
      <c r="E326" s="241"/>
      <c r="F326" s="243"/>
      <c r="G326" s="243"/>
      <c r="H326" s="243">
        <v>10000</v>
      </c>
      <c r="I326" s="248"/>
      <c r="J326" s="244"/>
      <c r="K326" s="461"/>
      <c r="L326" s="511"/>
      <c r="M326" s="247"/>
      <c r="N326" s="511"/>
      <c r="O326" s="247"/>
      <c r="P326" s="511"/>
      <c r="Q326" s="247"/>
      <c r="R326" s="511"/>
      <c r="S326" s="247"/>
      <c r="T326" s="511"/>
      <c r="U326" s="246"/>
      <c r="V326" s="511"/>
      <c r="W326" s="248"/>
      <c r="X326" s="511"/>
      <c r="Y326" s="248"/>
      <c r="Z326" s="511"/>
      <c r="AA326" s="246"/>
      <c r="AB326" s="511"/>
      <c r="AC326" s="248"/>
      <c r="AD326" s="511"/>
      <c r="AE326" s="248"/>
      <c r="AF326" s="480"/>
      <c r="AG326" s="29"/>
      <c r="AH326" s="462"/>
    </row>
    <row r="327" spans="1:34" ht="15">
      <c r="A327" s="20">
        <f t="shared" si="23"/>
        <v>294</v>
      </c>
      <c r="B327" s="252" t="s">
        <v>204</v>
      </c>
      <c r="C327" s="253" t="s">
        <v>30</v>
      </c>
      <c r="D327" s="254" t="s">
        <v>226</v>
      </c>
      <c r="E327" s="232" t="s">
        <v>31</v>
      </c>
      <c r="F327" s="255"/>
      <c r="G327" s="255"/>
      <c r="H327" s="255">
        <v>10000</v>
      </c>
      <c r="I327" s="376" t="s">
        <v>290</v>
      </c>
      <c r="J327" s="458" t="s">
        <v>214</v>
      </c>
      <c r="K327" s="229">
        <v>40924</v>
      </c>
      <c r="L327" s="510">
        <v>30</v>
      </c>
      <c r="M327" s="534">
        <f>K327+L327</f>
        <v>40954</v>
      </c>
      <c r="N327" s="510"/>
      <c r="O327" s="376" t="s">
        <v>207</v>
      </c>
      <c r="P327" s="510">
        <v>30</v>
      </c>
      <c r="Q327" s="534">
        <f>M327+P327</f>
        <v>40984</v>
      </c>
      <c r="R327" s="510">
        <v>20</v>
      </c>
      <c r="S327" s="534">
        <f>Q327+R327</f>
        <v>41004</v>
      </c>
      <c r="T327" s="510">
        <v>10</v>
      </c>
      <c r="U327" s="229">
        <f>S327+T327</f>
        <v>41014</v>
      </c>
      <c r="V327" s="510">
        <v>15</v>
      </c>
      <c r="W327" s="534">
        <f>U327+V327</f>
        <v>41029</v>
      </c>
      <c r="X327" s="510">
        <v>10</v>
      </c>
      <c r="Y327" s="534">
        <f>W327+X327</f>
        <v>41039</v>
      </c>
      <c r="Z327" s="510">
        <v>7</v>
      </c>
      <c r="AA327" s="229">
        <f>Y327+Z327</f>
        <v>41046</v>
      </c>
      <c r="AB327" s="510">
        <v>7</v>
      </c>
      <c r="AC327" s="534">
        <f>AA327+AB327</f>
        <v>41053</v>
      </c>
      <c r="AD327" s="510">
        <v>130</v>
      </c>
      <c r="AE327" s="534">
        <f>AC327+AD327</f>
        <v>41183</v>
      </c>
      <c r="AF327" s="479"/>
      <c r="AG327" s="48"/>
      <c r="AH327" s="117" t="s">
        <v>770</v>
      </c>
    </row>
    <row r="328" spans="1:34" s="48" customFormat="1" ht="15.95" customHeight="1">
      <c r="A328" s="20">
        <f t="shared" si="23"/>
        <v>295</v>
      </c>
      <c r="B328" s="240" t="s">
        <v>316</v>
      </c>
      <c r="C328" s="459"/>
      <c r="D328" s="460"/>
      <c r="E328" s="241"/>
      <c r="F328" s="243"/>
      <c r="G328" s="243"/>
      <c r="H328" s="243">
        <v>5290</v>
      </c>
      <c r="I328" s="248"/>
      <c r="J328" s="244"/>
      <c r="K328" s="461"/>
      <c r="L328" s="511"/>
      <c r="M328" s="247"/>
      <c r="N328" s="511"/>
      <c r="O328" s="247"/>
      <c r="P328" s="511"/>
      <c r="Q328" s="247"/>
      <c r="R328" s="511"/>
      <c r="S328" s="247"/>
      <c r="T328" s="511"/>
      <c r="U328" s="246"/>
      <c r="V328" s="511"/>
      <c r="W328" s="248"/>
      <c r="X328" s="511"/>
      <c r="Y328" s="248"/>
      <c r="Z328" s="511"/>
      <c r="AA328" s="246"/>
      <c r="AB328" s="511"/>
      <c r="AC328" s="248"/>
      <c r="AD328" s="511"/>
      <c r="AE328" s="248"/>
      <c r="AF328" s="480"/>
      <c r="AG328" s="29"/>
      <c r="AH328" s="462"/>
    </row>
    <row r="329" spans="1:34" s="48" customFormat="1" ht="15.95" customHeight="1">
      <c r="A329" s="1603"/>
      <c r="B329" s="810"/>
      <c r="C329" s="1981" t="s">
        <v>1282</v>
      </c>
      <c r="D329" s="1982"/>
      <c r="E329" s="1983"/>
      <c r="F329" s="796"/>
      <c r="G329" s="796"/>
      <c r="H329" s="796"/>
      <c r="I329" s="812"/>
      <c r="J329" s="1128"/>
      <c r="K329" s="1146"/>
      <c r="L329" s="558"/>
      <c r="M329" s="1147"/>
      <c r="N329" s="558"/>
      <c r="O329" s="1147"/>
      <c r="P329" s="558"/>
      <c r="Q329" s="1147"/>
      <c r="R329" s="558"/>
      <c r="S329" s="1147"/>
      <c r="T329" s="558"/>
      <c r="U329" s="811"/>
      <c r="V329" s="558"/>
      <c r="W329" s="812"/>
      <c r="X329" s="558"/>
      <c r="Y329" s="812"/>
      <c r="Z329" s="558"/>
      <c r="AA329" s="811"/>
      <c r="AB329" s="558"/>
      <c r="AC329" s="812"/>
      <c r="AD329" s="558"/>
      <c r="AE329" s="812"/>
      <c r="AF329" s="1522"/>
      <c r="AG329" s="29"/>
      <c r="AH329" s="462"/>
    </row>
    <row r="330" spans="1:34" ht="15">
      <c r="A330" s="20">
        <v>296</v>
      </c>
      <c r="B330" s="252" t="s">
        <v>204</v>
      </c>
      <c r="C330" s="253" t="s">
        <v>1283</v>
      </c>
      <c r="D330" s="254" t="s">
        <v>226</v>
      </c>
      <c r="E330" s="232" t="s">
        <v>1014</v>
      </c>
      <c r="F330" s="255"/>
      <c r="G330" s="255"/>
      <c r="H330" s="255">
        <v>10000</v>
      </c>
      <c r="I330" s="376" t="s">
        <v>290</v>
      </c>
      <c r="J330" s="458" t="s">
        <v>214</v>
      </c>
      <c r="K330" s="229">
        <v>41036</v>
      </c>
      <c r="L330" s="510">
        <v>30</v>
      </c>
      <c r="M330" s="534">
        <f>K330+L330</f>
        <v>41066</v>
      </c>
      <c r="N330" s="510"/>
      <c r="O330" s="376" t="s">
        <v>207</v>
      </c>
      <c r="P330" s="510">
        <v>30</v>
      </c>
      <c r="Q330" s="534">
        <f>M330+P330</f>
        <v>41096</v>
      </c>
      <c r="R330" s="510">
        <v>20</v>
      </c>
      <c r="S330" s="534">
        <f>Q330+R330</f>
        <v>41116</v>
      </c>
      <c r="T330" s="510">
        <v>10</v>
      </c>
      <c r="U330" s="229">
        <f>S330+T330</f>
        <v>41126</v>
      </c>
      <c r="V330" s="510">
        <v>15</v>
      </c>
      <c r="W330" s="534">
        <f>U330+V330</f>
        <v>41141</v>
      </c>
      <c r="X330" s="510">
        <v>10</v>
      </c>
      <c r="Y330" s="534">
        <f>W330+X330</f>
        <v>41151</v>
      </c>
      <c r="Z330" s="510">
        <v>7</v>
      </c>
      <c r="AA330" s="229">
        <f>Y330+Z330</f>
        <v>41158</v>
      </c>
      <c r="AB330" s="510">
        <v>7</v>
      </c>
      <c r="AC330" s="534">
        <f>AA330+AB330</f>
        <v>41165</v>
      </c>
      <c r="AD330" s="510">
        <v>130</v>
      </c>
      <c r="AE330" s="534">
        <f>AC330+AD330</f>
        <v>41295</v>
      </c>
      <c r="AF330" s="479"/>
      <c r="AG330" s="48"/>
      <c r="AH330" s="117" t="s">
        <v>770</v>
      </c>
    </row>
    <row r="331" spans="1:34" s="48" customFormat="1" ht="15.95" customHeight="1">
      <c r="A331" s="20">
        <f t="shared" ref="A331:A393" si="24">A330+1</f>
        <v>297</v>
      </c>
      <c r="B331" s="240" t="s">
        <v>316</v>
      </c>
      <c r="C331" s="459"/>
      <c r="D331" s="460"/>
      <c r="E331" s="241"/>
      <c r="F331" s="243"/>
      <c r="G331" s="243"/>
      <c r="H331" s="243">
        <v>10000</v>
      </c>
      <c r="I331" s="248"/>
      <c r="J331" s="244"/>
      <c r="K331" s="461"/>
      <c r="L331" s="511"/>
      <c r="M331" s="247"/>
      <c r="N331" s="511"/>
      <c r="O331" s="247"/>
      <c r="P331" s="511"/>
      <c r="Q331" s="247"/>
      <c r="R331" s="511"/>
      <c r="S331" s="247"/>
      <c r="T331" s="511"/>
      <c r="U331" s="246"/>
      <c r="V331" s="511"/>
      <c r="W331" s="248"/>
      <c r="X331" s="511"/>
      <c r="Y331" s="248"/>
      <c r="Z331" s="511"/>
      <c r="AA331" s="246"/>
      <c r="AB331" s="511"/>
      <c r="AC331" s="248"/>
      <c r="AD331" s="511"/>
      <c r="AE331" s="248"/>
      <c r="AF331" s="480"/>
      <c r="AG331" s="29"/>
      <c r="AH331" s="462"/>
    </row>
    <row r="332" spans="1:34" ht="15">
      <c r="A332" s="20">
        <f t="shared" si="24"/>
        <v>298</v>
      </c>
      <c r="B332" s="252" t="s">
        <v>204</v>
      </c>
      <c r="C332" s="253" t="s">
        <v>1284</v>
      </c>
      <c r="D332" s="254" t="s">
        <v>226</v>
      </c>
      <c r="E332" s="232" t="s">
        <v>1321</v>
      </c>
      <c r="F332" s="255"/>
      <c r="G332" s="255"/>
      <c r="H332" s="255">
        <v>10000</v>
      </c>
      <c r="I332" s="376" t="s">
        <v>290</v>
      </c>
      <c r="J332" s="458" t="s">
        <v>214</v>
      </c>
      <c r="K332" s="229">
        <v>41036</v>
      </c>
      <c r="L332" s="510">
        <v>30</v>
      </c>
      <c r="M332" s="534">
        <f>K332+L332</f>
        <v>41066</v>
      </c>
      <c r="N332" s="510"/>
      <c r="O332" s="376" t="s">
        <v>207</v>
      </c>
      <c r="P332" s="510">
        <v>30</v>
      </c>
      <c r="Q332" s="534">
        <f>M332+P332</f>
        <v>41096</v>
      </c>
      <c r="R332" s="510">
        <v>20</v>
      </c>
      <c r="S332" s="534">
        <f>Q332+R332</f>
        <v>41116</v>
      </c>
      <c r="T332" s="510">
        <v>10</v>
      </c>
      <c r="U332" s="229">
        <f>S332+T332</f>
        <v>41126</v>
      </c>
      <c r="V332" s="510">
        <v>15</v>
      </c>
      <c r="W332" s="534">
        <f>U332+V332</f>
        <v>41141</v>
      </c>
      <c r="X332" s="510">
        <v>10</v>
      </c>
      <c r="Y332" s="534">
        <f>W332+X332</f>
        <v>41151</v>
      </c>
      <c r="Z332" s="510">
        <v>7</v>
      </c>
      <c r="AA332" s="229">
        <f>Y332+Z332</f>
        <v>41158</v>
      </c>
      <c r="AB332" s="510">
        <v>7</v>
      </c>
      <c r="AC332" s="534">
        <f>AA332+AB332</f>
        <v>41165</v>
      </c>
      <c r="AD332" s="510">
        <v>130</v>
      </c>
      <c r="AE332" s="534">
        <f>AC332+AD332</f>
        <v>41295</v>
      </c>
      <c r="AF332" s="479"/>
      <c r="AG332" s="48"/>
      <c r="AH332" s="117" t="s">
        <v>770</v>
      </c>
    </row>
    <row r="333" spans="1:34" s="48" customFormat="1" ht="15.95" customHeight="1">
      <c r="A333" s="20">
        <f t="shared" si="24"/>
        <v>299</v>
      </c>
      <c r="B333" s="240" t="s">
        <v>316</v>
      </c>
      <c r="C333" s="459"/>
      <c r="D333" s="460"/>
      <c r="E333" s="241"/>
      <c r="F333" s="243"/>
      <c r="G333" s="243"/>
      <c r="H333" s="243">
        <v>6805</v>
      </c>
      <c r="I333" s="248"/>
      <c r="J333" s="244"/>
      <c r="K333" s="461"/>
      <c r="L333" s="511"/>
      <c r="M333" s="247"/>
      <c r="N333" s="511"/>
      <c r="O333" s="247"/>
      <c r="P333" s="511"/>
      <c r="Q333" s="247"/>
      <c r="R333" s="511"/>
      <c r="S333" s="247"/>
      <c r="T333" s="511"/>
      <c r="U333" s="246"/>
      <c r="V333" s="511"/>
      <c r="W333" s="248"/>
      <c r="X333" s="511"/>
      <c r="Y333" s="248"/>
      <c r="Z333" s="511"/>
      <c r="AA333" s="246"/>
      <c r="AB333" s="511"/>
      <c r="AC333" s="248"/>
      <c r="AD333" s="511"/>
      <c r="AE333" s="248"/>
      <c r="AF333" s="480"/>
      <c r="AG333" s="29"/>
      <c r="AH333" s="462"/>
    </row>
    <row r="334" spans="1:34" ht="15">
      <c r="A334" s="20">
        <f t="shared" si="24"/>
        <v>300</v>
      </c>
      <c r="B334" s="252" t="s">
        <v>204</v>
      </c>
      <c r="C334" s="253" t="s">
        <v>1285</v>
      </c>
      <c r="D334" s="254" t="s">
        <v>226</v>
      </c>
      <c r="E334" s="232" t="s">
        <v>1322</v>
      </c>
      <c r="F334" s="255"/>
      <c r="G334" s="255"/>
      <c r="H334" s="255">
        <v>10000</v>
      </c>
      <c r="I334" s="376" t="s">
        <v>290</v>
      </c>
      <c r="J334" s="458" t="s">
        <v>214</v>
      </c>
      <c r="K334" s="229">
        <v>41036</v>
      </c>
      <c r="L334" s="510">
        <v>30</v>
      </c>
      <c r="M334" s="534">
        <f>K334+L334</f>
        <v>41066</v>
      </c>
      <c r="N334" s="510"/>
      <c r="O334" s="376" t="s">
        <v>207</v>
      </c>
      <c r="P334" s="510">
        <v>30</v>
      </c>
      <c r="Q334" s="534">
        <f>M334+P334</f>
        <v>41096</v>
      </c>
      <c r="R334" s="510">
        <v>20</v>
      </c>
      <c r="S334" s="534">
        <f>Q334+R334</f>
        <v>41116</v>
      </c>
      <c r="T334" s="510">
        <v>10</v>
      </c>
      <c r="U334" s="229">
        <f>S334+T334</f>
        <v>41126</v>
      </c>
      <c r="V334" s="510">
        <v>15</v>
      </c>
      <c r="W334" s="534">
        <f>U334+V334</f>
        <v>41141</v>
      </c>
      <c r="X334" s="510">
        <v>10</v>
      </c>
      <c r="Y334" s="534">
        <f>W334+X334</f>
        <v>41151</v>
      </c>
      <c r="Z334" s="510">
        <v>7</v>
      </c>
      <c r="AA334" s="229">
        <f>Y334+Z334</f>
        <v>41158</v>
      </c>
      <c r="AB334" s="510">
        <v>7</v>
      </c>
      <c r="AC334" s="534">
        <f>AA334+AB334</f>
        <v>41165</v>
      </c>
      <c r="AD334" s="510">
        <v>130</v>
      </c>
      <c r="AE334" s="534">
        <f>AC334+AD334</f>
        <v>41295</v>
      </c>
      <c r="AF334" s="479"/>
      <c r="AG334" s="48"/>
      <c r="AH334" s="117" t="s">
        <v>770</v>
      </c>
    </row>
    <row r="335" spans="1:34" s="48" customFormat="1" ht="15.95" customHeight="1">
      <c r="A335" s="20">
        <f t="shared" si="24"/>
        <v>301</v>
      </c>
      <c r="B335" s="240" t="s">
        <v>316</v>
      </c>
      <c r="C335" s="459"/>
      <c r="D335" s="460"/>
      <c r="E335" s="241"/>
      <c r="F335" s="243"/>
      <c r="G335" s="243"/>
      <c r="H335" s="243">
        <v>4825</v>
      </c>
      <c r="I335" s="248"/>
      <c r="J335" s="244"/>
      <c r="K335" s="461"/>
      <c r="L335" s="511"/>
      <c r="M335" s="247"/>
      <c r="N335" s="511"/>
      <c r="O335" s="247"/>
      <c r="P335" s="511"/>
      <c r="Q335" s="247"/>
      <c r="R335" s="511"/>
      <c r="S335" s="247"/>
      <c r="T335" s="511"/>
      <c r="U335" s="246"/>
      <c r="V335" s="511"/>
      <c r="W335" s="248"/>
      <c r="X335" s="511"/>
      <c r="Y335" s="248"/>
      <c r="Z335" s="511"/>
      <c r="AA335" s="246"/>
      <c r="AB335" s="511"/>
      <c r="AC335" s="248"/>
      <c r="AD335" s="511"/>
      <c r="AE335" s="248"/>
      <c r="AF335" s="480"/>
      <c r="AG335" s="29"/>
      <c r="AH335" s="462"/>
    </row>
    <row r="336" spans="1:34" ht="15">
      <c r="A336" s="20">
        <f t="shared" si="24"/>
        <v>302</v>
      </c>
      <c r="B336" s="252" t="s">
        <v>204</v>
      </c>
      <c r="C336" s="253" t="s">
        <v>1286</v>
      </c>
      <c r="D336" s="254" t="s">
        <v>226</v>
      </c>
      <c r="E336" s="232" t="s">
        <v>961</v>
      </c>
      <c r="F336" s="255"/>
      <c r="G336" s="255"/>
      <c r="H336" s="255">
        <v>10000</v>
      </c>
      <c r="I336" s="376" t="s">
        <v>290</v>
      </c>
      <c r="J336" s="458" t="s">
        <v>214</v>
      </c>
      <c r="K336" s="229">
        <v>41036</v>
      </c>
      <c r="L336" s="510">
        <v>30</v>
      </c>
      <c r="M336" s="534">
        <f>K336+L336</f>
        <v>41066</v>
      </c>
      <c r="N336" s="510"/>
      <c r="O336" s="376" t="s">
        <v>207</v>
      </c>
      <c r="P336" s="510">
        <v>30</v>
      </c>
      <c r="Q336" s="534">
        <f>M336+P336</f>
        <v>41096</v>
      </c>
      <c r="R336" s="510">
        <v>20</v>
      </c>
      <c r="S336" s="534">
        <f>Q336+R336</f>
        <v>41116</v>
      </c>
      <c r="T336" s="510">
        <v>10</v>
      </c>
      <c r="U336" s="229">
        <f>S336+T336</f>
        <v>41126</v>
      </c>
      <c r="V336" s="510">
        <v>15</v>
      </c>
      <c r="W336" s="534">
        <f>U336+V336</f>
        <v>41141</v>
      </c>
      <c r="X336" s="510">
        <v>10</v>
      </c>
      <c r="Y336" s="534">
        <f>W336+X336</f>
        <v>41151</v>
      </c>
      <c r="Z336" s="510">
        <v>7</v>
      </c>
      <c r="AA336" s="229">
        <f>Y336+Z336</f>
        <v>41158</v>
      </c>
      <c r="AB336" s="510">
        <v>7</v>
      </c>
      <c r="AC336" s="534">
        <f>AA336+AB336</f>
        <v>41165</v>
      </c>
      <c r="AD336" s="510">
        <v>130</v>
      </c>
      <c r="AE336" s="534">
        <f>AC336+AD336</f>
        <v>41295</v>
      </c>
      <c r="AF336" s="479"/>
      <c r="AG336" s="48"/>
      <c r="AH336" s="117" t="s">
        <v>770</v>
      </c>
    </row>
    <row r="337" spans="1:34" s="48" customFormat="1" ht="15.95" customHeight="1">
      <c r="A337" s="20">
        <f t="shared" si="24"/>
        <v>303</v>
      </c>
      <c r="B337" s="240" t="s">
        <v>316</v>
      </c>
      <c r="C337" s="459"/>
      <c r="D337" s="460"/>
      <c r="E337" s="241"/>
      <c r="F337" s="243"/>
      <c r="G337" s="243"/>
      <c r="H337" s="243">
        <v>9830</v>
      </c>
      <c r="I337" s="248"/>
      <c r="J337" s="244"/>
      <c r="K337" s="461"/>
      <c r="L337" s="511"/>
      <c r="M337" s="247"/>
      <c r="N337" s="511"/>
      <c r="O337" s="247"/>
      <c r="P337" s="511"/>
      <c r="Q337" s="247"/>
      <c r="R337" s="511"/>
      <c r="S337" s="247"/>
      <c r="T337" s="511"/>
      <c r="U337" s="246"/>
      <c r="V337" s="511"/>
      <c r="W337" s="248"/>
      <c r="X337" s="511"/>
      <c r="Y337" s="248"/>
      <c r="Z337" s="511"/>
      <c r="AA337" s="246"/>
      <c r="AB337" s="511"/>
      <c r="AC337" s="248"/>
      <c r="AD337" s="511"/>
      <c r="AE337" s="248"/>
      <c r="AF337" s="480"/>
      <c r="AG337" s="29"/>
      <c r="AH337" s="462"/>
    </row>
    <row r="338" spans="1:34" ht="15">
      <c r="A338" s="20">
        <f t="shared" si="24"/>
        <v>304</v>
      </c>
      <c r="B338" s="252" t="s">
        <v>204</v>
      </c>
      <c r="C338" s="253" t="s">
        <v>1287</v>
      </c>
      <c r="D338" s="254" t="s">
        <v>226</v>
      </c>
      <c r="E338" s="232" t="s">
        <v>1323</v>
      </c>
      <c r="F338" s="255"/>
      <c r="G338" s="255"/>
      <c r="H338" s="255">
        <v>10000</v>
      </c>
      <c r="I338" s="376" t="s">
        <v>290</v>
      </c>
      <c r="J338" s="458" t="s">
        <v>214</v>
      </c>
      <c r="K338" s="229">
        <v>41036</v>
      </c>
      <c r="L338" s="510">
        <v>30</v>
      </c>
      <c r="M338" s="534">
        <f>K338+L338</f>
        <v>41066</v>
      </c>
      <c r="N338" s="510"/>
      <c r="O338" s="376" t="s">
        <v>207</v>
      </c>
      <c r="P338" s="510">
        <v>30</v>
      </c>
      <c r="Q338" s="534">
        <f>M338+P338</f>
        <v>41096</v>
      </c>
      <c r="R338" s="510">
        <v>20</v>
      </c>
      <c r="S338" s="534">
        <f>Q338+R338</f>
        <v>41116</v>
      </c>
      <c r="T338" s="510">
        <v>10</v>
      </c>
      <c r="U338" s="229">
        <f>S338+T338</f>
        <v>41126</v>
      </c>
      <c r="V338" s="510">
        <v>15</v>
      </c>
      <c r="W338" s="534">
        <f>U338+V338</f>
        <v>41141</v>
      </c>
      <c r="X338" s="510">
        <v>10</v>
      </c>
      <c r="Y338" s="534">
        <f>W338+X338</f>
        <v>41151</v>
      </c>
      <c r="Z338" s="510">
        <v>7</v>
      </c>
      <c r="AA338" s="229">
        <f>Y338+Z338</f>
        <v>41158</v>
      </c>
      <c r="AB338" s="510">
        <v>7</v>
      </c>
      <c r="AC338" s="534">
        <f>AA338+AB338</f>
        <v>41165</v>
      </c>
      <c r="AD338" s="510">
        <v>130</v>
      </c>
      <c r="AE338" s="534">
        <f>AC338+AD338</f>
        <v>41295</v>
      </c>
      <c r="AF338" s="479"/>
      <c r="AG338" s="48"/>
      <c r="AH338" s="117" t="s">
        <v>770</v>
      </c>
    </row>
    <row r="339" spans="1:34" s="48" customFormat="1" ht="15.95" customHeight="1">
      <c r="A339" s="20">
        <f t="shared" si="24"/>
        <v>305</v>
      </c>
      <c r="B339" s="240" t="s">
        <v>316</v>
      </c>
      <c r="C339" s="459"/>
      <c r="D339" s="460"/>
      <c r="E339" s="241"/>
      <c r="F339" s="243"/>
      <c r="G339" s="243"/>
      <c r="H339" s="243">
        <v>4835</v>
      </c>
      <c r="I339" s="248"/>
      <c r="J339" s="244"/>
      <c r="K339" s="461"/>
      <c r="L339" s="511"/>
      <c r="M339" s="247"/>
      <c r="N339" s="511"/>
      <c r="O339" s="247"/>
      <c r="P339" s="511"/>
      <c r="Q339" s="247"/>
      <c r="R339" s="511"/>
      <c r="S339" s="247"/>
      <c r="T339" s="511"/>
      <c r="U339" s="246"/>
      <c r="V339" s="511"/>
      <c r="W339" s="248"/>
      <c r="X339" s="511"/>
      <c r="Y339" s="248"/>
      <c r="Z339" s="511"/>
      <c r="AA339" s="246"/>
      <c r="AB339" s="511"/>
      <c r="AC339" s="248"/>
      <c r="AD339" s="511"/>
      <c r="AE339" s="248"/>
      <c r="AF339" s="480"/>
      <c r="AG339" s="29"/>
      <c r="AH339" s="462"/>
    </row>
    <row r="340" spans="1:34" ht="15">
      <c r="A340" s="20">
        <f t="shared" si="24"/>
        <v>306</v>
      </c>
      <c r="B340" s="252" t="s">
        <v>204</v>
      </c>
      <c r="C340" s="253" t="s">
        <v>1288</v>
      </c>
      <c r="D340" s="254" t="s">
        <v>226</v>
      </c>
      <c r="E340" s="232" t="s">
        <v>1324</v>
      </c>
      <c r="F340" s="255"/>
      <c r="G340" s="255"/>
      <c r="H340" s="255">
        <v>10000</v>
      </c>
      <c r="I340" s="376" t="s">
        <v>290</v>
      </c>
      <c r="J340" s="458" t="s">
        <v>214</v>
      </c>
      <c r="K340" s="229">
        <v>41036</v>
      </c>
      <c r="L340" s="510">
        <v>30</v>
      </c>
      <c r="M340" s="534">
        <f>K340+L340</f>
        <v>41066</v>
      </c>
      <c r="N340" s="510"/>
      <c r="O340" s="376" t="s">
        <v>207</v>
      </c>
      <c r="P340" s="510">
        <v>30</v>
      </c>
      <c r="Q340" s="534">
        <f>M340+P340</f>
        <v>41096</v>
      </c>
      <c r="R340" s="510">
        <v>20</v>
      </c>
      <c r="S340" s="534">
        <f>Q340+R340</f>
        <v>41116</v>
      </c>
      <c r="T340" s="510">
        <v>10</v>
      </c>
      <c r="U340" s="229">
        <f>S340+T340</f>
        <v>41126</v>
      </c>
      <c r="V340" s="510">
        <v>15</v>
      </c>
      <c r="W340" s="534">
        <f>U340+V340</f>
        <v>41141</v>
      </c>
      <c r="X340" s="510">
        <v>10</v>
      </c>
      <c r="Y340" s="534">
        <f>W340+X340</f>
        <v>41151</v>
      </c>
      <c r="Z340" s="510">
        <v>7</v>
      </c>
      <c r="AA340" s="229">
        <f>Y340+Z340</f>
        <v>41158</v>
      </c>
      <c r="AB340" s="510">
        <v>7</v>
      </c>
      <c r="AC340" s="534">
        <f>AA340+AB340</f>
        <v>41165</v>
      </c>
      <c r="AD340" s="510">
        <v>130</v>
      </c>
      <c r="AE340" s="534">
        <f>AC340+AD340</f>
        <v>41295</v>
      </c>
      <c r="AF340" s="479"/>
      <c r="AG340" s="48"/>
      <c r="AH340" s="117" t="s">
        <v>770</v>
      </c>
    </row>
    <row r="341" spans="1:34" s="48" customFormat="1" ht="15.95" customHeight="1">
      <c r="A341" s="20">
        <f t="shared" si="24"/>
        <v>307</v>
      </c>
      <c r="B341" s="240" t="s">
        <v>316</v>
      </c>
      <c r="C341" s="459"/>
      <c r="D341" s="460"/>
      <c r="E341" s="241"/>
      <c r="F341" s="243"/>
      <c r="G341" s="243"/>
      <c r="H341" s="243">
        <v>7825</v>
      </c>
      <c r="I341" s="248"/>
      <c r="J341" s="244"/>
      <c r="K341" s="461"/>
      <c r="L341" s="511"/>
      <c r="M341" s="247"/>
      <c r="N341" s="511"/>
      <c r="O341" s="247"/>
      <c r="P341" s="511"/>
      <c r="Q341" s="247"/>
      <c r="R341" s="511"/>
      <c r="S341" s="247"/>
      <c r="T341" s="511"/>
      <c r="U341" s="246"/>
      <c r="V341" s="511"/>
      <c r="W341" s="248"/>
      <c r="X341" s="511"/>
      <c r="Y341" s="248"/>
      <c r="Z341" s="511"/>
      <c r="AA341" s="246"/>
      <c r="AB341" s="511"/>
      <c r="AC341" s="248"/>
      <c r="AD341" s="511"/>
      <c r="AE341" s="248"/>
      <c r="AF341" s="480"/>
      <c r="AG341" s="29"/>
      <c r="AH341" s="462"/>
    </row>
    <row r="342" spans="1:34" ht="15">
      <c r="A342" s="20">
        <f t="shared" si="24"/>
        <v>308</v>
      </c>
      <c r="B342" s="252" t="s">
        <v>204</v>
      </c>
      <c r="C342" s="253" t="s">
        <v>1289</v>
      </c>
      <c r="D342" s="254" t="s">
        <v>226</v>
      </c>
      <c r="E342" s="232" t="s">
        <v>1325</v>
      </c>
      <c r="F342" s="255"/>
      <c r="G342" s="255"/>
      <c r="H342" s="255">
        <v>10000</v>
      </c>
      <c r="I342" s="376" t="s">
        <v>290</v>
      </c>
      <c r="J342" s="458" t="s">
        <v>214</v>
      </c>
      <c r="K342" s="229">
        <v>41036</v>
      </c>
      <c r="L342" s="510">
        <v>30</v>
      </c>
      <c r="M342" s="534">
        <f>K342+L342</f>
        <v>41066</v>
      </c>
      <c r="N342" s="510"/>
      <c r="O342" s="376" t="s">
        <v>207</v>
      </c>
      <c r="P342" s="510">
        <v>30</v>
      </c>
      <c r="Q342" s="534">
        <f>M342+P342</f>
        <v>41096</v>
      </c>
      <c r="R342" s="510">
        <v>20</v>
      </c>
      <c r="S342" s="534">
        <f>Q342+R342</f>
        <v>41116</v>
      </c>
      <c r="T342" s="510">
        <v>10</v>
      </c>
      <c r="U342" s="229">
        <f>S342+T342</f>
        <v>41126</v>
      </c>
      <c r="V342" s="510">
        <v>15</v>
      </c>
      <c r="W342" s="534">
        <f>U342+V342</f>
        <v>41141</v>
      </c>
      <c r="X342" s="510">
        <v>10</v>
      </c>
      <c r="Y342" s="534">
        <f>W342+X342</f>
        <v>41151</v>
      </c>
      <c r="Z342" s="510">
        <v>7</v>
      </c>
      <c r="AA342" s="229">
        <f>Y342+Z342</f>
        <v>41158</v>
      </c>
      <c r="AB342" s="510">
        <v>7</v>
      </c>
      <c r="AC342" s="534">
        <f>AA342+AB342</f>
        <v>41165</v>
      </c>
      <c r="AD342" s="510">
        <v>130</v>
      </c>
      <c r="AE342" s="534">
        <f>AC342+AD342</f>
        <v>41295</v>
      </c>
      <c r="AF342" s="479"/>
      <c r="AG342" s="48"/>
      <c r="AH342" s="117" t="s">
        <v>770</v>
      </c>
    </row>
    <row r="343" spans="1:34" s="48" customFormat="1" ht="15.95" customHeight="1">
      <c r="A343" s="20">
        <f t="shared" si="24"/>
        <v>309</v>
      </c>
      <c r="B343" s="240" t="s">
        <v>316</v>
      </c>
      <c r="C343" s="459"/>
      <c r="D343" s="460"/>
      <c r="E343" s="241"/>
      <c r="F343" s="243"/>
      <c r="G343" s="243"/>
      <c r="H343" s="243">
        <v>7330</v>
      </c>
      <c r="I343" s="248"/>
      <c r="J343" s="244"/>
      <c r="K343" s="461"/>
      <c r="L343" s="511"/>
      <c r="M343" s="247"/>
      <c r="N343" s="511"/>
      <c r="O343" s="247"/>
      <c r="P343" s="511"/>
      <c r="Q343" s="247"/>
      <c r="R343" s="511"/>
      <c r="S343" s="247"/>
      <c r="T343" s="511"/>
      <c r="U343" s="246"/>
      <c r="V343" s="511"/>
      <c r="W343" s="248"/>
      <c r="X343" s="511"/>
      <c r="Y343" s="248"/>
      <c r="Z343" s="511"/>
      <c r="AA343" s="246"/>
      <c r="AB343" s="511"/>
      <c r="AC343" s="248"/>
      <c r="AD343" s="511"/>
      <c r="AE343" s="248"/>
      <c r="AF343" s="480"/>
      <c r="AG343" s="29"/>
      <c r="AH343" s="462"/>
    </row>
    <row r="344" spans="1:34" ht="15">
      <c r="A344" s="20">
        <f t="shared" si="24"/>
        <v>310</v>
      </c>
      <c r="B344" s="252" t="s">
        <v>204</v>
      </c>
      <c r="C344" s="253" t="s">
        <v>1290</v>
      </c>
      <c r="D344" s="254" t="s">
        <v>226</v>
      </c>
      <c r="E344" s="232" t="s">
        <v>1326</v>
      </c>
      <c r="F344" s="255"/>
      <c r="G344" s="255"/>
      <c r="H344" s="255">
        <v>10000</v>
      </c>
      <c r="I344" s="376" t="s">
        <v>290</v>
      </c>
      <c r="J344" s="458" t="s">
        <v>214</v>
      </c>
      <c r="K344" s="229">
        <v>41036</v>
      </c>
      <c r="L344" s="510">
        <v>30</v>
      </c>
      <c r="M344" s="534">
        <f>K344+L344</f>
        <v>41066</v>
      </c>
      <c r="N344" s="510"/>
      <c r="O344" s="376" t="s">
        <v>207</v>
      </c>
      <c r="P344" s="510">
        <v>30</v>
      </c>
      <c r="Q344" s="534">
        <f>M344+P344</f>
        <v>41096</v>
      </c>
      <c r="R344" s="510">
        <v>20</v>
      </c>
      <c r="S344" s="534">
        <f>Q344+R344</f>
        <v>41116</v>
      </c>
      <c r="T344" s="510">
        <v>10</v>
      </c>
      <c r="U344" s="229">
        <f>S344+T344</f>
        <v>41126</v>
      </c>
      <c r="V344" s="510">
        <v>15</v>
      </c>
      <c r="W344" s="534">
        <f>U344+V344</f>
        <v>41141</v>
      </c>
      <c r="X344" s="510">
        <v>10</v>
      </c>
      <c r="Y344" s="534">
        <f>W344+X344</f>
        <v>41151</v>
      </c>
      <c r="Z344" s="510">
        <v>7</v>
      </c>
      <c r="AA344" s="229">
        <f>Y344+Z344</f>
        <v>41158</v>
      </c>
      <c r="AB344" s="510">
        <v>7</v>
      </c>
      <c r="AC344" s="534">
        <f>AA344+AB344</f>
        <v>41165</v>
      </c>
      <c r="AD344" s="510">
        <v>130</v>
      </c>
      <c r="AE344" s="534">
        <f>AC344+AD344</f>
        <v>41295</v>
      </c>
      <c r="AF344" s="479"/>
      <c r="AG344" s="48"/>
      <c r="AH344" s="117" t="s">
        <v>770</v>
      </c>
    </row>
    <row r="345" spans="1:34" s="48" customFormat="1" ht="15.95" customHeight="1">
      <c r="A345" s="20">
        <f t="shared" si="24"/>
        <v>311</v>
      </c>
      <c r="B345" s="240" t="s">
        <v>316</v>
      </c>
      <c r="C345" s="459"/>
      <c r="D345" s="460"/>
      <c r="E345" s="241"/>
      <c r="F345" s="243"/>
      <c r="G345" s="243"/>
      <c r="H345" s="243">
        <v>5155</v>
      </c>
      <c r="I345" s="248"/>
      <c r="J345" s="244"/>
      <c r="K345" s="461"/>
      <c r="L345" s="511"/>
      <c r="M345" s="247"/>
      <c r="N345" s="511"/>
      <c r="O345" s="247"/>
      <c r="P345" s="511"/>
      <c r="Q345" s="247"/>
      <c r="R345" s="511"/>
      <c r="S345" s="247"/>
      <c r="T345" s="511"/>
      <c r="U345" s="246"/>
      <c r="V345" s="511"/>
      <c r="W345" s="248"/>
      <c r="X345" s="511"/>
      <c r="Y345" s="248"/>
      <c r="Z345" s="511"/>
      <c r="AA345" s="246"/>
      <c r="AB345" s="511"/>
      <c r="AC345" s="248"/>
      <c r="AD345" s="511"/>
      <c r="AE345" s="248"/>
      <c r="AF345" s="480"/>
      <c r="AG345" s="29"/>
      <c r="AH345" s="462"/>
    </row>
    <row r="346" spans="1:34" ht="15">
      <c r="A346" s="20">
        <f t="shared" si="24"/>
        <v>312</v>
      </c>
      <c r="B346" s="252" t="s">
        <v>204</v>
      </c>
      <c r="C346" s="253" t="s">
        <v>1291</v>
      </c>
      <c r="D346" s="254" t="s">
        <v>226</v>
      </c>
      <c r="E346" s="232" t="s">
        <v>1243</v>
      </c>
      <c r="F346" s="255"/>
      <c r="G346" s="255"/>
      <c r="H346" s="255">
        <v>10000</v>
      </c>
      <c r="I346" s="376" t="s">
        <v>290</v>
      </c>
      <c r="J346" s="458" t="s">
        <v>214</v>
      </c>
      <c r="K346" s="229">
        <v>41036</v>
      </c>
      <c r="L346" s="510">
        <v>30</v>
      </c>
      <c r="M346" s="534">
        <f>K346+L346</f>
        <v>41066</v>
      </c>
      <c r="N346" s="510"/>
      <c r="O346" s="376" t="s">
        <v>207</v>
      </c>
      <c r="P346" s="510">
        <v>30</v>
      </c>
      <c r="Q346" s="534">
        <f>M346+P346</f>
        <v>41096</v>
      </c>
      <c r="R346" s="510">
        <v>20</v>
      </c>
      <c r="S346" s="534">
        <f>Q346+R346</f>
        <v>41116</v>
      </c>
      <c r="T346" s="510">
        <v>10</v>
      </c>
      <c r="U346" s="229">
        <f>S346+T346</f>
        <v>41126</v>
      </c>
      <c r="V346" s="510">
        <v>15</v>
      </c>
      <c r="W346" s="534">
        <f>U346+V346</f>
        <v>41141</v>
      </c>
      <c r="X346" s="510">
        <v>10</v>
      </c>
      <c r="Y346" s="534">
        <f>W346+X346</f>
        <v>41151</v>
      </c>
      <c r="Z346" s="510">
        <v>7</v>
      </c>
      <c r="AA346" s="229">
        <f>Y346+Z346</f>
        <v>41158</v>
      </c>
      <c r="AB346" s="510">
        <v>7</v>
      </c>
      <c r="AC346" s="534">
        <f>AA346+AB346</f>
        <v>41165</v>
      </c>
      <c r="AD346" s="510">
        <v>130</v>
      </c>
      <c r="AE346" s="534">
        <f>AC346+AD346</f>
        <v>41295</v>
      </c>
      <c r="AF346" s="479"/>
      <c r="AG346" s="48"/>
      <c r="AH346" s="117" t="s">
        <v>770</v>
      </c>
    </row>
    <row r="347" spans="1:34" s="48" customFormat="1" ht="15.95" customHeight="1">
      <c r="A347" s="20">
        <f t="shared" si="24"/>
        <v>313</v>
      </c>
      <c r="B347" s="240" t="s">
        <v>316</v>
      </c>
      <c r="C347" s="459"/>
      <c r="D347" s="460"/>
      <c r="E347" s="241"/>
      <c r="F347" s="243"/>
      <c r="G347" s="243"/>
      <c r="H347" s="243">
        <v>7410</v>
      </c>
      <c r="I347" s="248"/>
      <c r="J347" s="244"/>
      <c r="K347" s="461"/>
      <c r="L347" s="511"/>
      <c r="M347" s="247"/>
      <c r="N347" s="511"/>
      <c r="O347" s="247"/>
      <c r="P347" s="511"/>
      <c r="Q347" s="247"/>
      <c r="R347" s="511"/>
      <c r="S347" s="247"/>
      <c r="T347" s="511"/>
      <c r="U347" s="246"/>
      <c r="V347" s="511"/>
      <c r="W347" s="248"/>
      <c r="X347" s="511"/>
      <c r="Y347" s="248"/>
      <c r="Z347" s="511"/>
      <c r="AA347" s="246"/>
      <c r="AB347" s="511"/>
      <c r="AC347" s="248"/>
      <c r="AD347" s="511"/>
      <c r="AE347" s="248"/>
      <c r="AF347" s="480"/>
      <c r="AG347" s="29"/>
      <c r="AH347" s="462"/>
    </row>
    <row r="348" spans="1:34" ht="15">
      <c r="A348" s="20">
        <f t="shared" si="24"/>
        <v>314</v>
      </c>
      <c r="B348" s="252" t="s">
        <v>204</v>
      </c>
      <c r="C348" s="253" t="s">
        <v>1292</v>
      </c>
      <c r="D348" s="254" t="s">
        <v>226</v>
      </c>
      <c r="E348" s="232" t="s">
        <v>1327</v>
      </c>
      <c r="F348" s="255"/>
      <c r="G348" s="255"/>
      <c r="H348" s="255">
        <v>10000</v>
      </c>
      <c r="I348" s="376" t="s">
        <v>290</v>
      </c>
      <c r="J348" s="458" t="s">
        <v>214</v>
      </c>
      <c r="K348" s="229">
        <v>41036</v>
      </c>
      <c r="L348" s="510">
        <v>30</v>
      </c>
      <c r="M348" s="534">
        <f>K348+L348</f>
        <v>41066</v>
      </c>
      <c r="N348" s="510"/>
      <c r="O348" s="376" t="s">
        <v>207</v>
      </c>
      <c r="P348" s="510">
        <v>30</v>
      </c>
      <c r="Q348" s="534">
        <f>M348+P348</f>
        <v>41096</v>
      </c>
      <c r="R348" s="510">
        <v>20</v>
      </c>
      <c r="S348" s="534">
        <f>Q348+R348</f>
        <v>41116</v>
      </c>
      <c r="T348" s="510">
        <v>10</v>
      </c>
      <c r="U348" s="229">
        <f>S348+T348</f>
        <v>41126</v>
      </c>
      <c r="V348" s="510">
        <v>15</v>
      </c>
      <c r="W348" s="534">
        <f>U348+V348</f>
        <v>41141</v>
      </c>
      <c r="X348" s="510">
        <v>10</v>
      </c>
      <c r="Y348" s="534">
        <f>W348+X348</f>
        <v>41151</v>
      </c>
      <c r="Z348" s="510">
        <v>7</v>
      </c>
      <c r="AA348" s="229">
        <f>Y348+Z348</f>
        <v>41158</v>
      </c>
      <c r="AB348" s="510">
        <v>7</v>
      </c>
      <c r="AC348" s="534">
        <f>AA348+AB348</f>
        <v>41165</v>
      </c>
      <c r="AD348" s="510">
        <v>130</v>
      </c>
      <c r="AE348" s="534">
        <f>AC348+AD348</f>
        <v>41295</v>
      </c>
      <c r="AF348" s="479"/>
      <c r="AG348" s="48"/>
      <c r="AH348" s="117" t="s">
        <v>770</v>
      </c>
    </row>
    <row r="349" spans="1:34" s="48" customFormat="1" ht="15.95" customHeight="1">
      <c r="A349" s="20">
        <f t="shared" si="24"/>
        <v>315</v>
      </c>
      <c r="B349" s="240" t="s">
        <v>316</v>
      </c>
      <c r="C349" s="459"/>
      <c r="D349" s="460"/>
      <c r="E349" s="241"/>
      <c r="F349" s="243"/>
      <c r="G349" s="243"/>
      <c r="H349" s="243">
        <v>4350</v>
      </c>
      <c r="I349" s="248"/>
      <c r="J349" s="244"/>
      <c r="K349" s="461"/>
      <c r="L349" s="511"/>
      <c r="M349" s="247"/>
      <c r="N349" s="511"/>
      <c r="O349" s="247"/>
      <c r="P349" s="511"/>
      <c r="Q349" s="247"/>
      <c r="R349" s="511"/>
      <c r="S349" s="247"/>
      <c r="T349" s="511"/>
      <c r="U349" s="246"/>
      <c r="V349" s="511"/>
      <c r="W349" s="248"/>
      <c r="X349" s="511"/>
      <c r="Y349" s="248"/>
      <c r="Z349" s="511"/>
      <c r="AA349" s="246"/>
      <c r="AB349" s="511"/>
      <c r="AC349" s="248"/>
      <c r="AD349" s="511"/>
      <c r="AE349" s="248"/>
      <c r="AF349" s="480"/>
      <c r="AG349" s="29"/>
      <c r="AH349" s="462"/>
    </row>
    <row r="350" spans="1:34" ht="15">
      <c r="A350" s="20">
        <f t="shared" si="24"/>
        <v>316</v>
      </c>
      <c r="B350" s="252" t="s">
        <v>204</v>
      </c>
      <c r="C350" s="253" t="s">
        <v>1293</v>
      </c>
      <c r="D350" s="254" t="s">
        <v>226</v>
      </c>
      <c r="E350" s="232" t="s">
        <v>1328</v>
      </c>
      <c r="F350" s="255"/>
      <c r="G350" s="255"/>
      <c r="H350" s="255">
        <v>10000</v>
      </c>
      <c r="I350" s="376" t="s">
        <v>290</v>
      </c>
      <c r="J350" s="458" t="s">
        <v>214</v>
      </c>
      <c r="K350" s="229">
        <v>41036</v>
      </c>
      <c r="L350" s="510">
        <v>30</v>
      </c>
      <c r="M350" s="534">
        <f>K350+L350</f>
        <v>41066</v>
      </c>
      <c r="N350" s="510"/>
      <c r="O350" s="376" t="s">
        <v>207</v>
      </c>
      <c r="P350" s="510">
        <v>30</v>
      </c>
      <c r="Q350" s="534">
        <f>M350+P350</f>
        <v>41096</v>
      </c>
      <c r="R350" s="510">
        <v>20</v>
      </c>
      <c r="S350" s="534">
        <f>Q350+R350</f>
        <v>41116</v>
      </c>
      <c r="T350" s="510">
        <v>10</v>
      </c>
      <c r="U350" s="229">
        <f>S350+T350</f>
        <v>41126</v>
      </c>
      <c r="V350" s="510">
        <v>15</v>
      </c>
      <c r="W350" s="534">
        <f>U350+V350</f>
        <v>41141</v>
      </c>
      <c r="X350" s="510">
        <v>10</v>
      </c>
      <c r="Y350" s="534">
        <f>W350+X350</f>
        <v>41151</v>
      </c>
      <c r="Z350" s="510">
        <v>7</v>
      </c>
      <c r="AA350" s="229">
        <f>Y350+Z350</f>
        <v>41158</v>
      </c>
      <c r="AB350" s="510">
        <v>7</v>
      </c>
      <c r="AC350" s="534">
        <f>AA350+AB350</f>
        <v>41165</v>
      </c>
      <c r="AD350" s="510">
        <v>130</v>
      </c>
      <c r="AE350" s="534">
        <f>AC350+AD350</f>
        <v>41295</v>
      </c>
      <c r="AF350" s="479"/>
      <c r="AG350" s="48"/>
      <c r="AH350" s="117" t="s">
        <v>770</v>
      </c>
    </row>
    <row r="351" spans="1:34" s="48" customFormat="1" ht="15.95" customHeight="1">
      <c r="A351" s="20">
        <f t="shared" si="24"/>
        <v>317</v>
      </c>
      <c r="B351" s="240" t="s">
        <v>316</v>
      </c>
      <c r="C351" s="459"/>
      <c r="D351" s="460"/>
      <c r="E351" s="241"/>
      <c r="F351" s="243"/>
      <c r="G351" s="243"/>
      <c r="H351" s="243">
        <v>6600</v>
      </c>
      <c r="I351" s="248"/>
      <c r="J351" s="244"/>
      <c r="K351" s="461"/>
      <c r="L351" s="511"/>
      <c r="M351" s="247"/>
      <c r="N351" s="511"/>
      <c r="O351" s="247"/>
      <c r="P351" s="511"/>
      <c r="Q351" s="247"/>
      <c r="R351" s="511"/>
      <c r="S351" s="247"/>
      <c r="T351" s="511"/>
      <c r="U351" s="246"/>
      <c r="V351" s="511"/>
      <c r="W351" s="248"/>
      <c r="X351" s="511"/>
      <c r="Y351" s="248"/>
      <c r="Z351" s="511"/>
      <c r="AA351" s="246"/>
      <c r="AB351" s="511"/>
      <c r="AC351" s="248"/>
      <c r="AD351" s="511"/>
      <c r="AE351" s="248"/>
      <c r="AF351" s="480"/>
      <c r="AG351" s="29"/>
      <c r="AH351" s="462"/>
    </row>
    <row r="352" spans="1:34" ht="15">
      <c r="A352" s="20">
        <f t="shared" si="24"/>
        <v>318</v>
      </c>
      <c r="B352" s="252" t="s">
        <v>204</v>
      </c>
      <c r="C352" s="253" t="s">
        <v>1294</v>
      </c>
      <c r="D352" s="254" t="s">
        <v>226</v>
      </c>
      <c r="E352" s="232" t="s">
        <v>1018</v>
      </c>
      <c r="F352" s="255"/>
      <c r="G352" s="255"/>
      <c r="H352" s="255">
        <v>10000</v>
      </c>
      <c r="I352" s="376" t="s">
        <v>290</v>
      </c>
      <c r="J352" s="458" t="s">
        <v>214</v>
      </c>
      <c r="K352" s="229">
        <v>41036</v>
      </c>
      <c r="L352" s="510">
        <v>30</v>
      </c>
      <c r="M352" s="534">
        <f>K352+L352</f>
        <v>41066</v>
      </c>
      <c r="N352" s="510"/>
      <c r="O352" s="376" t="s">
        <v>207</v>
      </c>
      <c r="P352" s="510">
        <v>30</v>
      </c>
      <c r="Q352" s="534">
        <f>M352+P352</f>
        <v>41096</v>
      </c>
      <c r="R352" s="510">
        <v>20</v>
      </c>
      <c r="S352" s="534">
        <f>Q352+R352</f>
        <v>41116</v>
      </c>
      <c r="T352" s="510">
        <v>10</v>
      </c>
      <c r="U352" s="229">
        <f>S352+T352</f>
        <v>41126</v>
      </c>
      <c r="V352" s="510">
        <v>15</v>
      </c>
      <c r="W352" s="534">
        <f>U352+V352</f>
        <v>41141</v>
      </c>
      <c r="X352" s="510">
        <v>10</v>
      </c>
      <c r="Y352" s="534">
        <f>W352+X352</f>
        <v>41151</v>
      </c>
      <c r="Z352" s="510">
        <v>7</v>
      </c>
      <c r="AA352" s="229">
        <f>Y352+Z352</f>
        <v>41158</v>
      </c>
      <c r="AB352" s="510">
        <v>7</v>
      </c>
      <c r="AC352" s="534">
        <f>AA352+AB352</f>
        <v>41165</v>
      </c>
      <c r="AD352" s="510">
        <v>130</v>
      </c>
      <c r="AE352" s="534">
        <f>AC352+AD352</f>
        <v>41295</v>
      </c>
      <c r="AF352" s="479"/>
      <c r="AG352" s="48"/>
      <c r="AH352" s="117" t="s">
        <v>770</v>
      </c>
    </row>
    <row r="353" spans="1:34" s="48" customFormat="1" ht="15.95" customHeight="1">
      <c r="A353" s="20">
        <f t="shared" si="24"/>
        <v>319</v>
      </c>
      <c r="B353" s="240" t="s">
        <v>316</v>
      </c>
      <c r="C353" s="459"/>
      <c r="D353" s="460"/>
      <c r="E353" s="241"/>
      <c r="F353" s="243"/>
      <c r="G353" s="243"/>
      <c r="H353" s="243">
        <v>4950</v>
      </c>
      <c r="I353" s="248"/>
      <c r="J353" s="244"/>
      <c r="K353" s="461"/>
      <c r="L353" s="511"/>
      <c r="M353" s="247"/>
      <c r="N353" s="511"/>
      <c r="O353" s="247"/>
      <c r="P353" s="511"/>
      <c r="Q353" s="247"/>
      <c r="R353" s="511"/>
      <c r="S353" s="247"/>
      <c r="T353" s="511"/>
      <c r="U353" s="246"/>
      <c r="V353" s="511"/>
      <c r="W353" s="248"/>
      <c r="X353" s="511"/>
      <c r="Y353" s="248"/>
      <c r="Z353" s="511"/>
      <c r="AA353" s="246"/>
      <c r="AB353" s="511"/>
      <c r="AC353" s="248"/>
      <c r="AD353" s="511"/>
      <c r="AE353" s="248"/>
      <c r="AF353" s="480"/>
      <c r="AG353" s="29"/>
      <c r="AH353" s="462"/>
    </row>
    <row r="354" spans="1:34" ht="15">
      <c r="A354" s="20">
        <f t="shared" si="24"/>
        <v>320</v>
      </c>
      <c r="B354" s="252" t="s">
        <v>204</v>
      </c>
      <c r="C354" s="253" t="s">
        <v>1295</v>
      </c>
      <c r="D354" s="254" t="s">
        <v>226</v>
      </c>
      <c r="E354" s="232" t="s">
        <v>1329</v>
      </c>
      <c r="F354" s="255"/>
      <c r="G354" s="255"/>
      <c r="H354" s="255">
        <v>10000</v>
      </c>
      <c r="I354" s="376" t="s">
        <v>290</v>
      </c>
      <c r="J354" s="458" t="s">
        <v>214</v>
      </c>
      <c r="K354" s="229">
        <v>41036</v>
      </c>
      <c r="L354" s="510">
        <v>30</v>
      </c>
      <c r="M354" s="534">
        <f>K354+L354</f>
        <v>41066</v>
      </c>
      <c r="N354" s="510"/>
      <c r="O354" s="376" t="s">
        <v>207</v>
      </c>
      <c r="P354" s="510">
        <v>30</v>
      </c>
      <c r="Q354" s="534">
        <f>M354+P354</f>
        <v>41096</v>
      </c>
      <c r="R354" s="510">
        <v>20</v>
      </c>
      <c r="S354" s="534">
        <f>Q354+R354</f>
        <v>41116</v>
      </c>
      <c r="T354" s="510">
        <v>10</v>
      </c>
      <c r="U354" s="229">
        <f>S354+T354</f>
        <v>41126</v>
      </c>
      <c r="V354" s="510">
        <v>15</v>
      </c>
      <c r="W354" s="534">
        <f>U354+V354</f>
        <v>41141</v>
      </c>
      <c r="X354" s="510">
        <v>10</v>
      </c>
      <c r="Y354" s="534">
        <f>W354+X354</f>
        <v>41151</v>
      </c>
      <c r="Z354" s="510">
        <v>7</v>
      </c>
      <c r="AA354" s="229">
        <f>Y354+Z354</f>
        <v>41158</v>
      </c>
      <c r="AB354" s="510">
        <v>7</v>
      </c>
      <c r="AC354" s="534">
        <f>AA354+AB354</f>
        <v>41165</v>
      </c>
      <c r="AD354" s="510">
        <v>130</v>
      </c>
      <c r="AE354" s="534">
        <f>AC354+AD354</f>
        <v>41295</v>
      </c>
      <c r="AF354" s="479"/>
      <c r="AG354" s="48"/>
      <c r="AH354" s="117" t="s">
        <v>770</v>
      </c>
    </row>
    <row r="355" spans="1:34" s="48" customFormat="1" ht="15.95" customHeight="1">
      <c r="A355" s="20">
        <f t="shared" si="24"/>
        <v>321</v>
      </c>
      <c r="B355" s="240" t="s">
        <v>316</v>
      </c>
      <c r="C355" s="459"/>
      <c r="D355" s="460"/>
      <c r="E355" s="241"/>
      <c r="F355" s="243"/>
      <c r="G355" s="243"/>
      <c r="H355" s="243">
        <v>4950</v>
      </c>
      <c r="I355" s="248"/>
      <c r="J355" s="244"/>
      <c r="K355" s="461"/>
      <c r="L355" s="511"/>
      <c r="M355" s="247"/>
      <c r="N355" s="511"/>
      <c r="O355" s="247"/>
      <c r="P355" s="511"/>
      <c r="Q355" s="247"/>
      <c r="R355" s="511"/>
      <c r="S355" s="247"/>
      <c r="T355" s="511"/>
      <c r="U355" s="246"/>
      <c r="V355" s="511"/>
      <c r="W355" s="248"/>
      <c r="X355" s="511"/>
      <c r="Y355" s="248"/>
      <c r="Z355" s="511"/>
      <c r="AA355" s="246"/>
      <c r="AB355" s="511"/>
      <c r="AC355" s="248"/>
      <c r="AD355" s="511"/>
      <c r="AE355" s="248"/>
      <c r="AF355" s="480"/>
      <c r="AG355" s="29"/>
      <c r="AH355" s="462"/>
    </row>
    <row r="356" spans="1:34" ht="15">
      <c r="A356" s="20">
        <f t="shared" si="24"/>
        <v>322</v>
      </c>
      <c r="B356" s="252" t="s">
        <v>204</v>
      </c>
      <c r="C356" s="253" t="s">
        <v>1296</v>
      </c>
      <c r="D356" s="254" t="s">
        <v>226</v>
      </c>
      <c r="E356" s="232" t="s">
        <v>1330</v>
      </c>
      <c r="F356" s="255"/>
      <c r="G356" s="255"/>
      <c r="H356" s="255">
        <v>10000</v>
      </c>
      <c r="I356" s="376" t="s">
        <v>290</v>
      </c>
      <c r="J356" s="458" t="s">
        <v>214</v>
      </c>
      <c r="K356" s="229">
        <v>41036</v>
      </c>
      <c r="L356" s="510">
        <v>30</v>
      </c>
      <c r="M356" s="534">
        <f>K356+L356</f>
        <v>41066</v>
      </c>
      <c r="N356" s="510"/>
      <c r="O356" s="376" t="s">
        <v>207</v>
      </c>
      <c r="P356" s="510">
        <v>30</v>
      </c>
      <c r="Q356" s="534">
        <f>M356+P356</f>
        <v>41096</v>
      </c>
      <c r="R356" s="510">
        <v>20</v>
      </c>
      <c r="S356" s="534">
        <f>Q356+R356</f>
        <v>41116</v>
      </c>
      <c r="T356" s="510">
        <v>10</v>
      </c>
      <c r="U356" s="229">
        <f>S356+T356</f>
        <v>41126</v>
      </c>
      <c r="V356" s="510">
        <v>15</v>
      </c>
      <c r="W356" s="534">
        <f>U356+V356</f>
        <v>41141</v>
      </c>
      <c r="X356" s="510">
        <v>10</v>
      </c>
      <c r="Y356" s="534">
        <f>W356+X356</f>
        <v>41151</v>
      </c>
      <c r="Z356" s="510">
        <v>7</v>
      </c>
      <c r="AA356" s="229">
        <f>Y356+Z356</f>
        <v>41158</v>
      </c>
      <c r="AB356" s="510">
        <v>7</v>
      </c>
      <c r="AC356" s="534">
        <f>AA356+AB356</f>
        <v>41165</v>
      </c>
      <c r="AD356" s="510">
        <v>130</v>
      </c>
      <c r="AE356" s="534">
        <f>AC356+AD356</f>
        <v>41295</v>
      </c>
      <c r="AF356" s="479"/>
      <c r="AG356" s="48"/>
      <c r="AH356" s="117" t="s">
        <v>770</v>
      </c>
    </row>
    <row r="357" spans="1:34" s="48" customFormat="1" ht="15.95" customHeight="1">
      <c r="A357" s="20">
        <f t="shared" si="24"/>
        <v>323</v>
      </c>
      <c r="B357" s="240" t="s">
        <v>316</v>
      </c>
      <c r="C357" s="459"/>
      <c r="D357" s="460"/>
      <c r="E357" s="241"/>
      <c r="F357" s="243"/>
      <c r="G357" s="243"/>
      <c r="H357" s="243">
        <v>6585</v>
      </c>
      <c r="I357" s="248"/>
      <c r="J357" s="244"/>
      <c r="K357" s="461"/>
      <c r="L357" s="511"/>
      <c r="M357" s="247"/>
      <c r="N357" s="511"/>
      <c r="O357" s="247"/>
      <c r="P357" s="511"/>
      <c r="Q357" s="247"/>
      <c r="R357" s="511"/>
      <c r="S357" s="247"/>
      <c r="T357" s="511"/>
      <c r="U357" s="246"/>
      <c r="V357" s="511"/>
      <c r="W357" s="248"/>
      <c r="X357" s="511"/>
      <c r="Y357" s="248"/>
      <c r="Z357" s="511"/>
      <c r="AA357" s="246"/>
      <c r="AB357" s="511"/>
      <c r="AC357" s="248"/>
      <c r="AD357" s="511"/>
      <c r="AE357" s="248"/>
      <c r="AF357" s="480"/>
      <c r="AG357" s="29"/>
      <c r="AH357" s="462"/>
    </row>
    <row r="358" spans="1:34" ht="15">
      <c r="A358" s="20">
        <f t="shared" si="24"/>
        <v>324</v>
      </c>
      <c r="B358" s="252" t="s">
        <v>204</v>
      </c>
      <c r="C358" s="253" t="s">
        <v>1297</v>
      </c>
      <c r="D358" s="254" t="s">
        <v>226</v>
      </c>
      <c r="E358" s="232" t="s">
        <v>1028</v>
      </c>
      <c r="F358" s="255"/>
      <c r="G358" s="255"/>
      <c r="H358" s="255">
        <v>10000</v>
      </c>
      <c r="I358" s="376" t="s">
        <v>290</v>
      </c>
      <c r="J358" s="458" t="s">
        <v>214</v>
      </c>
      <c r="K358" s="229">
        <v>41036</v>
      </c>
      <c r="L358" s="510">
        <v>30</v>
      </c>
      <c r="M358" s="534">
        <f>K358+L358</f>
        <v>41066</v>
      </c>
      <c r="N358" s="510"/>
      <c r="O358" s="376" t="s">
        <v>207</v>
      </c>
      <c r="P358" s="510">
        <v>30</v>
      </c>
      <c r="Q358" s="534">
        <f>M358+P358</f>
        <v>41096</v>
      </c>
      <c r="R358" s="510">
        <v>20</v>
      </c>
      <c r="S358" s="534">
        <f>Q358+R358</f>
        <v>41116</v>
      </c>
      <c r="T358" s="510">
        <v>10</v>
      </c>
      <c r="U358" s="229">
        <f>S358+T358</f>
        <v>41126</v>
      </c>
      <c r="V358" s="510">
        <v>15</v>
      </c>
      <c r="W358" s="534">
        <f>U358+V358</f>
        <v>41141</v>
      </c>
      <c r="X358" s="510">
        <v>10</v>
      </c>
      <c r="Y358" s="534">
        <f>W358+X358</f>
        <v>41151</v>
      </c>
      <c r="Z358" s="510">
        <v>7</v>
      </c>
      <c r="AA358" s="229">
        <f>Y358+Z358</f>
        <v>41158</v>
      </c>
      <c r="AB358" s="510">
        <v>7</v>
      </c>
      <c r="AC358" s="534">
        <f>AA358+AB358</f>
        <v>41165</v>
      </c>
      <c r="AD358" s="510">
        <v>130</v>
      </c>
      <c r="AE358" s="534">
        <f>AC358+AD358</f>
        <v>41295</v>
      </c>
      <c r="AF358" s="479"/>
      <c r="AG358" s="48"/>
      <c r="AH358" s="117" t="s">
        <v>770</v>
      </c>
    </row>
    <row r="359" spans="1:34" s="48" customFormat="1" ht="15.95" customHeight="1">
      <c r="A359" s="20">
        <f t="shared" si="24"/>
        <v>325</v>
      </c>
      <c r="B359" s="240" t="s">
        <v>316</v>
      </c>
      <c r="C359" s="459"/>
      <c r="D359" s="460"/>
      <c r="E359" s="241"/>
      <c r="F359" s="243"/>
      <c r="G359" s="243"/>
      <c r="H359" s="243">
        <v>6285</v>
      </c>
      <c r="I359" s="248"/>
      <c r="J359" s="244"/>
      <c r="K359" s="461"/>
      <c r="L359" s="511"/>
      <c r="M359" s="247"/>
      <c r="N359" s="511"/>
      <c r="O359" s="247"/>
      <c r="P359" s="511"/>
      <c r="Q359" s="247"/>
      <c r="R359" s="511"/>
      <c r="S359" s="247"/>
      <c r="T359" s="511"/>
      <c r="U359" s="246"/>
      <c r="V359" s="511"/>
      <c r="W359" s="248"/>
      <c r="X359" s="511"/>
      <c r="Y359" s="248"/>
      <c r="Z359" s="511"/>
      <c r="AA359" s="246"/>
      <c r="AB359" s="511"/>
      <c r="AC359" s="248"/>
      <c r="AD359" s="511"/>
      <c r="AE359" s="248"/>
      <c r="AF359" s="480"/>
      <c r="AG359" s="29"/>
      <c r="AH359" s="462"/>
    </row>
    <row r="360" spans="1:34" ht="15">
      <c r="A360" s="20">
        <f t="shared" si="24"/>
        <v>326</v>
      </c>
      <c r="B360" s="252" t="s">
        <v>204</v>
      </c>
      <c r="C360" s="253" t="s">
        <v>1298</v>
      </c>
      <c r="D360" s="254" t="s">
        <v>226</v>
      </c>
      <c r="E360" s="232" t="s">
        <v>1051</v>
      </c>
      <c r="F360" s="255"/>
      <c r="G360" s="255"/>
      <c r="H360" s="255">
        <v>10000</v>
      </c>
      <c r="I360" s="376" t="s">
        <v>290</v>
      </c>
      <c r="J360" s="458" t="s">
        <v>214</v>
      </c>
      <c r="K360" s="229">
        <v>41036</v>
      </c>
      <c r="L360" s="510">
        <v>30</v>
      </c>
      <c r="M360" s="534">
        <f>K360+L360</f>
        <v>41066</v>
      </c>
      <c r="N360" s="510"/>
      <c r="O360" s="376" t="s">
        <v>207</v>
      </c>
      <c r="P360" s="510">
        <v>30</v>
      </c>
      <c r="Q360" s="534">
        <f>M360+P360</f>
        <v>41096</v>
      </c>
      <c r="R360" s="510">
        <v>20</v>
      </c>
      <c r="S360" s="534">
        <f>Q360+R360</f>
        <v>41116</v>
      </c>
      <c r="T360" s="510">
        <v>10</v>
      </c>
      <c r="U360" s="229">
        <f>S360+T360</f>
        <v>41126</v>
      </c>
      <c r="V360" s="510">
        <v>15</v>
      </c>
      <c r="W360" s="534">
        <f>U360+V360</f>
        <v>41141</v>
      </c>
      <c r="X360" s="510">
        <v>10</v>
      </c>
      <c r="Y360" s="534">
        <f>W360+X360</f>
        <v>41151</v>
      </c>
      <c r="Z360" s="510">
        <v>7</v>
      </c>
      <c r="AA360" s="229">
        <f>Y360+Z360</f>
        <v>41158</v>
      </c>
      <c r="AB360" s="510">
        <v>7</v>
      </c>
      <c r="AC360" s="534">
        <f>AA360+AB360</f>
        <v>41165</v>
      </c>
      <c r="AD360" s="510">
        <v>130</v>
      </c>
      <c r="AE360" s="534">
        <f>AC360+AD360</f>
        <v>41295</v>
      </c>
      <c r="AF360" s="479"/>
      <c r="AG360" s="48"/>
      <c r="AH360" s="117" t="s">
        <v>770</v>
      </c>
    </row>
    <row r="361" spans="1:34" s="48" customFormat="1" ht="15.95" customHeight="1">
      <c r="A361" s="20">
        <f t="shared" si="24"/>
        <v>327</v>
      </c>
      <c r="B361" s="240" t="s">
        <v>316</v>
      </c>
      <c r="C361" s="459"/>
      <c r="D361" s="460"/>
      <c r="E361" s="241"/>
      <c r="F361" s="243"/>
      <c r="G361" s="243"/>
      <c r="H361" s="243">
        <v>6015</v>
      </c>
      <c r="I361" s="248"/>
      <c r="J361" s="244"/>
      <c r="K361" s="461"/>
      <c r="L361" s="511"/>
      <c r="M361" s="247"/>
      <c r="N361" s="511"/>
      <c r="O361" s="247"/>
      <c r="P361" s="511"/>
      <c r="Q361" s="247"/>
      <c r="R361" s="511"/>
      <c r="S361" s="247"/>
      <c r="T361" s="511"/>
      <c r="U361" s="246"/>
      <c r="V361" s="511"/>
      <c r="W361" s="248"/>
      <c r="X361" s="511"/>
      <c r="Y361" s="248"/>
      <c r="Z361" s="511"/>
      <c r="AA361" s="246"/>
      <c r="AB361" s="511"/>
      <c r="AC361" s="248"/>
      <c r="AD361" s="511"/>
      <c r="AE361" s="248"/>
      <c r="AF361" s="480"/>
      <c r="AG361" s="29"/>
      <c r="AH361" s="462"/>
    </row>
    <row r="362" spans="1:34" ht="15">
      <c r="A362" s="20">
        <f t="shared" si="24"/>
        <v>328</v>
      </c>
      <c r="B362" s="252" t="s">
        <v>204</v>
      </c>
      <c r="C362" s="253" t="s">
        <v>1299</v>
      </c>
      <c r="D362" s="254" t="s">
        <v>226</v>
      </c>
      <c r="E362" s="232" t="s">
        <v>1245</v>
      </c>
      <c r="F362" s="255"/>
      <c r="G362" s="255"/>
      <c r="H362" s="255">
        <v>10000</v>
      </c>
      <c r="I362" s="376" t="s">
        <v>290</v>
      </c>
      <c r="J362" s="458" t="s">
        <v>214</v>
      </c>
      <c r="K362" s="229">
        <v>41036</v>
      </c>
      <c r="L362" s="510">
        <v>30</v>
      </c>
      <c r="M362" s="534">
        <f>K362+L362</f>
        <v>41066</v>
      </c>
      <c r="N362" s="510"/>
      <c r="O362" s="376" t="s">
        <v>207</v>
      </c>
      <c r="P362" s="510">
        <v>30</v>
      </c>
      <c r="Q362" s="534">
        <f>M362+P362</f>
        <v>41096</v>
      </c>
      <c r="R362" s="510">
        <v>20</v>
      </c>
      <c r="S362" s="534">
        <f>Q362+R362</f>
        <v>41116</v>
      </c>
      <c r="T362" s="510">
        <v>10</v>
      </c>
      <c r="U362" s="229">
        <f>S362+T362</f>
        <v>41126</v>
      </c>
      <c r="V362" s="510">
        <v>15</v>
      </c>
      <c r="W362" s="534">
        <f>U362+V362</f>
        <v>41141</v>
      </c>
      <c r="X362" s="510">
        <v>10</v>
      </c>
      <c r="Y362" s="534">
        <f>W362+X362</f>
        <v>41151</v>
      </c>
      <c r="Z362" s="510">
        <v>7</v>
      </c>
      <c r="AA362" s="229">
        <f>Y362+Z362</f>
        <v>41158</v>
      </c>
      <c r="AB362" s="510">
        <v>7</v>
      </c>
      <c r="AC362" s="534">
        <f>AA362+AB362</f>
        <v>41165</v>
      </c>
      <c r="AD362" s="510">
        <v>130</v>
      </c>
      <c r="AE362" s="534">
        <f>AC362+AD362</f>
        <v>41295</v>
      </c>
      <c r="AF362" s="479"/>
      <c r="AG362" s="48"/>
      <c r="AH362" s="117" t="s">
        <v>770</v>
      </c>
    </row>
    <row r="363" spans="1:34" s="48" customFormat="1" ht="15.95" customHeight="1">
      <c r="A363" s="20">
        <f t="shared" si="24"/>
        <v>329</v>
      </c>
      <c r="B363" s="240" t="s">
        <v>316</v>
      </c>
      <c r="C363" s="459"/>
      <c r="D363" s="460"/>
      <c r="E363" s="241"/>
      <c r="F363" s="243"/>
      <c r="G363" s="243"/>
      <c r="H363" s="243">
        <v>6460</v>
      </c>
      <c r="I363" s="248"/>
      <c r="J363" s="244"/>
      <c r="K363" s="461"/>
      <c r="L363" s="511"/>
      <c r="M363" s="247"/>
      <c r="N363" s="511"/>
      <c r="O363" s="247"/>
      <c r="P363" s="511"/>
      <c r="Q363" s="247"/>
      <c r="R363" s="511"/>
      <c r="S363" s="247"/>
      <c r="T363" s="511"/>
      <c r="U363" s="246"/>
      <c r="V363" s="511"/>
      <c r="W363" s="248"/>
      <c r="X363" s="511"/>
      <c r="Y363" s="248"/>
      <c r="Z363" s="511"/>
      <c r="AA363" s="246"/>
      <c r="AB363" s="511"/>
      <c r="AC363" s="248"/>
      <c r="AD363" s="511"/>
      <c r="AE363" s="248"/>
      <c r="AF363" s="480"/>
      <c r="AG363" s="29"/>
      <c r="AH363" s="462"/>
    </row>
    <row r="364" spans="1:34" ht="15">
      <c r="A364" s="20">
        <f t="shared" si="24"/>
        <v>330</v>
      </c>
      <c r="B364" s="252" t="s">
        <v>204</v>
      </c>
      <c r="C364" s="253" t="s">
        <v>1300</v>
      </c>
      <c r="D364" s="254" t="s">
        <v>226</v>
      </c>
      <c r="E364" s="232" t="s">
        <v>1331</v>
      </c>
      <c r="F364" s="255"/>
      <c r="G364" s="255"/>
      <c r="H364" s="255">
        <v>10000</v>
      </c>
      <c r="I364" s="376" t="s">
        <v>290</v>
      </c>
      <c r="J364" s="458" t="s">
        <v>214</v>
      </c>
      <c r="K364" s="229">
        <v>41036</v>
      </c>
      <c r="L364" s="510">
        <v>30</v>
      </c>
      <c r="M364" s="534">
        <f>K364+L364</f>
        <v>41066</v>
      </c>
      <c r="N364" s="510"/>
      <c r="O364" s="376" t="s">
        <v>207</v>
      </c>
      <c r="P364" s="510">
        <v>30</v>
      </c>
      <c r="Q364" s="534">
        <f>M364+P364</f>
        <v>41096</v>
      </c>
      <c r="R364" s="510">
        <v>20</v>
      </c>
      <c r="S364" s="534">
        <f>Q364+R364</f>
        <v>41116</v>
      </c>
      <c r="T364" s="510">
        <v>10</v>
      </c>
      <c r="U364" s="229">
        <f>S364+T364</f>
        <v>41126</v>
      </c>
      <c r="V364" s="510">
        <v>15</v>
      </c>
      <c r="W364" s="534">
        <f>U364+V364</f>
        <v>41141</v>
      </c>
      <c r="X364" s="510">
        <v>10</v>
      </c>
      <c r="Y364" s="534">
        <f>W364+X364</f>
        <v>41151</v>
      </c>
      <c r="Z364" s="510">
        <v>7</v>
      </c>
      <c r="AA364" s="229">
        <f>Y364+Z364</f>
        <v>41158</v>
      </c>
      <c r="AB364" s="510">
        <v>7</v>
      </c>
      <c r="AC364" s="534">
        <f>AA364+AB364</f>
        <v>41165</v>
      </c>
      <c r="AD364" s="510">
        <v>130</v>
      </c>
      <c r="AE364" s="534">
        <f>AC364+AD364</f>
        <v>41295</v>
      </c>
      <c r="AF364" s="479"/>
      <c r="AG364" s="48"/>
      <c r="AH364" s="117" t="s">
        <v>770</v>
      </c>
    </row>
    <row r="365" spans="1:34" s="48" customFormat="1" ht="15.95" customHeight="1">
      <c r="A365" s="20">
        <f t="shared" si="24"/>
        <v>331</v>
      </c>
      <c r="B365" s="240" t="s">
        <v>316</v>
      </c>
      <c r="C365" s="459"/>
      <c r="D365" s="460"/>
      <c r="E365" s="241"/>
      <c r="F365" s="243"/>
      <c r="G365" s="243"/>
      <c r="H365" s="243">
        <v>5080</v>
      </c>
      <c r="I365" s="248"/>
      <c r="J365" s="244"/>
      <c r="K365" s="461"/>
      <c r="L365" s="511"/>
      <c r="M365" s="247"/>
      <c r="N365" s="511"/>
      <c r="O365" s="247"/>
      <c r="P365" s="511"/>
      <c r="Q365" s="247"/>
      <c r="R365" s="511"/>
      <c r="S365" s="247"/>
      <c r="T365" s="511"/>
      <c r="U365" s="246"/>
      <c r="V365" s="511"/>
      <c r="W365" s="248"/>
      <c r="X365" s="511"/>
      <c r="Y365" s="248"/>
      <c r="Z365" s="511"/>
      <c r="AA365" s="246"/>
      <c r="AB365" s="511"/>
      <c r="AC365" s="248"/>
      <c r="AD365" s="511"/>
      <c r="AE365" s="248"/>
      <c r="AF365" s="480"/>
      <c r="AG365" s="29"/>
      <c r="AH365" s="462"/>
    </row>
    <row r="366" spans="1:34" ht="15">
      <c r="A366" s="20">
        <f t="shared" si="24"/>
        <v>332</v>
      </c>
      <c r="B366" s="252" t="s">
        <v>204</v>
      </c>
      <c r="C366" s="253" t="s">
        <v>1301</v>
      </c>
      <c r="D366" s="254" t="s">
        <v>226</v>
      </c>
      <c r="E366" s="232" t="s">
        <v>1332</v>
      </c>
      <c r="F366" s="255"/>
      <c r="G366" s="255"/>
      <c r="H366" s="255">
        <v>10000</v>
      </c>
      <c r="I366" s="376" t="s">
        <v>290</v>
      </c>
      <c r="J366" s="458" t="s">
        <v>214</v>
      </c>
      <c r="K366" s="229">
        <v>41036</v>
      </c>
      <c r="L366" s="510">
        <v>30</v>
      </c>
      <c r="M366" s="534">
        <f>K366+L366</f>
        <v>41066</v>
      </c>
      <c r="N366" s="510"/>
      <c r="O366" s="376" t="s">
        <v>207</v>
      </c>
      <c r="P366" s="510">
        <v>30</v>
      </c>
      <c r="Q366" s="534">
        <f>M366+P366</f>
        <v>41096</v>
      </c>
      <c r="R366" s="510">
        <v>20</v>
      </c>
      <c r="S366" s="534">
        <f>Q366+R366</f>
        <v>41116</v>
      </c>
      <c r="T366" s="510">
        <v>10</v>
      </c>
      <c r="U366" s="229">
        <f>S366+T366</f>
        <v>41126</v>
      </c>
      <c r="V366" s="510">
        <v>15</v>
      </c>
      <c r="W366" s="534">
        <f>U366+V366</f>
        <v>41141</v>
      </c>
      <c r="X366" s="510">
        <v>10</v>
      </c>
      <c r="Y366" s="534">
        <f>W366+X366</f>
        <v>41151</v>
      </c>
      <c r="Z366" s="510">
        <v>7</v>
      </c>
      <c r="AA366" s="229">
        <f>Y366+Z366</f>
        <v>41158</v>
      </c>
      <c r="AB366" s="510">
        <v>7</v>
      </c>
      <c r="AC366" s="534">
        <f>AA366+AB366</f>
        <v>41165</v>
      </c>
      <c r="AD366" s="510">
        <v>130</v>
      </c>
      <c r="AE366" s="534">
        <f>AC366+AD366</f>
        <v>41295</v>
      </c>
      <c r="AF366" s="479"/>
      <c r="AG366" s="48"/>
      <c r="AH366" s="117" t="s">
        <v>770</v>
      </c>
    </row>
    <row r="367" spans="1:34" s="48" customFormat="1" ht="15.95" customHeight="1">
      <c r="A367" s="20">
        <f t="shared" si="24"/>
        <v>333</v>
      </c>
      <c r="B367" s="240" t="s">
        <v>316</v>
      </c>
      <c r="C367" s="459"/>
      <c r="D367" s="460"/>
      <c r="E367" s="241"/>
      <c r="F367" s="243"/>
      <c r="G367" s="243"/>
      <c r="H367" s="243">
        <v>5240</v>
      </c>
      <c r="I367" s="248"/>
      <c r="J367" s="244"/>
      <c r="K367" s="461"/>
      <c r="L367" s="511"/>
      <c r="M367" s="247"/>
      <c r="N367" s="511"/>
      <c r="O367" s="247"/>
      <c r="P367" s="511"/>
      <c r="Q367" s="247"/>
      <c r="R367" s="511"/>
      <c r="S367" s="247"/>
      <c r="T367" s="511"/>
      <c r="U367" s="246"/>
      <c r="V367" s="511"/>
      <c r="W367" s="248"/>
      <c r="X367" s="511"/>
      <c r="Y367" s="248"/>
      <c r="Z367" s="511"/>
      <c r="AA367" s="246"/>
      <c r="AB367" s="511"/>
      <c r="AC367" s="248"/>
      <c r="AD367" s="511"/>
      <c r="AE367" s="248"/>
      <c r="AF367" s="480"/>
      <c r="AG367" s="29"/>
      <c r="AH367" s="462"/>
    </row>
    <row r="368" spans="1:34" ht="15">
      <c r="A368" s="20">
        <f t="shared" si="24"/>
        <v>334</v>
      </c>
      <c r="B368" s="252" t="s">
        <v>204</v>
      </c>
      <c r="C368" s="253" t="s">
        <v>1302</v>
      </c>
      <c r="D368" s="254" t="s">
        <v>226</v>
      </c>
      <c r="E368" s="232" t="s">
        <v>986</v>
      </c>
      <c r="F368" s="255"/>
      <c r="G368" s="255"/>
      <c r="H368" s="255">
        <v>10000</v>
      </c>
      <c r="I368" s="376" t="s">
        <v>290</v>
      </c>
      <c r="J368" s="458" t="s">
        <v>214</v>
      </c>
      <c r="K368" s="229">
        <v>41036</v>
      </c>
      <c r="L368" s="510">
        <v>30</v>
      </c>
      <c r="M368" s="534">
        <f>K368+L368</f>
        <v>41066</v>
      </c>
      <c r="N368" s="510"/>
      <c r="O368" s="376" t="s">
        <v>207</v>
      </c>
      <c r="P368" s="510">
        <v>30</v>
      </c>
      <c r="Q368" s="534">
        <f>M368+P368</f>
        <v>41096</v>
      </c>
      <c r="R368" s="510">
        <v>20</v>
      </c>
      <c r="S368" s="534">
        <f>Q368+R368</f>
        <v>41116</v>
      </c>
      <c r="T368" s="510">
        <v>10</v>
      </c>
      <c r="U368" s="229">
        <f>S368+T368</f>
        <v>41126</v>
      </c>
      <c r="V368" s="510">
        <v>15</v>
      </c>
      <c r="W368" s="534">
        <f>U368+V368</f>
        <v>41141</v>
      </c>
      <c r="X368" s="510">
        <v>10</v>
      </c>
      <c r="Y368" s="534">
        <f>W368+X368</f>
        <v>41151</v>
      </c>
      <c r="Z368" s="510">
        <v>7</v>
      </c>
      <c r="AA368" s="229">
        <f>Y368+Z368</f>
        <v>41158</v>
      </c>
      <c r="AB368" s="510">
        <v>7</v>
      </c>
      <c r="AC368" s="534">
        <f>AA368+AB368</f>
        <v>41165</v>
      </c>
      <c r="AD368" s="510">
        <v>130</v>
      </c>
      <c r="AE368" s="534">
        <f>AC368+AD368</f>
        <v>41295</v>
      </c>
      <c r="AF368" s="479"/>
      <c r="AG368" s="48"/>
      <c r="AH368" s="117" t="s">
        <v>770</v>
      </c>
    </row>
    <row r="369" spans="1:34" s="48" customFormat="1" ht="15.95" customHeight="1">
      <c r="A369" s="20">
        <f t="shared" si="24"/>
        <v>335</v>
      </c>
      <c r="B369" s="240" t="s">
        <v>316</v>
      </c>
      <c r="C369" s="459"/>
      <c r="D369" s="460"/>
      <c r="E369" s="241"/>
      <c r="F369" s="243"/>
      <c r="G369" s="243"/>
      <c r="H369" s="243">
        <v>6375</v>
      </c>
      <c r="I369" s="248"/>
      <c r="J369" s="244"/>
      <c r="K369" s="461"/>
      <c r="L369" s="511"/>
      <c r="M369" s="247"/>
      <c r="N369" s="511"/>
      <c r="O369" s="247"/>
      <c r="P369" s="511"/>
      <c r="Q369" s="247"/>
      <c r="R369" s="511"/>
      <c r="S369" s="247"/>
      <c r="T369" s="511"/>
      <c r="U369" s="246"/>
      <c r="V369" s="511"/>
      <c r="W369" s="248"/>
      <c r="X369" s="511"/>
      <c r="Y369" s="248"/>
      <c r="Z369" s="511"/>
      <c r="AA369" s="246"/>
      <c r="AB369" s="511"/>
      <c r="AC369" s="248"/>
      <c r="AD369" s="511"/>
      <c r="AE369" s="248"/>
      <c r="AF369" s="480"/>
      <c r="AG369" s="29"/>
      <c r="AH369" s="462"/>
    </row>
    <row r="370" spans="1:34" ht="15">
      <c r="A370" s="20">
        <f t="shared" si="24"/>
        <v>336</v>
      </c>
      <c r="B370" s="252" t="s">
        <v>204</v>
      </c>
      <c r="C370" s="253" t="s">
        <v>1303</v>
      </c>
      <c r="D370" s="254" t="s">
        <v>226</v>
      </c>
      <c r="E370" s="232" t="s">
        <v>1333</v>
      </c>
      <c r="F370" s="255"/>
      <c r="G370" s="255"/>
      <c r="H370" s="255">
        <v>10000</v>
      </c>
      <c r="I370" s="376" t="s">
        <v>290</v>
      </c>
      <c r="J370" s="458" t="s">
        <v>214</v>
      </c>
      <c r="K370" s="229">
        <v>41036</v>
      </c>
      <c r="L370" s="510">
        <v>30</v>
      </c>
      <c r="M370" s="534">
        <f>K370+L370</f>
        <v>41066</v>
      </c>
      <c r="N370" s="510"/>
      <c r="O370" s="376" t="s">
        <v>207</v>
      </c>
      <c r="P370" s="510">
        <v>30</v>
      </c>
      <c r="Q370" s="534">
        <f>M370+P370</f>
        <v>41096</v>
      </c>
      <c r="R370" s="510">
        <v>20</v>
      </c>
      <c r="S370" s="534">
        <f>Q370+R370</f>
        <v>41116</v>
      </c>
      <c r="T370" s="510">
        <v>10</v>
      </c>
      <c r="U370" s="229">
        <f>S370+T370</f>
        <v>41126</v>
      </c>
      <c r="V370" s="510">
        <v>15</v>
      </c>
      <c r="W370" s="534">
        <f>U370+V370</f>
        <v>41141</v>
      </c>
      <c r="X370" s="510">
        <v>10</v>
      </c>
      <c r="Y370" s="534">
        <f>W370+X370</f>
        <v>41151</v>
      </c>
      <c r="Z370" s="510">
        <v>7</v>
      </c>
      <c r="AA370" s="229">
        <f>Y370+Z370</f>
        <v>41158</v>
      </c>
      <c r="AB370" s="510">
        <v>7</v>
      </c>
      <c r="AC370" s="534">
        <f>AA370+AB370</f>
        <v>41165</v>
      </c>
      <c r="AD370" s="510">
        <v>130</v>
      </c>
      <c r="AE370" s="534">
        <f>AC370+AD370</f>
        <v>41295</v>
      </c>
      <c r="AF370" s="479"/>
      <c r="AG370" s="48"/>
      <c r="AH370" s="117" t="s">
        <v>770</v>
      </c>
    </row>
    <row r="371" spans="1:34" s="48" customFormat="1" ht="15.95" customHeight="1">
      <c r="A371" s="20">
        <f t="shared" si="24"/>
        <v>337</v>
      </c>
      <c r="B371" s="240" t="s">
        <v>316</v>
      </c>
      <c r="C371" s="459"/>
      <c r="D371" s="460"/>
      <c r="E371" s="241"/>
      <c r="F371" s="243"/>
      <c r="G371" s="243"/>
      <c r="H371" s="243">
        <v>5895</v>
      </c>
      <c r="I371" s="248"/>
      <c r="J371" s="244"/>
      <c r="K371" s="461"/>
      <c r="L371" s="511"/>
      <c r="M371" s="247"/>
      <c r="N371" s="511"/>
      <c r="O371" s="247"/>
      <c r="P371" s="511"/>
      <c r="Q371" s="247"/>
      <c r="R371" s="511"/>
      <c r="S371" s="247"/>
      <c r="T371" s="511"/>
      <c r="U371" s="246"/>
      <c r="V371" s="511"/>
      <c r="W371" s="248"/>
      <c r="X371" s="511"/>
      <c r="Y371" s="248"/>
      <c r="Z371" s="511"/>
      <c r="AA371" s="246"/>
      <c r="AB371" s="511"/>
      <c r="AC371" s="248"/>
      <c r="AD371" s="511"/>
      <c r="AE371" s="248"/>
      <c r="AF371" s="480"/>
      <c r="AG371" s="29"/>
      <c r="AH371" s="462"/>
    </row>
    <row r="372" spans="1:34" ht="15">
      <c r="A372" s="20">
        <f t="shared" si="24"/>
        <v>338</v>
      </c>
      <c r="B372" s="252" t="s">
        <v>204</v>
      </c>
      <c r="C372" s="253" t="s">
        <v>1304</v>
      </c>
      <c r="D372" s="254" t="s">
        <v>226</v>
      </c>
      <c r="E372" s="232" t="s">
        <v>1334</v>
      </c>
      <c r="F372" s="255"/>
      <c r="G372" s="255"/>
      <c r="H372" s="255">
        <v>10000</v>
      </c>
      <c r="I372" s="376" t="s">
        <v>290</v>
      </c>
      <c r="J372" s="458" t="s">
        <v>214</v>
      </c>
      <c r="K372" s="229">
        <v>41036</v>
      </c>
      <c r="L372" s="510">
        <v>30</v>
      </c>
      <c r="M372" s="534">
        <f>K372+L372</f>
        <v>41066</v>
      </c>
      <c r="N372" s="510"/>
      <c r="O372" s="376" t="s">
        <v>207</v>
      </c>
      <c r="P372" s="510">
        <v>30</v>
      </c>
      <c r="Q372" s="534">
        <f>M372+P372</f>
        <v>41096</v>
      </c>
      <c r="R372" s="510">
        <v>20</v>
      </c>
      <c r="S372" s="534">
        <f>Q372+R372</f>
        <v>41116</v>
      </c>
      <c r="T372" s="510">
        <v>10</v>
      </c>
      <c r="U372" s="229">
        <f>S372+T372</f>
        <v>41126</v>
      </c>
      <c r="V372" s="510">
        <v>15</v>
      </c>
      <c r="W372" s="534">
        <f>U372+V372</f>
        <v>41141</v>
      </c>
      <c r="X372" s="510">
        <v>10</v>
      </c>
      <c r="Y372" s="534">
        <f>W372+X372</f>
        <v>41151</v>
      </c>
      <c r="Z372" s="510">
        <v>7</v>
      </c>
      <c r="AA372" s="229">
        <f>Y372+Z372</f>
        <v>41158</v>
      </c>
      <c r="AB372" s="510">
        <v>7</v>
      </c>
      <c r="AC372" s="534">
        <f>AA372+AB372</f>
        <v>41165</v>
      </c>
      <c r="AD372" s="510">
        <v>130</v>
      </c>
      <c r="AE372" s="534">
        <f>AC372+AD372</f>
        <v>41295</v>
      </c>
      <c r="AF372" s="479"/>
      <c r="AG372" s="48"/>
      <c r="AH372" s="117" t="s">
        <v>770</v>
      </c>
    </row>
    <row r="373" spans="1:34" s="48" customFormat="1" ht="15.95" customHeight="1">
      <c r="A373" s="20">
        <f t="shared" si="24"/>
        <v>339</v>
      </c>
      <c r="B373" s="240" t="s">
        <v>316</v>
      </c>
      <c r="C373" s="459"/>
      <c r="D373" s="460"/>
      <c r="E373" s="241"/>
      <c r="F373" s="243"/>
      <c r="G373" s="243"/>
      <c r="H373" s="243">
        <v>8685</v>
      </c>
      <c r="I373" s="248"/>
      <c r="J373" s="244"/>
      <c r="K373" s="461"/>
      <c r="L373" s="511"/>
      <c r="M373" s="247"/>
      <c r="N373" s="511"/>
      <c r="O373" s="247"/>
      <c r="P373" s="511"/>
      <c r="Q373" s="247"/>
      <c r="R373" s="511"/>
      <c r="S373" s="247"/>
      <c r="T373" s="511"/>
      <c r="U373" s="246"/>
      <c r="V373" s="511"/>
      <c r="W373" s="248"/>
      <c r="X373" s="511"/>
      <c r="Y373" s="248"/>
      <c r="Z373" s="511"/>
      <c r="AA373" s="246"/>
      <c r="AB373" s="511"/>
      <c r="AC373" s="248"/>
      <c r="AD373" s="511"/>
      <c r="AE373" s="248"/>
      <c r="AF373" s="480"/>
      <c r="AG373" s="29"/>
      <c r="AH373" s="462"/>
    </row>
    <row r="374" spans="1:34" ht="15">
      <c r="A374" s="20">
        <f t="shared" si="24"/>
        <v>340</v>
      </c>
      <c r="B374" s="252" t="s">
        <v>204</v>
      </c>
      <c r="C374" s="253" t="s">
        <v>1305</v>
      </c>
      <c r="D374" s="254" t="s">
        <v>226</v>
      </c>
      <c r="E374" s="232" t="s">
        <v>1335</v>
      </c>
      <c r="F374" s="255"/>
      <c r="G374" s="255"/>
      <c r="H374" s="255">
        <v>10000</v>
      </c>
      <c r="I374" s="376" t="s">
        <v>290</v>
      </c>
      <c r="J374" s="458" t="s">
        <v>214</v>
      </c>
      <c r="K374" s="229">
        <v>41036</v>
      </c>
      <c r="L374" s="510">
        <v>30</v>
      </c>
      <c r="M374" s="534">
        <f>K374+L374</f>
        <v>41066</v>
      </c>
      <c r="N374" s="510"/>
      <c r="O374" s="376" t="s">
        <v>207</v>
      </c>
      <c r="P374" s="510">
        <v>30</v>
      </c>
      <c r="Q374" s="534">
        <f>M374+P374</f>
        <v>41096</v>
      </c>
      <c r="R374" s="510">
        <v>20</v>
      </c>
      <c r="S374" s="534">
        <f>Q374+R374</f>
        <v>41116</v>
      </c>
      <c r="T374" s="510">
        <v>10</v>
      </c>
      <c r="U374" s="229">
        <f>S374+T374</f>
        <v>41126</v>
      </c>
      <c r="V374" s="510">
        <v>15</v>
      </c>
      <c r="W374" s="534">
        <f>U374+V374</f>
        <v>41141</v>
      </c>
      <c r="X374" s="510">
        <v>10</v>
      </c>
      <c r="Y374" s="534">
        <f>W374+X374</f>
        <v>41151</v>
      </c>
      <c r="Z374" s="510">
        <v>7</v>
      </c>
      <c r="AA374" s="229">
        <f>Y374+Z374</f>
        <v>41158</v>
      </c>
      <c r="AB374" s="510">
        <v>7</v>
      </c>
      <c r="AC374" s="534">
        <f>AA374+AB374</f>
        <v>41165</v>
      </c>
      <c r="AD374" s="510">
        <v>130</v>
      </c>
      <c r="AE374" s="534">
        <f>AC374+AD374</f>
        <v>41295</v>
      </c>
      <c r="AF374" s="479"/>
      <c r="AG374" s="48"/>
      <c r="AH374" s="117" t="s">
        <v>770</v>
      </c>
    </row>
    <row r="375" spans="1:34" s="48" customFormat="1" ht="15.95" customHeight="1">
      <c r="A375" s="20">
        <f t="shared" si="24"/>
        <v>341</v>
      </c>
      <c r="B375" s="240" t="s">
        <v>316</v>
      </c>
      <c r="C375" s="459"/>
      <c r="D375" s="460"/>
      <c r="E375" s="241"/>
      <c r="F375" s="243"/>
      <c r="G375" s="243"/>
      <c r="H375" s="243">
        <v>8520</v>
      </c>
      <c r="I375" s="248"/>
      <c r="J375" s="244"/>
      <c r="K375" s="461"/>
      <c r="L375" s="511"/>
      <c r="M375" s="247"/>
      <c r="N375" s="511"/>
      <c r="O375" s="247"/>
      <c r="P375" s="511"/>
      <c r="Q375" s="247"/>
      <c r="R375" s="511"/>
      <c r="S375" s="247"/>
      <c r="T375" s="511"/>
      <c r="U375" s="246"/>
      <c r="V375" s="511"/>
      <c r="W375" s="248"/>
      <c r="X375" s="511"/>
      <c r="Y375" s="248"/>
      <c r="Z375" s="511"/>
      <c r="AA375" s="246"/>
      <c r="AB375" s="511"/>
      <c r="AC375" s="248"/>
      <c r="AD375" s="511"/>
      <c r="AE375" s="248"/>
      <c r="AF375" s="480"/>
      <c r="AG375" s="29"/>
      <c r="AH375" s="462"/>
    </row>
    <row r="376" spans="1:34" ht="15">
      <c r="A376" s="20">
        <f t="shared" si="24"/>
        <v>342</v>
      </c>
      <c r="B376" s="252" t="s">
        <v>204</v>
      </c>
      <c r="C376" s="253" t="s">
        <v>1306</v>
      </c>
      <c r="D376" s="254" t="s">
        <v>226</v>
      </c>
      <c r="E376" s="232" t="s">
        <v>1336</v>
      </c>
      <c r="F376" s="255"/>
      <c r="G376" s="255"/>
      <c r="H376" s="255">
        <v>10000</v>
      </c>
      <c r="I376" s="376" t="s">
        <v>290</v>
      </c>
      <c r="J376" s="458" t="s">
        <v>214</v>
      </c>
      <c r="K376" s="229">
        <v>41036</v>
      </c>
      <c r="L376" s="510">
        <v>30</v>
      </c>
      <c r="M376" s="534">
        <f>K376+L376</f>
        <v>41066</v>
      </c>
      <c r="N376" s="510"/>
      <c r="O376" s="376" t="s">
        <v>207</v>
      </c>
      <c r="P376" s="510">
        <v>30</v>
      </c>
      <c r="Q376" s="534">
        <f>M376+P376</f>
        <v>41096</v>
      </c>
      <c r="R376" s="510">
        <v>20</v>
      </c>
      <c r="S376" s="534">
        <f>Q376+R376</f>
        <v>41116</v>
      </c>
      <c r="T376" s="510">
        <v>10</v>
      </c>
      <c r="U376" s="229">
        <f>S376+T376</f>
        <v>41126</v>
      </c>
      <c r="V376" s="510">
        <v>15</v>
      </c>
      <c r="W376" s="534">
        <f>U376+V376</f>
        <v>41141</v>
      </c>
      <c r="X376" s="510">
        <v>10</v>
      </c>
      <c r="Y376" s="534">
        <f>W376+X376</f>
        <v>41151</v>
      </c>
      <c r="Z376" s="510">
        <v>7</v>
      </c>
      <c r="AA376" s="229">
        <f>Y376+Z376</f>
        <v>41158</v>
      </c>
      <c r="AB376" s="510">
        <v>7</v>
      </c>
      <c r="AC376" s="534">
        <f>AA376+AB376</f>
        <v>41165</v>
      </c>
      <c r="AD376" s="510">
        <v>130</v>
      </c>
      <c r="AE376" s="534">
        <f>AC376+AD376</f>
        <v>41295</v>
      </c>
      <c r="AF376" s="479"/>
      <c r="AG376" s="48"/>
      <c r="AH376" s="117" t="s">
        <v>770</v>
      </c>
    </row>
    <row r="377" spans="1:34" s="48" customFormat="1" ht="15.95" customHeight="1">
      <c r="A377" s="20">
        <f t="shared" si="24"/>
        <v>343</v>
      </c>
      <c r="B377" s="240" t="s">
        <v>316</v>
      </c>
      <c r="C377" s="459"/>
      <c r="D377" s="460"/>
      <c r="E377" s="241"/>
      <c r="F377" s="243"/>
      <c r="G377" s="243"/>
      <c r="H377" s="243">
        <v>4920</v>
      </c>
      <c r="I377" s="248"/>
      <c r="J377" s="244"/>
      <c r="K377" s="461"/>
      <c r="L377" s="511"/>
      <c r="M377" s="247"/>
      <c r="N377" s="511"/>
      <c r="O377" s="247"/>
      <c r="P377" s="511"/>
      <c r="Q377" s="247"/>
      <c r="R377" s="511"/>
      <c r="S377" s="247"/>
      <c r="T377" s="511"/>
      <c r="U377" s="246"/>
      <c r="V377" s="511"/>
      <c r="W377" s="248"/>
      <c r="X377" s="511"/>
      <c r="Y377" s="248"/>
      <c r="Z377" s="511"/>
      <c r="AA377" s="246"/>
      <c r="AB377" s="511"/>
      <c r="AC377" s="248"/>
      <c r="AD377" s="511"/>
      <c r="AE377" s="248"/>
      <c r="AF377" s="480"/>
      <c r="AG377" s="29"/>
      <c r="AH377" s="462"/>
    </row>
    <row r="378" spans="1:34" ht="15">
      <c r="A378" s="20">
        <f t="shared" si="24"/>
        <v>344</v>
      </c>
      <c r="B378" s="252" t="s">
        <v>204</v>
      </c>
      <c r="C378" s="253" t="s">
        <v>1307</v>
      </c>
      <c r="D378" s="254" t="s">
        <v>226</v>
      </c>
      <c r="E378" s="232" t="s">
        <v>1256</v>
      </c>
      <c r="F378" s="255"/>
      <c r="G378" s="255"/>
      <c r="H378" s="255">
        <v>10000</v>
      </c>
      <c r="I378" s="376" t="s">
        <v>290</v>
      </c>
      <c r="J378" s="458" t="s">
        <v>214</v>
      </c>
      <c r="K378" s="229">
        <v>41036</v>
      </c>
      <c r="L378" s="510">
        <v>30</v>
      </c>
      <c r="M378" s="534">
        <f>K378+L378</f>
        <v>41066</v>
      </c>
      <c r="N378" s="510"/>
      <c r="O378" s="376" t="s">
        <v>207</v>
      </c>
      <c r="P378" s="510">
        <v>30</v>
      </c>
      <c r="Q378" s="534">
        <f>M378+P378</f>
        <v>41096</v>
      </c>
      <c r="R378" s="510">
        <v>20</v>
      </c>
      <c r="S378" s="534">
        <f>Q378+R378</f>
        <v>41116</v>
      </c>
      <c r="T378" s="510">
        <v>10</v>
      </c>
      <c r="U378" s="229">
        <f>S378+T378</f>
        <v>41126</v>
      </c>
      <c r="V378" s="510">
        <v>15</v>
      </c>
      <c r="W378" s="534">
        <f>U378+V378</f>
        <v>41141</v>
      </c>
      <c r="X378" s="510">
        <v>10</v>
      </c>
      <c r="Y378" s="534">
        <f>W378+X378</f>
        <v>41151</v>
      </c>
      <c r="Z378" s="510">
        <v>7</v>
      </c>
      <c r="AA378" s="229">
        <f>Y378+Z378</f>
        <v>41158</v>
      </c>
      <c r="AB378" s="510">
        <v>7</v>
      </c>
      <c r="AC378" s="534">
        <f>AA378+AB378</f>
        <v>41165</v>
      </c>
      <c r="AD378" s="510">
        <v>130</v>
      </c>
      <c r="AE378" s="534">
        <f>AC378+AD378</f>
        <v>41295</v>
      </c>
      <c r="AF378" s="479"/>
      <c r="AG378" s="48"/>
      <c r="AH378" s="117" t="s">
        <v>770</v>
      </c>
    </row>
    <row r="379" spans="1:34" s="48" customFormat="1" ht="15.95" customHeight="1">
      <c r="A379" s="20">
        <f t="shared" si="24"/>
        <v>345</v>
      </c>
      <c r="B379" s="240" t="s">
        <v>316</v>
      </c>
      <c r="C379" s="459"/>
      <c r="D379" s="460"/>
      <c r="E379" s="241"/>
      <c r="F379" s="243"/>
      <c r="G379" s="243"/>
      <c r="H379" s="243">
        <v>6985</v>
      </c>
      <c r="I379" s="248"/>
      <c r="J379" s="244"/>
      <c r="K379" s="461"/>
      <c r="L379" s="511"/>
      <c r="M379" s="247"/>
      <c r="N379" s="511"/>
      <c r="O379" s="247"/>
      <c r="P379" s="511"/>
      <c r="Q379" s="247"/>
      <c r="R379" s="511"/>
      <c r="S379" s="247"/>
      <c r="T379" s="511"/>
      <c r="U379" s="246"/>
      <c r="V379" s="511"/>
      <c r="W379" s="248"/>
      <c r="X379" s="511"/>
      <c r="Y379" s="248"/>
      <c r="Z379" s="511"/>
      <c r="AA379" s="246"/>
      <c r="AB379" s="511"/>
      <c r="AC379" s="248"/>
      <c r="AD379" s="511"/>
      <c r="AE379" s="248"/>
      <c r="AF379" s="480"/>
      <c r="AG379" s="29"/>
      <c r="AH379" s="462"/>
    </row>
    <row r="380" spans="1:34" ht="15">
      <c r="A380" s="20">
        <f t="shared" si="24"/>
        <v>346</v>
      </c>
      <c r="B380" s="252" t="s">
        <v>204</v>
      </c>
      <c r="C380" s="253" t="s">
        <v>1308</v>
      </c>
      <c r="D380" s="254" t="s">
        <v>226</v>
      </c>
      <c r="E380" s="232" t="s">
        <v>1337</v>
      </c>
      <c r="F380" s="255"/>
      <c r="G380" s="255"/>
      <c r="H380" s="255">
        <v>10000</v>
      </c>
      <c r="I380" s="376" t="s">
        <v>290</v>
      </c>
      <c r="J380" s="458" t="s">
        <v>214</v>
      </c>
      <c r="K380" s="229">
        <v>41036</v>
      </c>
      <c r="L380" s="510">
        <v>30</v>
      </c>
      <c r="M380" s="534">
        <f>K380+L380</f>
        <v>41066</v>
      </c>
      <c r="N380" s="510"/>
      <c r="O380" s="376" t="s">
        <v>207</v>
      </c>
      <c r="P380" s="510">
        <v>30</v>
      </c>
      <c r="Q380" s="534">
        <f>M380+P380</f>
        <v>41096</v>
      </c>
      <c r="R380" s="510">
        <v>20</v>
      </c>
      <c r="S380" s="534">
        <f>Q380+R380</f>
        <v>41116</v>
      </c>
      <c r="T380" s="510">
        <v>10</v>
      </c>
      <c r="U380" s="229">
        <f>S380+T380</f>
        <v>41126</v>
      </c>
      <c r="V380" s="510">
        <v>15</v>
      </c>
      <c r="W380" s="534">
        <f>U380+V380</f>
        <v>41141</v>
      </c>
      <c r="X380" s="510">
        <v>10</v>
      </c>
      <c r="Y380" s="534">
        <f>W380+X380</f>
        <v>41151</v>
      </c>
      <c r="Z380" s="510">
        <v>7</v>
      </c>
      <c r="AA380" s="229">
        <f>Y380+Z380</f>
        <v>41158</v>
      </c>
      <c r="AB380" s="510">
        <v>7</v>
      </c>
      <c r="AC380" s="534">
        <f>AA380+AB380</f>
        <v>41165</v>
      </c>
      <c r="AD380" s="510">
        <v>130</v>
      </c>
      <c r="AE380" s="534">
        <f>AC380+AD380</f>
        <v>41295</v>
      </c>
      <c r="AF380" s="479"/>
      <c r="AG380" s="48"/>
      <c r="AH380" s="117" t="s">
        <v>770</v>
      </c>
    </row>
    <row r="381" spans="1:34" s="48" customFormat="1" ht="15.95" customHeight="1">
      <c r="A381" s="20">
        <f t="shared" si="24"/>
        <v>347</v>
      </c>
      <c r="B381" s="240" t="s">
        <v>316</v>
      </c>
      <c r="C381" s="459"/>
      <c r="D381" s="460"/>
      <c r="E381" s="241"/>
      <c r="F381" s="243"/>
      <c r="G381" s="243"/>
      <c r="H381" s="243">
        <v>10000</v>
      </c>
      <c r="I381" s="248"/>
      <c r="J381" s="244"/>
      <c r="K381" s="461"/>
      <c r="L381" s="511"/>
      <c r="M381" s="247"/>
      <c r="N381" s="511"/>
      <c r="O381" s="247"/>
      <c r="P381" s="511"/>
      <c r="Q381" s="247"/>
      <c r="R381" s="511"/>
      <c r="S381" s="247"/>
      <c r="T381" s="511"/>
      <c r="U381" s="246"/>
      <c r="V381" s="511"/>
      <c r="W381" s="248"/>
      <c r="X381" s="511"/>
      <c r="Y381" s="248"/>
      <c r="Z381" s="511"/>
      <c r="AA381" s="246"/>
      <c r="AB381" s="511"/>
      <c r="AC381" s="248"/>
      <c r="AD381" s="511"/>
      <c r="AE381" s="248"/>
      <c r="AF381" s="480"/>
      <c r="AG381" s="29"/>
      <c r="AH381" s="462"/>
    </row>
    <row r="382" spans="1:34" ht="15">
      <c r="A382" s="20">
        <f t="shared" si="24"/>
        <v>348</v>
      </c>
      <c r="B382" s="252" t="s">
        <v>204</v>
      </c>
      <c r="C382" s="253" t="s">
        <v>1309</v>
      </c>
      <c r="D382" s="254" t="s">
        <v>226</v>
      </c>
      <c r="E382" s="232" t="s">
        <v>1338</v>
      </c>
      <c r="F382" s="255"/>
      <c r="G382" s="255"/>
      <c r="H382" s="255">
        <v>10000</v>
      </c>
      <c r="I382" s="376" t="s">
        <v>290</v>
      </c>
      <c r="J382" s="458" t="s">
        <v>214</v>
      </c>
      <c r="K382" s="229">
        <v>41036</v>
      </c>
      <c r="L382" s="510">
        <v>30</v>
      </c>
      <c r="M382" s="534">
        <f>K382+L382</f>
        <v>41066</v>
      </c>
      <c r="N382" s="510"/>
      <c r="O382" s="376" t="s">
        <v>207</v>
      </c>
      <c r="P382" s="510">
        <v>30</v>
      </c>
      <c r="Q382" s="534">
        <f>M382+P382</f>
        <v>41096</v>
      </c>
      <c r="R382" s="510">
        <v>20</v>
      </c>
      <c r="S382" s="534">
        <f>Q382+R382</f>
        <v>41116</v>
      </c>
      <c r="T382" s="510">
        <v>10</v>
      </c>
      <c r="U382" s="229">
        <f>S382+T382</f>
        <v>41126</v>
      </c>
      <c r="V382" s="510">
        <v>15</v>
      </c>
      <c r="W382" s="534">
        <f>U382+V382</f>
        <v>41141</v>
      </c>
      <c r="X382" s="510">
        <v>10</v>
      </c>
      <c r="Y382" s="534">
        <f>W382+X382</f>
        <v>41151</v>
      </c>
      <c r="Z382" s="510">
        <v>7</v>
      </c>
      <c r="AA382" s="229">
        <f>Y382+Z382</f>
        <v>41158</v>
      </c>
      <c r="AB382" s="510">
        <v>7</v>
      </c>
      <c r="AC382" s="534">
        <f>AA382+AB382</f>
        <v>41165</v>
      </c>
      <c r="AD382" s="510">
        <v>130</v>
      </c>
      <c r="AE382" s="534">
        <f>AC382+AD382</f>
        <v>41295</v>
      </c>
      <c r="AF382" s="479"/>
      <c r="AG382" s="48"/>
      <c r="AH382" s="117" t="s">
        <v>770</v>
      </c>
    </row>
    <row r="383" spans="1:34" s="48" customFormat="1" ht="15.95" customHeight="1">
      <c r="A383" s="20">
        <f t="shared" si="24"/>
        <v>349</v>
      </c>
      <c r="B383" s="240" t="s">
        <v>316</v>
      </c>
      <c r="C383" s="459"/>
      <c r="D383" s="460"/>
      <c r="E383" s="241"/>
      <c r="F383" s="243"/>
      <c r="G383" s="243"/>
      <c r="H383" s="243">
        <v>9040</v>
      </c>
      <c r="I383" s="248"/>
      <c r="J383" s="244"/>
      <c r="K383" s="461"/>
      <c r="L383" s="511"/>
      <c r="M383" s="247"/>
      <c r="N383" s="511"/>
      <c r="O383" s="247"/>
      <c r="P383" s="511"/>
      <c r="Q383" s="247"/>
      <c r="R383" s="511"/>
      <c r="S383" s="247"/>
      <c r="T383" s="511"/>
      <c r="U383" s="246"/>
      <c r="V383" s="511"/>
      <c r="W383" s="248"/>
      <c r="X383" s="511"/>
      <c r="Y383" s="248"/>
      <c r="Z383" s="511"/>
      <c r="AA383" s="246"/>
      <c r="AB383" s="511"/>
      <c r="AC383" s="248"/>
      <c r="AD383" s="511"/>
      <c r="AE383" s="248"/>
      <c r="AF383" s="480"/>
      <c r="AG383" s="29"/>
      <c r="AH383" s="462"/>
    </row>
    <row r="384" spans="1:34" ht="15">
      <c r="A384" s="20">
        <f t="shared" si="24"/>
        <v>350</v>
      </c>
      <c r="B384" s="252" t="s">
        <v>204</v>
      </c>
      <c r="C384" s="253" t="s">
        <v>1310</v>
      </c>
      <c r="D384" s="254" t="s">
        <v>226</v>
      </c>
      <c r="E384" s="232" t="s">
        <v>1339</v>
      </c>
      <c r="F384" s="255"/>
      <c r="G384" s="255"/>
      <c r="H384" s="255">
        <v>10000</v>
      </c>
      <c r="I384" s="376" t="s">
        <v>290</v>
      </c>
      <c r="J384" s="458" t="s">
        <v>214</v>
      </c>
      <c r="K384" s="229">
        <v>41036</v>
      </c>
      <c r="L384" s="510">
        <v>30</v>
      </c>
      <c r="M384" s="534">
        <f>K384+L384</f>
        <v>41066</v>
      </c>
      <c r="N384" s="510"/>
      <c r="O384" s="376" t="s">
        <v>207</v>
      </c>
      <c r="P384" s="510">
        <v>30</v>
      </c>
      <c r="Q384" s="534">
        <f>M384+P384</f>
        <v>41096</v>
      </c>
      <c r="R384" s="510">
        <v>20</v>
      </c>
      <c r="S384" s="534">
        <f>Q384+R384</f>
        <v>41116</v>
      </c>
      <c r="T384" s="510">
        <v>10</v>
      </c>
      <c r="U384" s="229">
        <f>S384+T384</f>
        <v>41126</v>
      </c>
      <c r="V384" s="510">
        <v>15</v>
      </c>
      <c r="W384" s="534">
        <f>U384+V384</f>
        <v>41141</v>
      </c>
      <c r="X384" s="510">
        <v>10</v>
      </c>
      <c r="Y384" s="534">
        <f>W384+X384</f>
        <v>41151</v>
      </c>
      <c r="Z384" s="510">
        <v>7</v>
      </c>
      <c r="AA384" s="229">
        <f>Y384+Z384</f>
        <v>41158</v>
      </c>
      <c r="AB384" s="510">
        <v>7</v>
      </c>
      <c r="AC384" s="534">
        <f>AA384+AB384</f>
        <v>41165</v>
      </c>
      <c r="AD384" s="510">
        <v>130</v>
      </c>
      <c r="AE384" s="534">
        <f>AC384+AD384</f>
        <v>41295</v>
      </c>
      <c r="AF384" s="479"/>
      <c r="AG384" s="48"/>
      <c r="AH384" s="117" t="s">
        <v>770</v>
      </c>
    </row>
    <row r="385" spans="1:34" s="48" customFormat="1" ht="15.95" customHeight="1">
      <c r="A385" s="20">
        <f t="shared" si="24"/>
        <v>351</v>
      </c>
      <c r="B385" s="240" t="s">
        <v>316</v>
      </c>
      <c r="C385" s="459"/>
      <c r="D385" s="460"/>
      <c r="E385" s="241"/>
      <c r="F385" s="243"/>
      <c r="G385" s="243"/>
      <c r="H385" s="243">
        <v>8380</v>
      </c>
      <c r="I385" s="248"/>
      <c r="J385" s="244"/>
      <c r="K385" s="461"/>
      <c r="L385" s="511"/>
      <c r="M385" s="247"/>
      <c r="N385" s="511"/>
      <c r="O385" s="247"/>
      <c r="P385" s="511"/>
      <c r="Q385" s="247"/>
      <c r="R385" s="511"/>
      <c r="S385" s="247"/>
      <c r="T385" s="511"/>
      <c r="U385" s="246"/>
      <c r="V385" s="511"/>
      <c r="W385" s="248"/>
      <c r="X385" s="511"/>
      <c r="Y385" s="248"/>
      <c r="Z385" s="511"/>
      <c r="AA385" s="246"/>
      <c r="AB385" s="511"/>
      <c r="AC385" s="248"/>
      <c r="AD385" s="511"/>
      <c r="AE385" s="248"/>
      <c r="AF385" s="480"/>
      <c r="AG385" s="29"/>
      <c r="AH385" s="462"/>
    </row>
    <row r="386" spans="1:34" ht="15">
      <c r="A386" s="20">
        <f t="shared" si="24"/>
        <v>352</v>
      </c>
      <c r="B386" s="252" t="s">
        <v>204</v>
      </c>
      <c r="C386" s="253" t="s">
        <v>1311</v>
      </c>
      <c r="D386" s="254" t="s">
        <v>226</v>
      </c>
      <c r="E386" s="232" t="s">
        <v>1340</v>
      </c>
      <c r="F386" s="255"/>
      <c r="G386" s="255"/>
      <c r="H386" s="255">
        <v>10000</v>
      </c>
      <c r="I386" s="376" t="s">
        <v>290</v>
      </c>
      <c r="J386" s="458" t="s">
        <v>214</v>
      </c>
      <c r="K386" s="229">
        <v>41036</v>
      </c>
      <c r="L386" s="510">
        <v>30</v>
      </c>
      <c r="M386" s="534">
        <f>K386+L386</f>
        <v>41066</v>
      </c>
      <c r="N386" s="510"/>
      <c r="O386" s="376" t="s">
        <v>207</v>
      </c>
      <c r="P386" s="510">
        <v>30</v>
      </c>
      <c r="Q386" s="534">
        <f>M386+P386</f>
        <v>41096</v>
      </c>
      <c r="R386" s="510">
        <v>20</v>
      </c>
      <c r="S386" s="534">
        <f>Q386+R386</f>
        <v>41116</v>
      </c>
      <c r="T386" s="510">
        <v>10</v>
      </c>
      <c r="U386" s="229">
        <f>S386+T386</f>
        <v>41126</v>
      </c>
      <c r="V386" s="510">
        <v>15</v>
      </c>
      <c r="W386" s="534">
        <f>U386+V386</f>
        <v>41141</v>
      </c>
      <c r="X386" s="510">
        <v>10</v>
      </c>
      <c r="Y386" s="534">
        <f>W386+X386</f>
        <v>41151</v>
      </c>
      <c r="Z386" s="510">
        <v>7</v>
      </c>
      <c r="AA386" s="229">
        <f>Y386+Z386</f>
        <v>41158</v>
      </c>
      <c r="AB386" s="510">
        <v>7</v>
      </c>
      <c r="AC386" s="534">
        <f>AA386+AB386</f>
        <v>41165</v>
      </c>
      <c r="AD386" s="510">
        <v>130</v>
      </c>
      <c r="AE386" s="534">
        <f>AC386+AD386</f>
        <v>41295</v>
      </c>
      <c r="AF386" s="479"/>
      <c r="AG386" s="48"/>
      <c r="AH386" s="117" t="s">
        <v>770</v>
      </c>
    </row>
    <row r="387" spans="1:34" s="48" customFormat="1" ht="15.95" customHeight="1">
      <c r="A387" s="20">
        <f t="shared" si="24"/>
        <v>353</v>
      </c>
      <c r="B387" s="240" t="s">
        <v>316</v>
      </c>
      <c r="C387" s="459"/>
      <c r="D387" s="460"/>
      <c r="E387" s="241"/>
      <c r="F387" s="243"/>
      <c r="G387" s="243"/>
      <c r="H387" s="243">
        <v>10000</v>
      </c>
      <c r="I387" s="248"/>
      <c r="J387" s="244"/>
      <c r="K387" s="461"/>
      <c r="L387" s="511"/>
      <c r="M387" s="247"/>
      <c r="N387" s="511"/>
      <c r="O387" s="247"/>
      <c r="P387" s="511"/>
      <c r="Q387" s="247"/>
      <c r="R387" s="511"/>
      <c r="S387" s="247"/>
      <c r="T387" s="511"/>
      <c r="U387" s="246"/>
      <c r="V387" s="511"/>
      <c r="W387" s="248"/>
      <c r="X387" s="511"/>
      <c r="Y387" s="248"/>
      <c r="Z387" s="511"/>
      <c r="AA387" s="246"/>
      <c r="AB387" s="511"/>
      <c r="AC387" s="248"/>
      <c r="AD387" s="511"/>
      <c r="AE387" s="248"/>
      <c r="AF387" s="480"/>
      <c r="AG387" s="29"/>
      <c r="AH387" s="462"/>
    </row>
    <row r="388" spans="1:34" ht="15">
      <c r="A388" s="20">
        <f t="shared" si="24"/>
        <v>354</v>
      </c>
      <c r="B388" s="252" t="s">
        <v>204</v>
      </c>
      <c r="C388" s="253" t="s">
        <v>1312</v>
      </c>
      <c r="D388" s="254" t="s">
        <v>226</v>
      </c>
      <c r="E388" s="232" t="s">
        <v>1028</v>
      </c>
      <c r="F388" s="255"/>
      <c r="G388" s="255"/>
      <c r="H388" s="255">
        <v>10000</v>
      </c>
      <c r="I388" s="376" t="s">
        <v>290</v>
      </c>
      <c r="J388" s="458" t="s">
        <v>214</v>
      </c>
      <c r="K388" s="229">
        <v>41036</v>
      </c>
      <c r="L388" s="510">
        <v>30</v>
      </c>
      <c r="M388" s="534">
        <f>K388+L388</f>
        <v>41066</v>
      </c>
      <c r="N388" s="510"/>
      <c r="O388" s="376" t="s">
        <v>207</v>
      </c>
      <c r="P388" s="510">
        <v>30</v>
      </c>
      <c r="Q388" s="534">
        <f>M388+P388</f>
        <v>41096</v>
      </c>
      <c r="R388" s="510">
        <v>20</v>
      </c>
      <c r="S388" s="534">
        <f>Q388+R388</f>
        <v>41116</v>
      </c>
      <c r="T388" s="510">
        <v>10</v>
      </c>
      <c r="U388" s="229">
        <f>S388+T388</f>
        <v>41126</v>
      </c>
      <c r="V388" s="510">
        <v>15</v>
      </c>
      <c r="W388" s="534">
        <f>U388+V388</f>
        <v>41141</v>
      </c>
      <c r="X388" s="510">
        <v>10</v>
      </c>
      <c r="Y388" s="534">
        <f>W388+X388</f>
        <v>41151</v>
      </c>
      <c r="Z388" s="510">
        <v>7</v>
      </c>
      <c r="AA388" s="229">
        <f>Y388+Z388</f>
        <v>41158</v>
      </c>
      <c r="AB388" s="510">
        <v>7</v>
      </c>
      <c r="AC388" s="534">
        <f>AA388+AB388</f>
        <v>41165</v>
      </c>
      <c r="AD388" s="510">
        <v>130</v>
      </c>
      <c r="AE388" s="534">
        <f>AC388+AD388</f>
        <v>41295</v>
      </c>
      <c r="AF388" s="479"/>
      <c r="AG388" s="48"/>
      <c r="AH388" s="117" t="s">
        <v>770</v>
      </c>
    </row>
    <row r="389" spans="1:34" s="48" customFormat="1" ht="15.95" customHeight="1">
      <c r="A389" s="20">
        <f t="shared" si="24"/>
        <v>355</v>
      </c>
      <c r="B389" s="240" t="s">
        <v>316</v>
      </c>
      <c r="C389" s="459"/>
      <c r="D389" s="460"/>
      <c r="E389" s="241"/>
      <c r="F389" s="243"/>
      <c r="G389" s="243"/>
      <c r="H389" s="243">
        <v>7290</v>
      </c>
      <c r="I389" s="248"/>
      <c r="J389" s="244"/>
      <c r="K389" s="461"/>
      <c r="L389" s="511"/>
      <c r="M389" s="247"/>
      <c r="N389" s="511"/>
      <c r="O389" s="247"/>
      <c r="P389" s="511"/>
      <c r="Q389" s="247"/>
      <c r="R389" s="511"/>
      <c r="S389" s="247"/>
      <c r="T389" s="511"/>
      <c r="U389" s="246"/>
      <c r="V389" s="511"/>
      <c r="W389" s="248"/>
      <c r="X389" s="511"/>
      <c r="Y389" s="248"/>
      <c r="Z389" s="511"/>
      <c r="AA389" s="246"/>
      <c r="AB389" s="511"/>
      <c r="AC389" s="248"/>
      <c r="AD389" s="511"/>
      <c r="AE389" s="248"/>
      <c r="AF389" s="480"/>
      <c r="AG389" s="29"/>
      <c r="AH389" s="462"/>
    </row>
    <row r="390" spans="1:34" ht="15">
      <c r="A390" s="20">
        <f t="shared" si="24"/>
        <v>356</v>
      </c>
      <c r="B390" s="252" t="s">
        <v>204</v>
      </c>
      <c r="C390" s="253" t="s">
        <v>1313</v>
      </c>
      <c r="D390" s="254" t="s">
        <v>226</v>
      </c>
      <c r="E390" s="232" t="s">
        <v>1341</v>
      </c>
      <c r="F390" s="255"/>
      <c r="G390" s="255"/>
      <c r="H390" s="255">
        <v>10000</v>
      </c>
      <c r="I390" s="376" t="s">
        <v>290</v>
      </c>
      <c r="J390" s="458" t="s">
        <v>214</v>
      </c>
      <c r="K390" s="229">
        <v>41036</v>
      </c>
      <c r="L390" s="510">
        <v>30</v>
      </c>
      <c r="M390" s="534">
        <f>K390+L390</f>
        <v>41066</v>
      </c>
      <c r="N390" s="510"/>
      <c r="O390" s="376" t="s">
        <v>207</v>
      </c>
      <c r="P390" s="510">
        <v>30</v>
      </c>
      <c r="Q390" s="534">
        <f>M390+P390</f>
        <v>41096</v>
      </c>
      <c r="R390" s="510">
        <v>20</v>
      </c>
      <c r="S390" s="534">
        <f>Q390+R390</f>
        <v>41116</v>
      </c>
      <c r="T390" s="510">
        <v>10</v>
      </c>
      <c r="U390" s="229">
        <f>S390+T390</f>
        <v>41126</v>
      </c>
      <c r="V390" s="510">
        <v>15</v>
      </c>
      <c r="W390" s="534">
        <f>U390+V390</f>
        <v>41141</v>
      </c>
      <c r="X390" s="510">
        <v>10</v>
      </c>
      <c r="Y390" s="534">
        <f>W390+X390</f>
        <v>41151</v>
      </c>
      <c r="Z390" s="510">
        <v>7</v>
      </c>
      <c r="AA390" s="229">
        <f>Y390+Z390</f>
        <v>41158</v>
      </c>
      <c r="AB390" s="510">
        <v>7</v>
      </c>
      <c r="AC390" s="534">
        <f>AA390+AB390</f>
        <v>41165</v>
      </c>
      <c r="AD390" s="510">
        <v>130</v>
      </c>
      <c r="AE390" s="534">
        <f>AC390+AD390</f>
        <v>41295</v>
      </c>
      <c r="AF390" s="479"/>
      <c r="AG390" s="48"/>
      <c r="AH390" s="117" t="s">
        <v>770</v>
      </c>
    </row>
    <row r="391" spans="1:34" s="48" customFormat="1" ht="15.95" customHeight="1">
      <c r="A391" s="20">
        <f t="shared" si="24"/>
        <v>357</v>
      </c>
      <c r="B391" s="240" t="s">
        <v>316</v>
      </c>
      <c r="C391" s="459"/>
      <c r="D391" s="460"/>
      <c r="E391" s="241"/>
      <c r="F391" s="243"/>
      <c r="G391" s="243"/>
      <c r="H391" s="243">
        <v>8285</v>
      </c>
      <c r="I391" s="248"/>
      <c r="J391" s="244"/>
      <c r="K391" s="461"/>
      <c r="L391" s="511"/>
      <c r="M391" s="247"/>
      <c r="N391" s="511"/>
      <c r="O391" s="247"/>
      <c r="P391" s="511"/>
      <c r="Q391" s="247"/>
      <c r="R391" s="511"/>
      <c r="S391" s="247"/>
      <c r="T391" s="511"/>
      <c r="U391" s="246"/>
      <c r="V391" s="511"/>
      <c r="W391" s="248"/>
      <c r="X391" s="511"/>
      <c r="Y391" s="248"/>
      <c r="Z391" s="511"/>
      <c r="AA391" s="246"/>
      <c r="AB391" s="511"/>
      <c r="AC391" s="248"/>
      <c r="AD391" s="511"/>
      <c r="AE391" s="248"/>
      <c r="AF391" s="480"/>
      <c r="AG391" s="29"/>
      <c r="AH391" s="462"/>
    </row>
    <row r="392" spans="1:34" ht="15">
      <c r="A392" s="20">
        <f t="shared" si="24"/>
        <v>358</v>
      </c>
      <c r="B392" s="252" t="s">
        <v>204</v>
      </c>
      <c r="C392" s="253" t="s">
        <v>1314</v>
      </c>
      <c r="D392" s="254" t="s">
        <v>226</v>
      </c>
      <c r="E392" s="232" t="s">
        <v>1342</v>
      </c>
      <c r="F392" s="255"/>
      <c r="G392" s="255"/>
      <c r="H392" s="255">
        <v>10000</v>
      </c>
      <c r="I392" s="376" t="s">
        <v>290</v>
      </c>
      <c r="J392" s="458" t="s">
        <v>214</v>
      </c>
      <c r="K392" s="229">
        <v>41036</v>
      </c>
      <c r="L392" s="510">
        <v>30</v>
      </c>
      <c r="M392" s="534">
        <f>K392+L392</f>
        <v>41066</v>
      </c>
      <c r="N392" s="510"/>
      <c r="O392" s="376" t="s">
        <v>207</v>
      </c>
      <c r="P392" s="510">
        <v>30</v>
      </c>
      <c r="Q392" s="534">
        <f>M392+P392</f>
        <v>41096</v>
      </c>
      <c r="R392" s="510">
        <v>20</v>
      </c>
      <c r="S392" s="534">
        <f>Q392+R392</f>
        <v>41116</v>
      </c>
      <c r="T392" s="510">
        <v>10</v>
      </c>
      <c r="U392" s="229">
        <f>S392+T392</f>
        <v>41126</v>
      </c>
      <c r="V392" s="510">
        <v>15</v>
      </c>
      <c r="W392" s="534">
        <f>U392+V392</f>
        <v>41141</v>
      </c>
      <c r="X392" s="510">
        <v>10</v>
      </c>
      <c r="Y392" s="534">
        <f>W392+X392</f>
        <v>41151</v>
      </c>
      <c r="Z392" s="510">
        <v>7</v>
      </c>
      <c r="AA392" s="229">
        <f>Y392+Z392</f>
        <v>41158</v>
      </c>
      <c r="AB392" s="510">
        <v>7</v>
      </c>
      <c r="AC392" s="534">
        <f>AA392+AB392</f>
        <v>41165</v>
      </c>
      <c r="AD392" s="510">
        <v>130</v>
      </c>
      <c r="AE392" s="534">
        <f>AC392+AD392</f>
        <v>41295</v>
      </c>
      <c r="AF392" s="479"/>
      <c r="AG392" s="48"/>
      <c r="AH392" s="117" t="s">
        <v>770</v>
      </c>
    </row>
    <row r="393" spans="1:34" s="48" customFormat="1" ht="15.95" customHeight="1">
      <c r="A393" s="20">
        <f t="shared" si="24"/>
        <v>359</v>
      </c>
      <c r="B393" s="240" t="s">
        <v>316</v>
      </c>
      <c r="C393" s="459"/>
      <c r="D393" s="460"/>
      <c r="E393" s="241"/>
      <c r="F393" s="243"/>
      <c r="G393" s="243"/>
      <c r="H393" s="243">
        <v>4410</v>
      </c>
      <c r="I393" s="248"/>
      <c r="J393" s="244"/>
      <c r="K393" s="461"/>
      <c r="L393" s="511"/>
      <c r="M393" s="247"/>
      <c r="N393" s="511"/>
      <c r="O393" s="247"/>
      <c r="P393" s="511"/>
      <c r="Q393" s="247"/>
      <c r="R393" s="511"/>
      <c r="S393" s="247"/>
      <c r="T393" s="511"/>
      <c r="U393" s="246"/>
      <c r="V393" s="511"/>
      <c r="W393" s="248"/>
      <c r="X393" s="511"/>
      <c r="Y393" s="248"/>
      <c r="Z393" s="511"/>
      <c r="AA393" s="246"/>
      <c r="AB393" s="511"/>
      <c r="AC393" s="248"/>
      <c r="AD393" s="511"/>
      <c r="AE393" s="248"/>
      <c r="AF393" s="480"/>
      <c r="AG393" s="29"/>
      <c r="AH393" s="462"/>
    </row>
    <row r="394" spans="1:34" ht="15">
      <c r="A394" s="20">
        <f t="shared" ref="A394:A405" si="25">A393+1</f>
        <v>360</v>
      </c>
      <c r="B394" s="252" t="s">
        <v>204</v>
      </c>
      <c r="C394" s="253" t="s">
        <v>1315</v>
      </c>
      <c r="D394" s="254" t="s">
        <v>226</v>
      </c>
      <c r="E394" s="232" t="s">
        <v>1343</v>
      </c>
      <c r="F394" s="255"/>
      <c r="G394" s="255"/>
      <c r="H394" s="255">
        <v>10000</v>
      </c>
      <c r="I394" s="376" t="s">
        <v>290</v>
      </c>
      <c r="J394" s="458" t="s">
        <v>214</v>
      </c>
      <c r="K394" s="229">
        <v>41036</v>
      </c>
      <c r="L394" s="510">
        <v>30</v>
      </c>
      <c r="M394" s="534">
        <f>K394+L394</f>
        <v>41066</v>
      </c>
      <c r="N394" s="510"/>
      <c r="O394" s="376" t="s">
        <v>207</v>
      </c>
      <c r="P394" s="510">
        <v>30</v>
      </c>
      <c r="Q394" s="534">
        <f>M394+P394</f>
        <v>41096</v>
      </c>
      <c r="R394" s="510">
        <v>20</v>
      </c>
      <c r="S394" s="534">
        <f>Q394+R394</f>
        <v>41116</v>
      </c>
      <c r="T394" s="510">
        <v>10</v>
      </c>
      <c r="U394" s="229">
        <f>S394+T394</f>
        <v>41126</v>
      </c>
      <c r="V394" s="510">
        <v>15</v>
      </c>
      <c r="W394" s="534">
        <f>U394+V394</f>
        <v>41141</v>
      </c>
      <c r="X394" s="510">
        <v>10</v>
      </c>
      <c r="Y394" s="534">
        <f>W394+X394</f>
        <v>41151</v>
      </c>
      <c r="Z394" s="510">
        <v>7</v>
      </c>
      <c r="AA394" s="229">
        <f>Y394+Z394</f>
        <v>41158</v>
      </c>
      <c r="AB394" s="510">
        <v>7</v>
      </c>
      <c r="AC394" s="534">
        <f>AA394+AB394</f>
        <v>41165</v>
      </c>
      <c r="AD394" s="510">
        <v>130</v>
      </c>
      <c r="AE394" s="534">
        <f>AC394+AD394</f>
        <v>41295</v>
      </c>
      <c r="AF394" s="479"/>
      <c r="AG394" s="48"/>
      <c r="AH394" s="117" t="s">
        <v>770</v>
      </c>
    </row>
    <row r="395" spans="1:34" s="48" customFormat="1" ht="15.95" customHeight="1">
      <c r="A395" s="20">
        <f t="shared" si="25"/>
        <v>361</v>
      </c>
      <c r="B395" s="240" t="s">
        <v>316</v>
      </c>
      <c r="C395" s="459"/>
      <c r="D395" s="460"/>
      <c r="E395" s="241"/>
      <c r="F395" s="243"/>
      <c r="G395" s="243"/>
      <c r="H395" s="243">
        <v>4070</v>
      </c>
      <c r="I395" s="248"/>
      <c r="J395" s="244"/>
      <c r="K395" s="461"/>
      <c r="L395" s="511"/>
      <c r="M395" s="247"/>
      <c r="N395" s="511"/>
      <c r="O395" s="247"/>
      <c r="P395" s="511"/>
      <c r="Q395" s="247"/>
      <c r="R395" s="511"/>
      <c r="S395" s="247"/>
      <c r="T395" s="511"/>
      <c r="U395" s="246"/>
      <c r="V395" s="511"/>
      <c r="W395" s="248"/>
      <c r="X395" s="511"/>
      <c r="Y395" s="248"/>
      <c r="Z395" s="511"/>
      <c r="AA395" s="246"/>
      <c r="AB395" s="511"/>
      <c r="AC395" s="248"/>
      <c r="AD395" s="511"/>
      <c r="AE395" s="248"/>
      <c r="AF395" s="480"/>
      <c r="AG395" s="29"/>
      <c r="AH395" s="462"/>
    </row>
    <row r="396" spans="1:34" ht="15">
      <c r="A396" s="20">
        <f t="shared" si="25"/>
        <v>362</v>
      </c>
      <c r="B396" s="252" t="s">
        <v>204</v>
      </c>
      <c r="C396" s="253" t="s">
        <v>1316</v>
      </c>
      <c r="D396" s="254" t="s">
        <v>226</v>
      </c>
      <c r="E396" s="232" t="s">
        <v>1344</v>
      </c>
      <c r="F396" s="255"/>
      <c r="G396" s="255"/>
      <c r="H396" s="255">
        <v>10000</v>
      </c>
      <c r="I396" s="376" t="s">
        <v>290</v>
      </c>
      <c r="J396" s="458" t="s">
        <v>214</v>
      </c>
      <c r="K396" s="229">
        <v>41036</v>
      </c>
      <c r="L396" s="510">
        <v>30</v>
      </c>
      <c r="M396" s="534">
        <f>K396+L396</f>
        <v>41066</v>
      </c>
      <c r="N396" s="510"/>
      <c r="O396" s="376" t="s">
        <v>207</v>
      </c>
      <c r="P396" s="510">
        <v>30</v>
      </c>
      <c r="Q396" s="534">
        <f>M396+P396</f>
        <v>41096</v>
      </c>
      <c r="R396" s="510">
        <v>20</v>
      </c>
      <c r="S396" s="534">
        <f>Q396+R396</f>
        <v>41116</v>
      </c>
      <c r="T396" s="510">
        <v>10</v>
      </c>
      <c r="U396" s="229">
        <f>S396+T396</f>
        <v>41126</v>
      </c>
      <c r="V396" s="510">
        <v>15</v>
      </c>
      <c r="W396" s="534">
        <f>U396+V396</f>
        <v>41141</v>
      </c>
      <c r="X396" s="510">
        <v>10</v>
      </c>
      <c r="Y396" s="534">
        <f>W396+X396</f>
        <v>41151</v>
      </c>
      <c r="Z396" s="510">
        <v>7</v>
      </c>
      <c r="AA396" s="229">
        <f>Y396+Z396</f>
        <v>41158</v>
      </c>
      <c r="AB396" s="510">
        <v>7</v>
      </c>
      <c r="AC396" s="534">
        <f>AA396+AB396</f>
        <v>41165</v>
      </c>
      <c r="AD396" s="510">
        <v>130</v>
      </c>
      <c r="AE396" s="534">
        <f>AC396+AD396</f>
        <v>41295</v>
      </c>
      <c r="AF396" s="479"/>
      <c r="AG396" s="48"/>
      <c r="AH396" s="117" t="s">
        <v>770</v>
      </c>
    </row>
    <row r="397" spans="1:34" s="48" customFormat="1" ht="15.95" customHeight="1">
      <c r="A397" s="20">
        <f t="shared" si="25"/>
        <v>363</v>
      </c>
      <c r="B397" s="240" t="s">
        <v>316</v>
      </c>
      <c r="C397" s="459"/>
      <c r="D397" s="460"/>
      <c r="E397" s="241"/>
      <c r="F397" s="243"/>
      <c r="G397" s="243"/>
      <c r="H397" s="243">
        <v>6555</v>
      </c>
      <c r="I397" s="248"/>
      <c r="J397" s="244"/>
      <c r="K397" s="461"/>
      <c r="L397" s="511"/>
      <c r="M397" s="247"/>
      <c r="N397" s="511"/>
      <c r="O397" s="247"/>
      <c r="P397" s="511"/>
      <c r="Q397" s="247"/>
      <c r="R397" s="511"/>
      <c r="S397" s="247"/>
      <c r="T397" s="511"/>
      <c r="U397" s="246"/>
      <c r="V397" s="511"/>
      <c r="W397" s="248"/>
      <c r="X397" s="511"/>
      <c r="Y397" s="248"/>
      <c r="Z397" s="511"/>
      <c r="AA397" s="246"/>
      <c r="AB397" s="511"/>
      <c r="AC397" s="248"/>
      <c r="AD397" s="511"/>
      <c r="AE397" s="248"/>
      <c r="AF397" s="480"/>
      <c r="AG397" s="29"/>
      <c r="AH397" s="462"/>
    </row>
    <row r="398" spans="1:34" ht="15">
      <c r="A398" s="20">
        <f t="shared" si="25"/>
        <v>364</v>
      </c>
      <c r="B398" s="252" t="s">
        <v>204</v>
      </c>
      <c r="C398" s="253" t="s">
        <v>1317</v>
      </c>
      <c r="D398" s="254" t="s">
        <v>226</v>
      </c>
      <c r="E398" s="232" t="s">
        <v>1345</v>
      </c>
      <c r="F398" s="255"/>
      <c r="G398" s="255"/>
      <c r="H398" s="255">
        <v>10000</v>
      </c>
      <c r="I398" s="376" t="s">
        <v>290</v>
      </c>
      <c r="J398" s="458" t="s">
        <v>214</v>
      </c>
      <c r="K398" s="229">
        <v>41036</v>
      </c>
      <c r="L398" s="510">
        <v>30</v>
      </c>
      <c r="M398" s="534">
        <f>K398+L398</f>
        <v>41066</v>
      </c>
      <c r="N398" s="510"/>
      <c r="O398" s="376" t="s">
        <v>207</v>
      </c>
      <c r="P398" s="510">
        <v>30</v>
      </c>
      <c r="Q398" s="534">
        <f>M398+P398</f>
        <v>41096</v>
      </c>
      <c r="R398" s="510">
        <v>20</v>
      </c>
      <c r="S398" s="534">
        <f>Q398+R398</f>
        <v>41116</v>
      </c>
      <c r="T398" s="510">
        <v>10</v>
      </c>
      <c r="U398" s="229">
        <f>S398+T398</f>
        <v>41126</v>
      </c>
      <c r="V398" s="510">
        <v>15</v>
      </c>
      <c r="W398" s="534">
        <f>U398+V398</f>
        <v>41141</v>
      </c>
      <c r="X398" s="510">
        <v>10</v>
      </c>
      <c r="Y398" s="534">
        <f>W398+X398</f>
        <v>41151</v>
      </c>
      <c r="Z398" s="510">
        <v>7</v>
      </c>
      <c r="AA398" s="229">
        <f>Y398+Z398</f>
        <v>41158</v>
      </c>
      <c r="AB398" s="510">
        <v>7</v>
      </c>
      <c r="AC398" s="534">
        <f>AA398+AB398</f>
        <v>41165</v>
      </c>
      <c r="AD398" s="510">
        <v>130</v>
      </c>
      <c r="AE398" s="534">
        <f>AC398+AD398</f>
        <v>41295</v>
      </c>
      <c r="AF398" s="479"/>
      <c r="AG398" s="48"/>
      <c r="AH398" s="117" t="s">
        <v>770</v>
      </c>
    </row>
    <row r="399" spans="1:34" s="48" customFormat="1" ht="15.95" customHeight="1">
      <c r="A399" s="20">
        <f t="shared" si="25"/>
        <v>365</v>
      </c>
      <c r="B399" s="240" t="s">
        <v>316</v>
      </c>
      <c r="C399" s="459"/>
      <c r="D399" s="460"/>
      <c r="E399" s="241"/>
      <c r="F399" s="243"/>
      <c r="G399" s="243"/>
      <c r="H399" s="243">
        <v>6285</v>
      </c>
      <c r="I399" s="248"/>
      <c r="J399" s="244"/>
      <c r="K399" s="461"/>
      <c r="L399" s="511"/>
      <c r="M399" s="247"/>
      <c r="N399" s="511"/>
      <c r="O399" s="247"/>
      <c r="P399" s="511"/>
      <c r="Q399" s="247"/>
      <c r="R399" s="511"/>
      <c r="S399" s="247"/>
      <c r="T399" s="511"/>
      <c r="U399" s="246"/>
      <c r="V399" s="511"/>
      <c r="W399" s="248"/>
      <c r="X399" s="511"/>
      <c r="Y399" s="248"/>
      <c r="Z399" s="511"/>
      <c r="AA399" s="246"/>
      <c r="AB399" s="511"/>
      <c r="AC399" s="248"/>
      <c r="AD399" s="511"/>
      <c r="AE399" s="248"/>
      <c r="AF399" s="480"/>
      <c r="AG399" s="29"/>
      <c r="AH399" s="462"/>
    </row>
    <row r="400" spans="1:34" ht="15">
      <c r="A400" s="20">
        <f t="shared" si="25"/>
        <v>366</v>
      </c>
      <c r="B400" s="252" t="s">
        <v>204</v>
      </c>
      <c r="C400" s="253" t="s">
        <v>1318</v>
      </c>
      <c r="D400" s="254" t="s">
        <v>226</v>
      </c>
      <c r="E400" s="232" t="s">
        <v>1346</v>
      </c>
      <c r="F400" s="255"/>
      <c r="G400" s="255"/>
      <c r="H400" s="255">
        <v>10000</v>
      </c>
      <c r="I400" s="376" t="s">
        <v>290</v>
      </c>
      <c r="J400" s="458" t="s">
        <v>214</v>
      </c>
      <c r="K400" s="229">
        <v>41036</v>
      </c>
      <c r="L400" s="510">
        <v>30</v>
      </c>
      <c r="M400" s="534">
        <f>K400+L400</f>
        <v>41066</v>
      </c>
      <c r="N400" s="510"/>
      <c r="O400" s="376" t="s">
        <v>207</v>
      </c>
      <c r="P400" s="510">
        <v>30</v>
      </c>
      <c r="Q400" s="534">
        <f>M400+P400</f>
        <v>41096</v>
      </c>
      <c r="R400" s="510">
        <v>20</v>
      </c>
      <c r="S400" s="534">
        <f>Q400+R400</f>
        <v>41116</v>
      </c>
      <c r="T400" s="510">
        <v>10</v>
      </c>
      <c r="U400" s="229">
        <f>S400+T400</f>
        <v>41126</v>
      </c>
      <c r="V400" s="510">
        <v>15</v>
      </c>
      <c r="W400" s="534">
        <f>U400+V400</f>
        <v>41141</v>
      </c>
      <c r="X400" s="510">
        <v>10</v>
      </c>
      <c r="Y400" s="534">
        <f>W400+X400</f>
        <v>41151</v>
      </c>
      <c r="Z400" s="510">
        <v>7</v>
      </c>
      <c r="AA400" s="229">
        <f>Y400+Z400</f>
        <v>41158</v>
      </c>
      <c r="AB400" s="510">
        <v>7</v>
      </c>
      <c r="AC400" s="534">
        <f>AA400+AB400</f>
        <v>41165</v>
      </c>
      <c r="AD400" s="510">
        <v>130</v>
      </c>
      <c r="AE400" s="534">
        <f>AC400+AD400</f>
        <v>41295</v>
      </c>
      <c r="AF400" s="479"/>
      <c r="AG400" s="48"/>
      <c r="AH400" s="117" t="s">
        <v>770</v>
      </c>
    </row>
    <row r="401" spans="1:34" s="48" customFormat="1" ht="15.95" customHeight="1">
      <c r="A401" s="20">
        <f t="shared" si="25"/>
        <v>367</v>
      </c>
      <c r="B401" s="240" t="s">
        <v>316</v>
      </c>
      <c r="C401" s="459"/>
      <c r="D401" s="460"/>
      <c r="E401" s="241"/>
      <c r="F401" s="243"/>
      <c r="G401" s="243"/>
      <c r="H401" s="243">
        <v>4795</v>
      </c>
      <c r="I401" s="248"/>
      <c r="J401" s="244"/>
      <c r="K401" s="461"/>
      <c r="L401" s="511"/>
      <c r="M401" s="247"/>
      <c r="N401" s="511"/>
      <c r="O401" s="247"/>
      <c r="P401" s="511"/>
      <c r="Q401" s="247"/>
      <c r="R401" s="511"/>
      <c r="S401" s="247"/>
      <c r="T401" s="511"/>
      <c r="U401" s="246"/>
      <c r="V401" s="511"/>
      <c r="W401" s="248"/>
      <c r="X401" s="511"/>
      <c r="Y401" s="248"/>
      <c r="Z401" s="511"/>
      <c r="AA401" s="246"/>
      <c r="AB401" s="511"/>
      <c r="AC401" s="248"/>
      <c r="AD401" s="511"/>
      <c r="AE401" s="248"/>
      <c r="AF401" s="480"/>
      <c r="AG401" s="29"/>
      <c r="AH401" s="462"/>
    </row>
    <row r="402" spans="1:34" ht="15">
      <c r="A402" s="20">
        <f t="shared" si="25"/>
        <v>368</v>
      </c>
      <c r="B402" s="252" t="s">
        <v>204</v>
      </c>
      <c r="C402" s="253" t="s">
        <v>1319</v>
      </c>
      <c r="D402" s="254" t="s">
        <v>226</v>
      </c>
      <c r="E402" s="232" t="s">
        <v>1348</v>
      </c>
      <c r="F402" s="255"/>
      <c r="G402" s="255"/>
      <c r="H402" s="255">
        <v>10000</v>
      </c>
      <c r="I402" s="376" t="s">
        <v>290</v>
      </c>
      <c r="J402" s="458" t="s">
        <v>214</v>
      </c>
      <c r="K402" s="229">
        <v>41036</v>
      </c>
      <c r="L402" s="510">
        <v>30</v>
      </c>
      <c r="M402" s="534">
        <f>K402+L402</f>
        <v>41066</v>
      </c>
      <c r="N402" s="510"/>
      <c r="O402" s="376" t="s">
        <v>207</v>
      </c>
      <c r="P402" s="510">
        <v>30</v>
      </c>
      <c r="Q402" s="534">
        <f>M402+P402</f>
        <v>41096</v>
      </c>
      <c r="R402" s="510">
        <v>20</v>
      </c>
      <c r="S402" s="534">
        <f>Q402+R402</f>
        <v>41116</v>
      </c>
      <c r="T402" s="510">
        <v>10</v>
      </c>
      <c r="U402" s="229">
        <f>S402+T402</f>
        <v>41126</v>
      </c>
      <c r="V402" s="510">
        <v>15</v>
      </c>
      <c r="W402" s="534">
        <f>U402+V402</f>
        <v>41141</v>
      </c>
      <c r="X402" s="510">
        <v>10</v>
      </c>
      <c r="Y402" s="534">
        <f>W402+X402</f>
        <v>41151</v>
      </c>
      <c r="Z402" s="510">
        <v>7</v>
      </c>
      <c r="AA402" s="229">
        <f>Y402+Z402</f>
        <v>41158</v>
      </c>
      <c r="AB402" s="510">
        <v>7</v>
      </c>
      <c r="AC402" s="534">
        <f>AA402+AB402</f>
        <v>41165</v>
      </c>
      <c r="AD402" s="510">
        <v>130</v>
      </c>
      <c r="AE402" s="534">
        <f>AC402+AD402</f>
        <v>41295</v>
      </c>
      <c r="AF402" s="479"/>
      <c r="AG402" s="48"/>
      <c r="AH402" s="117" t="s">
        <v>770</v>
      </c>
    </row>
    <row r="403" spans="1:34" s="48" customFormat="1" ht="15.95" customHeight="1">
      <c r="A403" s="20">
        <f t="shared" si="25"/>
        <v>369</v>
      </c>
      <c r="B403" s="240" t="s">
        <v>316</v>
      </c>
      <c r="C403" s="459"/>
      <c r="D403" s="460"/>
      <c r="E403" s="241"/>
      <c r="F403" s="243"/>
      <c r="G403" s="243"/>
      <c r="H403" s="243">
        <v>4520</v>
      </c>
      <c r="I403" s="248"/>
      <c r="J403" s="244"/>
      <c r="K403" s="461"/>
      <c r="L403" s="511"/>
      <c r="M403" s="247"/>
      <c r="N403" s="511"/>
      <c r="O403" s="247"/>
      <c r="P403" s="511"/>
      <c r="Q403" s="247"/>
      <c r="R403" s="511"/>
      <c r="S403" s="247"/>
      <c r="T403" s="511"/>
      <c r="U403" s="246"/>
      <c r="V403" s="511"/>
      <c r="W403" s="248"/>
      <c r="X403" s="511"/>
      <c r="Y403" s="248"/>
      <c r="Z403" s="511"/>
      <c r="AA403" s="246"/>
      <c r="AB403" s="511"/>
      <c r="AC403" s="248"/>
      <c r="AD403" s="511"/>
      <c r="AE403" s="248"/>
      <c r="AF403" s="480"/>
      <c r="AG403" s="29"/>
      <c r="AH403" s="462"/>
    </row>
    <row r="404" spans="1:34" ht="15">
      <c r="A404" s="20">
        <f t="shared" si="25"/>
        <v>370</v>
      </c>
      <c r="B404" s="252" t="s">
        <v>204</v>
      </c>
      <c r="C404" s="253" t="s">
        <v>1320</v>
      </c>
      <c r="D404" s="254" t="s">
        <v>226</v>
      </c>
      <c r="E404" s="232" t="s">
        <v>1028</v>
      </c>
      <c r="F404" s="255"/>
      <c r="G404" s="255"/>
      <c r="H404" s="255">
        <v>10000</v>
      </c>
      <c r="I404" s="376" t="s">
        <v>290</v>
      </c>
      <c r="J404" s="458" t="s">
        <v>214</v>
      </c>
      <c r="K404" s="229">
        <v>41036</v>
      </c>
      <c r="L404" s="510">
        <v>30</v>
      </c>
      <c r="M404" s="534">
        <f>K404+L404</f>
        <v>41066</v>
      </c>
      <c r="N404" s="510"/>
      <c r="O404" s="376" t="s">
        <v>207</v>
      </c>
      <c r="P404" s="510">
        <v>30</v>
      </c>
      <c r="Q404" s="534">
        <f>M404+P404</f>
        <v>41096</v>
      </c>
      <c r="R404" s="510">
        <v>20</v>
      </c>
      <c r="S404" s="534">
        <f>Q404+R404</f>
        <v>41116</v>
      </c>
      <c r="T404" s="510">
        <v>10</v>
      </c>
      <c r="U404" s="229">
        <f>S404+T404</f>
        <v>41126</v>
      </c>
      <c r="V404" s="510">
        <v>15</v>
      </c>
      <c r="W404" s="534">
        <f>U404+V404</f>
        <v>41141</v>
      </c>
      <c r="X404" s="510">
        <v>10</v>
      </c>
      <c r="Y404" s="534">
        <f>W404+X404</f>
        <v>41151</v>
      </c>
      <c r="Z404" s="510">
        <v>7</v>
      </c>
      <c r="AA404" s="229">
        <f>Y404+Z404</f>
        <v>41158</v>
      </c>
      <c r="AB404" s="510">
        <v>7</v>
      </c>
      <c r="AC404" s="534">
        <f>AA404+AB404</f>
        <v>41165</v>
      </c>
      <c r="AD404" s="510">
        <v>130</v>
      </c>
      <c r="AE404" s="534">
        <f>AC404+AD404</f>
        <v>41295</v>
      </c>
      <c r="AF404" s="479"/>
      <c r="AG404" s="48"/>
      <c r="AH404" s="117" t="s">
        <v>770</v>
      </c>
    </row>
    <row r="405" spans="1:34" s="48" customFormat="1" ht="15.95" customHeight="1">
      <c r="A405" s="20">
        <f t="shared" si="25"/>
        <v>371</v>
      </c>
      <c r="B405" s="240" t="s">
        <v>316</v>
      </c>
      <c r="C405" s="459"/>
      <c r="D405" s="460"/>
      <c r="E405" s="241"/>
      <c r="F405" s="243"/>
      <c r="G405" s="243"/>
      <c r="H405" s="243">
        <v>7445</v>
      </c>
      <c r="I405" s="248"/>
      <c r="J405" s="244"/>
      <c r="K405" s="461"/>
      <c r="L405" s="511"/>
      <c r="M405" s="247"/>
      <c r="N405" s="511"/>
      <c r="O405" s="247"/>
      <c r="P405" s="511"/>
      <c r="Q405" s="247"/>
      <c r="R405" s="511"/>
      <c r="S405" s="247"/>
      <c r="T405" s="511"/>
      <c r="U405" s="246"/>
      <c r="V405" s="511"/>
      <c r="W405" s="248"/>
      <c r="X405" s="511"/>
      <c r="Y405" s="248"/>
      <c r="Z405" s="511"/>
      <c r="AA405" s="246"/>
      <c r="AB405" s="511"/>
      <c r="AC405" s="248"/>
      <c r="AD405" s="511"/>
      <c r="AE405" s="248"/>
      <c r="AF405" s="480"/>
      <c r="AG405" s="29"/>
      <c r="AH405" s="462"/>
    </row>
    <row r="406" spans="1:34" s="48" customFormat="1" ht="15.95" customHeight="1">
      <c r="A406" s="1603"/>
      <c r="B406" s="1605"/>
      <c r="C406" s="1606"/>
      <c r="D406" s="1607"/>
      <c r="E406" s="1608"/>
      <c r="F406" s="1609"/>
      <c r="G406" s="1609"/>
      <c r="H406" s="1609"/>
      <c r="I406" s="1604"/>
      <c r="J406" s="1128"/>
      <c r="K406" s="1146"/>
      <c r="L406" s="558"/>
      <c r="M406" s="1147"/>
      <c r="N406" s="558"/>
      <c r="O406" s="1147"/>
      <c r="P406" s="558"/>
      <c r="Q406" s="1147"/>
      <c r="R406" s="558"/>
      <c r="S406" s="1147"/>
      <c r="T406" s="558"/>
      <c r="U406" s="811"/>
      <c r="V406" s="558"/>
      <c r="W406" s="812"/>
      <c r="X406" s="558"/>
      <c r="Y406" s="812"/>
      <c r="Z406" s="558"/>
      <c r="AA406" s="811"/>
      <c r="AB406" s="558"/>
      <c r="AC406" s="812"/>
      <c r="AD406" s="558"/>
      <c r="AE406" s="812"/>
      <c r="AF406" s="1148"/>
      <c r="AG406" s="29"/>
      <c r="AH406" s="462"/>
    </row>
    <row r="407" spans="1:34" s="48" customFormat="1" ht="15.95" customHeight="1" thickBot="1">
      <c r="A407" s="1603"/>
      <c r="B407" s="1610"/>
      <c r="C407" s="571"/>
      <c r="D407" s="572"/>
      <c r="E407" s="428"/>
      <c r="F407" s="430"/>
      <c r="G407" s="430"/>
      <c r="H407" s="430"/>
      <c r="I407" s="1599"/>
      <c r="J407" s="838"/>
      <c r="K407" s="1600"/>
      <c r="L407" s="523"/>
      <c r="M407" s="1601"/>
      <c r="N407" s="523"/>
      <c r="O407" s="1601"/>
      <c r="P407" s="523"/>
      <c r="Q407" s="1601"/>
      <c r="R407" s="523"/>
      <c r="S407" s="1601"/>
      <c r="T407" s="523"/>
      <c r="U407" s="840"/>
      <c r="V407" s="523"/>
      <c r="W407" s="841"/>
      <c r="X407" s="523"/>
      <c r="Y407" s="841"/>
      <c r="Z407" s="523"/>
      <c r="AA407" s="840"/>
      <c r="AB407" s="523"/>
      <c r="AC407" s="841"/>
      <c r="AD407" s="523"/>
      <c r="AE407" s="841"/>
      <c r="AF407" s="1602"/>
      <c r="AG407" s="29"/>
      <c r="AH407" s="462"/>
    </row>
    <row r="408" spans="1:34">
      <c r="A408" s="20">
        <v>372</v>
      </c>
      <c r="B408" s="396" t="s">
        <v>204</v>
      </c>
      <c r="C408" s="1975" t="s">
        <v>1085</v>
      </c>
      <c r="D408" s="1976"/>
      <c r="E408" s="1977"/>
      <c r="F408" s="344"/>
      <c r="G408" s="344"/>
      <c r="H408" s="343">
        <f>SUM(H249+H251+H253+H255+H257+H259+H261+H263+H265+H267+H269+H271+H273+H275+H277+H279+H281+H283+H285+H287+H289+H291+H293+H295+H297+H247+H245+H243+H241+H239+H62+H299+H301+H303+H305+H307+H309+H311+H313+H315+H317+H319+H321+H323+H327+321++H327+H323+H325+H327+H237+H235+H233+H230+H228+H226++H224+H222+H220+H218+H216+H214+H212+H210+H208+H206+H204+H202+H200+H198+H196+H194+H192+H190+H188+H186+H184+H182+H180+H178+H176+H174+H172+H170+H168+H166+H164+H162+H160+H158+H156+H154+H152+H150+H148+H146+H144+H142+H140+H138+H136+H134+H132+H130+H128+H126+H124+H122+H120+H118+H116+H114+H112+H110+H108+H106+H104+H102+H100+H98+H96+H94+H92+H90+H88+H86+H84+H82+H80+H78+H76+H74+H72+H70+H68+H66+H64+H60+H58+H56+H54+H52+H50+H48+H46+H44+H330+H332+H334+H336+H338+H340+H342+H344+H346+H348+H350+H352+H354+H356+H358+H360+H362+H364+H366+H368+H370+H372+H374+H376+H378+H380+H382+H384+H386+H388+H390+H392+H394+H396+H398+H400+H402+H404)</f>
        <v>1830321</v>
      </c>
      <c r="I408" s="568"/>
      <c r="J408" s="23"/>
      <c r="K408" s="426"/>
      <c r="L408" s="509"/>
      <c r="M408" s="565"/>
      <c r="N408" s="509"/>
      <c r="O408" s="378"/>
      <c r="P408" s="509"/>
      <c r="Q408" s="565"/>
      <c r="R408" s="509"/>
      <c r="S408" s="565"/>
      <c r="T408" s="509"/>
      <c r="U408" s="426"/>
      <c r="V408" s="509"/>
      <c r="W408" s="565"/>
      <c r="X408" s="509"/>
      <c r="Y408" s="565"/>
      <c r="Z408" s="509"/>
      <c r="AA408" s="426"/>
      <c r="AB408" s="509"/>
      <c r="AC408" s="565"/>
      <c r="AD408" s="509"/>
      <c r="AE408" s="565"/>
      <c r="AF408" s="566"/>
      <c r="AG408" s="48"/>
      <c r="AH408" s="117"/>
    </row>
    <row r="409" spans="1:34" s="48" customFormat="1" thickBot="1">
      <c r="A409" s="20">
        <v>373</v>
      </c>
      <c r="B409" s="338" t="s">
        <v>316</v>
      </c>
      <c r="C409" s="571"/>
      <c r="D409" s="572"/>
      <c r="E409" s="428"/>
      <c r="F409" s="430"/>
      <c r="G409" s="430"/>
      <c r="H409" s="431">
        <f>SUM(H45+H47+H49+H51+H53+H55+H57+H59+H61+H63+H65+H67+H69+H71+H73+H75+H77+H79+H81+H83+H85+H87+H89+H91+H93+H95+H97+H99+H101+H103+H105+H107+H109+H111+H113+H115+H117+H119+H121+H123+H125+H127+H129+H131+H133+H135+H137+H139+H141+H143+H145+H147+H149+H151+H153+H155+H157+H159+H161+H163+H165+H167+H169+H171+H173+H175+H177+H179+H181+H183+H185+H187+H189+H191+H193+H195+H197+H199+H201+H203+H205+H207+H209+H211+H213+H215+H217+H219+H221+H223+H225+H227+H229+H231+H234+H236+H238+H240+H242+H244+H246+H248+H250+H252+H254+H256+H258+H260+H262+H264+H266+H268+H270+H272+H274+H276+H278+H280+H282+H284+H286+H288+H290+H292+H294+H296+H298+H300+H302+H304+H306+H308+H310+H312+H314+H316+H318+H320+H322+H324+H326+H328+H331+H333+H335+H337+H339+H341+H343+H345+H347+H349+H351+H353+H355+H357+H359+H361+H363+H365+H367+H369+H371+H373+H375+H377+H379+H381+H383+H385+H387+H389+H391+H393+H395+H397+H399+H401+H403+H405)</f>
        <v>1272845.8</v>
      </c>
      <c r="I409" s="569"/>
      <c r="J409" s="91"/>
      <c r="K409" s="465"/>
      <c r="L409" s="509"/>
      <c r="M409" s="567"/>
      <c r="N409" s="509"/>
      <c r="O409" s="567"/>
      <c r="P409" s="509"/>
      <c r="Q409" s="567"/>
      <c r="R409" s="509"/>
      <c r="S409" s="567"/>
      <c r="T409" s="509"/>
      <c r="U409" s="98"/>
      <c r="V409" s="509"/>
      <c r="W409" s="99"/>
      <c r="X409" s="509"/>
      <c r="Y409" s="99"/>
      <c r="Z409" s="509"/>
      <c r="AA409" s="98"/>
      <c r="AB409" s="509"/>
      <c r="AC409" s="99"/>
      <c r="AD409" s="509"/>
      <c r="AE409" s="99"/>
      <c r="AF409" s="481"/>
      <c r="AG409" s="29"/>
      <c r="AH409" s="462"/>
    </row>
    <row r="410" spans="1:34" s="48" customFormat="1" ht="26.25" customHeight="1">
      <c r="A410" s="20"/>
      <c r="B410" s="1130"/>
      <c r="C410" s="991"/>
      <c r="D410" s="992"/>
      <c r="E410" s="993"/>
      <c r="F410" s="796"/>
      <c r="G410" s="796"/>
      <c r="H410" s="796"/>
      <c r="I410" s="812"/>
      <c r="J410" s="1128"/>
      <c r="K410" s="1146"/>
      <c r="L410" s="558"/>
      <c r="M410" s="1147"/>
      <c r="N410" s="558"/>
      <c r="O410" s="1147"/>
      <c r="P410" s="558"/>
      <c r="Q410" s="1147"/>
      <c r="R410" s="558"/>
      <c r="S410" s="1147"/>
      <c r="T410" s="558"/>
      <c r="U410" s="811"/>
      <c r="V410" s="558"/>
      <c r="W410" s="812"/>
      <c r="X410" s="558"/>
      <c r="Y410" s="812"/>
      <c r="Z410" s="558"/>
      <c r="AA410" s="811"/>
      <c r="AB410" s="558"/>
      <c r="AC410" s="812"/>
      <c r="AD410" s="558"/>
      <c r="AE410" s="812"/>
      <c r="AF410" s="1148"/>
      <c r="AG410" s="29"/>
      <c r="AH410" s="462"/>
    </row>
    <row r="411" spans="1:34" ht="31.5" customHeight="1">
      <c r="A411" s="20">
        <v>374</v>
      </c>
      <c r="B411" s="559"/>
      <c r="C411" s="1984" t="s">
        <v>35</v>
      </c>
      <c r="D411" s="1985"/>
      <c r="E411" s="1986"/>
      <c r="F411" s="570"/>
      <c r="G411" s="570"/>
      <c r="H411" s="570"/>
      <c r="I411" s="559"/>
      <c r="J411" s="560"/>
      <c r="K411" s="561"/>
      <c r="L411" s="558"/>
      <c r="M411" s="562"/>
      <c r="N411" s="558"/>
      <c r="O411" s="562"/>
      <c r="P411" s="558"/>
      <c r="Q411" s="562"/>
      <c r="R411" s="558"/>
      <c r="S411" s="562"/>
      <c r="T411" s="558"/>
      <c r="U411" s="563"/>
      <c r="V411" s="558"/>
      <c r="W411" s="562"/>
      <c r="X411" s="558"/>
      <c r="Y411" s="562"/>
      <c r="Z411" s="558"/>
      <c r="AA411" s="563"/>
      <c r="AB411" s="558"/>
      <c r="AC411" s="562"/>
      <c r="AD411" s="558"/>
      <c r="AE411" s="562"/>
      <c r="AF411" s="564"/>
      <c r="AG411" s="90"/>
      <c r="AH411" s="117"/>
    </row>
    <row r="412" spans="1:34" ht="15">
      <c r="A412" s="20">
        <f t="shared" ref="A412:A431" si="26">A411+1</f>
        <v>375</v>
      </c>
      <c r="B412" s="252" t="s">
        <v>204</v>
      </c>
      <c r="C412" s="253" t="s">
        <v>852</v>
      </c>
      <c r="D412" s="254" t="s">
        <v>226</v>
      </c>
      <c r="E412" s="232" t="s">
        <v>1052</v>
      </c>
      <c r="F412" s="255">
        <v>1</v>
      </c>
      <c r="G412" s="255">
        <v>0</v>
      </c>
      <c r="H412" s="255">
        <v>15000</v>
      </c>
      <c r="I412" s="376" t="s">
        <v>290</v>
      </c>
      <c r="J412" s="458" t="s">
        <v>214</v>
      </c>
      <c r="K412" s="229">
        <v>40616</v>
      </c>
      <c r="L412" s="510">
        <v>14</v>
      </c>
      <c r="M412" s="534">
        <f>K412+L412</f>
        <v>40630</v>
      </c>
      <c r="N412" s="510"/>
      <c r="O412" s="376" t="s">
        <v>207</v>
      </c>
      <c r="P412" s="510">
        <v>3</v>
      </c>
      <c r="Q412" s="534">
        <f>M412+P412</f>
        <v>40633</v>
      </c>
      <c r="R412" s="510">
        <v>14</v>
      </c>
      <c r="S412" s="534">
        <f>Q412+R412</f>
        <v>40647</v>
      </c>
      <c r="T412" s="510">
        <v>7</v>
      </c>
      <c r="U412" s="229">
        <f>S412+T412</f>
        <v>40654</v>
      </c>
      <c r="V412" s="510">
        <v>14</v>
      </c>
      <c r="W412" s="534">
        <f>U412+V412</f>
        <v>40668</v>
      </c>
      <c r="X412" s="510">
        <v>2</v>
      </c>
      <c r="Y412" s="534">
        <f>W412+X412</f>
        <v>40670</v>
      </c>
      <c r="Z412" s="510">
        <v>7</v>
      </c>
      <c r="AA412" s="229">
        <f>Y412+Z412</f>
        <v>40677</v>
      </c>
      <c r="AB412" s="510">
        <v>7</v>
      </c>
      <c r="AC412" s="534">
        <f t="shared" ref="AC412:AC447" si="27">AA412+AB412</f>
        <v>40684</v>
      </c>
      <c r="AD412" s="510">
        <v>30</v>
      </c>
      <c r="AE412" s="534">
        <f t="shared" ref="AE412:AE447" si="28">AC412+AD412</f>
        <v>40714</v>
      </c>
      <c r="AF412" s="479"/>
      <c r="AG412" s="48"/>
      <c r="AH412" s="117" t="s">
        <v>771</v>
      </c>
    </row>
    <row r="413" spans="1:34" s="48" customFormat="1" ht="15.95" customHeight="1">
      <c r="A413" s="20">
        <f t="shared" si="26"/>
        <v>376</v>
      </c>
      <c r="B413" s="240" t="s">
        <v>316</v>
      </c>
      <c r="C413" s="459"/>
      <c r="D413" s="460"/>
      <c r="E413" s="241"/>
      <c r="F413" s="243"/>
      <c r="G413" s="243"/>
      <c r="H413" s="243">
        <v>13661</v>
      </c>
      <c r="I413" s="248"/>
      <c r="J413" s="244"/>
      <c r="K413" s="1152">
        <v>40588</v>
      </c>
      <c r="L413" s="511"/>
      <c r="M413" s="247" t="s">
        <v>207</v>
      </c>
      <c r="N413" s="511"/>
      <c r="O413" s="247" t="s">
        <v>207</v>
      </c>
      <c r="P413" s="511"/>
      <c r="Q413" s="247" t="s">
        <v>207</v>
      </c>
      <c r="R413" s="511"/>
      <c r="S413" s="247" t="s">
        <v>207</v>
      </c>
      <c r="T413" s="511"/>
      <c r="U413" s="246" t="s">
        <v>207</v>
      </c>
      <c r="V413" s="511"/>
      <c r="W413" s="248">
        <v>40610</v>
      </c>
      <c r="X413" s="511"/>
      <c r="Y413" s="248">
        <v>40618</v>
      </c>
      <c r="Z413" s="511"/>
      <c r="AA413" s="246">
        <v>40618</v>
      </c>
      <c r="AB413" s="511">
        <v>0</v>
      </c>
      <c r="AC413" s="248">
        <f t="shared" si="27"/>
        <v>40618</v>
      </c>
      <c r="AD413" s="511">
        <v>122</v>
      </c>
      <c r="AE413" s="248">
        <f t="shared" si="28"/>
        <v>40740</v>
      </c>
      <c r="AF413" s="480"/>
      <c r="AG413" s="29"/>
      <c r="AH413" s="117"/>
    </row>
    <row r="414" spans="1:34" ht="15">
      <c r="A414" s="20">
        <f t="shared" si="26"/>
        <v>377</v>
      </c>
      <c r="B414" s="252" t="s">
        <v>204</v>
      </c>
      <c r="C414" s="253" t="s">
        <v>854</v>
      </c>
      <c r="D414" s="254" t="s">
        <v>226</v>
      </c>
      <c r="E414" s="232" t="s">
        <v>967</v>
      </c>
      <c r="F414" s="255">
        <v>1</v>
      </c>
      <c r="G414" s="255">
        <v>0</v>
      </c>
      <c r="H414" s="255">
        <v>15000</v>
      </c>
      <c r="I414" s="376" t="s">
        <v>290</v>
      </c>
      <c r="J414" s="458" t="s">
        <v>214</v>
      </c>
      <c r="K414" s="229">
        <v>40616</v>
      </c>
      <c r="L414" s="510">
        <v>14</v>
      </c>
      <c r="M414" s="534">
        <f>K414+L414</f>
        <v>40630</v>
      </c>
      <c r="N414" s="510"/>
      <c r="O414" s="376" t="s">
        <v>207</v>
      </c>
      <c r="P414" s="510">
        <v>3</v>
      </c>
      <c r="Q414" s="534">
        <f>M414+P414</f>
        <v>40633</v>
      </c>
      <c r="R414" s="510">
        <v>14</v>
      </c>
      <c r="S414" s="534">
        <f>Q414+R414</f>
        <v>40647</v>
      </c>
      <c r="T414" s="510">
        <v>7</v>
      </c>
      <c r="U414" s="229">
        <f>S414+T414</f>
        <v>40654</v>
      </c>
      <c r="V414" s="510">
        <v>14</v>
      </c>
      <c r="W414" s="534">
        <f>U414+V414</f>
        <v>40668</v>
      </c>
      <c r="X414" s="510">
        <v>2</v>
      </c>
      <c r="Y414" s="534">
        <f>W414+X414</f>
        <v>40670</v>
      </c>
      <c r="Z414" s="510">
        <v>7</v>
      </c>
      <c r="AA414" s="229">
        <f>Y414+Z414</f>
        <v>40677</v>
      </c>
      <c r="AB414" s="510">
        <v>7</v>
      </c>
      <c r="AC414" s="534">
        <f t="shared" si="27"/>
        <v>40684</v>
      </c>
      <c r="AD414" s="510">
        <v>30</v>
      </c>
      <c r="AE414" s="534">
        <f t="shared" si="28"/>
        <v>40714</v>
      </c>
      <c r="AF414" s="479"/>
      <c r="AG414" s="48"/>
      <c r="AH414" s="117" t="s">
        <v>771</v>
      </c>
    </row>
    <row r="415" spans="1:34" s="48" customFormat="1" ht="15.95" customHeight="1">
      <c r="A415" s="20">
        <f t="shared" si="26"/>
        <v>378</v>
      </c>
      <c r="B415" s="240" t="s">
        <v>316</v>
      </c>
      <c r="C415" s="459"/>
      <c r="D415" s="460"/>
      <c r="E415" s="241"/>
      <c r="F415" s="243"/>
      <c r="G415" s="243">
        <v>0</v>
      </c>
      <c r="H415" s="243">
        <v>8610</v>
      </c>
      <c r="I415" s="248"/>
      <c r="J415" s="244"/>
      <c r="K415" s="1152">
        <v>40588</v>
      </c>
      <c r="L415" s="511"/>
      <c r="M415" s="247" t="s">
        <v>207</v>
      </c>
      <c r="N415" s="511"/>
      <c r="O415" s="247" t="s">
        <v>207</v>
      </c>
      <c r="P415" s="511"/>
      <c r="Q415" s="247" t="s">
        <v>207</v>
      </c>
      <c r="R415" s="511"/>
      <c r="S415" s="247" t="s">
        <v>207</v>
      </c>
      <c r="T415" s="511"/>
      <c r="U415" s="246" t="s">
        <v>207</v>
      </c>
      <c r="V415" s="511"/>
      <c r="W415" s="248">
        <v>40610</v>
      </c>
      <c r="X415" s="511"/>
      <c r="Y415" s="248">
        <v>40618</v>
      </c>
      <c r="Z415" s="511"/>
      <c r="AA415" s="246">
        <v>40618</v>
      </c>
      <c r="AB415" s="511">
        <v>0</v>
      </c>
      <c r="AC415" s="248">
        <f t="shared" si="27"/>
        <v>40618</v>
      </c>
      <c r="AD415" s="511">
        <v>122</v>
      </c>
      <c r="AE415" s="248">
        <f t="shared" si="28"/>
        <v>40740</v>
      </c>
      <c r="AF415" s="480"/>
      <c r="AG415" s="29"/>
      <c r="AH415" s="117"/>
    </row>
    <row r="416" spans="1:34" ht="15">
      <c r="A416" s="20">
        <f t="shared" si="26"/>
        <v>379</v>
      </c>
      <c r="B416" s="252" t="s">
        <v>204</v>
      </c>
      <c r="C416" s="253" t="s">
        <v>855</v>
      </c>
      <c r="D416" s="254" t="s">
        <v>226</v>
      </c>
      <c r="E416" s="232" t="s">
        <v>1053</v>
      </c>
      <c r="F416" s="255">
        <v>1</v>
      </c>
      <c r="G416" s="255">
        <v>0</v>
      </c>
      <c r="H416" s="255">
        <v>15000</v>
      </c>
      <c r="I416" s="376" t="s">
        <v>290</v>
      </c>
      <c r="J416" s="458" t="s">
        <v>214</v>
      </c>
      <c r="K416" s="229">
        <v>40616</v>
      </c>
      <c r="L416" s="510">
        <v>14</v>
      </c>
      <c r="M416" s="534">
        <f>K416+L416</f>
        <v>40630</v>
      </c>
      <c r="N416" s="510"/>
      <c r="O416" s="376" t="s">
        <v>207</v>
      </c>
      <c r="P416" s="510">
        <v>3</v>
      </c>
      <c r="Q416" s="534">
        <f>M416+P416</f>
        <v>40633</v>
      </c>
      <c r="R416" s="510">
        <v>14</v>
      </c>
      <c r="S416" s="534">
        <f>Q416+R416</f>
        <v>40647</v>
      </c>
      <c r="T416" s="510">
        <v>7</v>
      </c>
      <c r="U416" s="229">
        <f>S416+T416</f>
        <v>40654</v>
      </c>
      <c r="V416" s="510">
        <v>14</v>
      </c>
      <c r="W416" s="534">
        <f>U416+V416</f>
        <v>40668</v>
      </c>
      <c r="X416" s="510">
        <v>2</v>
      </c>
      <c r="Y416" s="534">
        <f>W416+X416</f>
        <v>40670</v>
      </c>
      <c r="Z416" s="510">
        <v>7</v>
      </c>
      <c r="AA416" s="229">
        <f>Y416+Z416</f>
        <v>40677</v>
      </c>
      <c r="AB416" s="510">
        <v>7</v>
      </c>
      <c r="AC416" s="534">
        <f t="shared" si="27"/>
        <v>40684</v>
      </c>
      <c r="AD416" s="510">
        <v>30</v>
      </c>
      <c r="AE416" s="534">
        <f t="shared" si="28"/>
        <v>40714</v>
      </c>
      <c r="AF416" s="479"/>
      <c r="AG416" s="48"/>
      <c r="AH416" s="117" t="s">
        <v>771</v>
      </c>
    </row>
    <row r="417" spans="1:34" s="48" customFormat="1" ht="15.95" customHeight="1">
      <c r="A417" s="20">
        <f t="shared" si="26"/>
        <v>380</v>
      </c>
      <c r="B417" s="240" t="s">
        <v>316</v>
      </c>
      <c r="C417" s="459"/>
      <c r="D417" s="460"/>
      <c r="E417" s="241"/>
      <c r="F417" s="243"/>
      <c r="G417" s="243">
        <v>0</v>
      </c>
      <c r="H417" s="243">
        <v>6912</v>
      </c>
      <c r="I417" s="248"/>
      <c r="J417" s="244"/>
      <c r="K417" s="1152">
        <v>40588</v>
      </c>
      <c r="L417" s="511"/>
      <c r="M417" s="247" t="s">
        <v>207</v>
      </c>
      <c r="N417" s="511"/>
      <c r="O417" s="247" t="s">
        <v>207</v>
      </c>
      <c r="P417" s="511"/>
      <c r="Q417" s="247" t="s">
        <v>207</v>
      </c>
      <c r="R417" s="511"/>
      <c r="S417" s="247" t="s">
        <v>207</v>
      </c>
      <c r="T417" s="511"/>
      <c r="U417" s="246" t="s">
        <v>207</v>
      </c>
      <c r="V417" s="511"/>
      <c r="W417" s="248">
        <v>40610</v>
      </c>
      <c r="X417" s="511"/>
      <c r="Y417" s="248">
        <v>40618</v>
      </c>
      <c r="Z417" s="511"/>
      <c r="AA417" s="246">
        <v>40618</v>
      </c>
      <c r="AB417" s="511">
        <v>0</v>
      </c>
      <c r="AC417" s="248">
        <f t="shared" si="27"/>
        <v>40618</v>
      </c>
      <c r="AD417" s="511">
        <v>122</v>
      </c>
      <c r="AE417" s="248">
        <f t="shared" si="28"/>
        <v>40740</v>
      </c>
      <c r="AF417" s="480"/>
      <c r="AG417" s="29"/>
      <c r="AH417" s="117"/>
    </row>
    <row r="418" spans="1:34" ht="15">
      <c r="A418" s="20">
        <f t="shared" si="26"/>
        <v>381</v>
      </c>
      <c r="B418" s="252" t="s">
        <v>204</v>
      </c>
      <c r="C418" s="253" t="s">
        <v>862</v>
      </c>
      <c r="D418" s="254" t="s">
        <v>226</v>
      </c>
      <c r="E418" s="232" t="s">
        <v>1054</v>
      </c>
      <c r="F418" s="255">
        <v>1</v>
      </c>
      <c r="G418" s="255">
        <v>0</v>
      </c>
      <c r="H418" s="255">
        <v>15000</v>
      </c>
      <c r="I418" s="376" t="s">
        <v>290</v>
      </c>
      <c r="J418" s="458" t="s">
        <v>214</v>
      </c>
      <c r="K418" s="229">
        <v>40616</v>
      </c>
      <c r="L418" s="510">
        <v>14</v>
      </c>
      <c r="M418" s="534">
        <f>K418+L418</f>
        <v>40630</v>
      </c>
      <c r="N418" s="510"/>
      <c r="O418" s="376" t="s">
        <v>207</v>
      </c>
      <c r="P418" s="510">
        <v>3</v>
      </c>
      <c r="Q418" s="534">
        <f>M418+P418</f>
        <v>40633</v>
      </c>
      <c r="R418" s="510">
        <v>14</v>
      </c>
      <c r="S418" s="534">
        <f>Q418+R418</f>
        <v>40647</v>
      </c>
      <c r="T418" s="510">
        <v>7</v>
      </c>
      <c r="U418" s="229">
        <f>S418+T418</f>
        <v>40654</v>
      </c>
      <c r="V418" s="510">
        <v>14</v>
      </c>
      <c r="W418" s="534">
        <f>U418+V418</f>
        <v>40668</v>
      </c>
      <c r="X418" s="510">
        <v>2</v>
      </c>
      <c r="Y418" s="534">
        <f>W418+X418</f>
        <v>40670</v>
      </c>
      <c r="Z418" s="510">
        <v>7</v>
      </c>
      <c r="AA418" s="229">
        <f>Y418+Z418</f>
        <v>40677</v>
      </c>
      <c r="AB418" s="510">
        <v>7</v>
      </c>
      <c r="AC418" s="534">
        <f t="shared" si="27"/>
        <v>40684</v>
      </c>
      <c r="AD418" s="510">
        <v>30</v>
      </c>
      <c r="AE418" s="534">
        <f t="shared" si="28"/>
        <v>40714</v>
      </c>
      <c r="AF418" s="479"/>
      <c r="AG418" s="48"/>
      <c r="AH418" s="117" t="s">
        <v>771</v>
      </c>
    </row>
    <row r="419" spans="1:34" s="48" customFormat="1" ht="15.95" customHeight="1">
      <c r="A419" s="20">
        <f t="shared" si="26"/>
        <v>382</v>
      </c>
      <c r="B419" s="240" t="s">
        <v>316</v>
      </c>
      <c r="C419" s="459"/>
      <c r="D419" s="460"/>
      <c r="E419" s="241"/>
      <c r="F419" s="243"/>
      <c r="G419" s="243"/>
      <c r="H419" s="243">
        <v>14100</v>
      </c>
      <c r="I419" s="248"/>
      <c r="J419" s="244"/>
      <c r="K419" s="1152">
        <v>40588</v>
      </c>
      <c r="L419" s="511"/>
      <c r="M419" s="247" t="s">
        <v>207</v>
      </c>
      <c r="N419" s="511"/>
      <c r="O419" s="247" t="s">
        <v>207</v>
      </c>
      <c r="P419" s="511"/>
      <c r="Q419" s="247" t="s">
        <v>207</v>
      </c>
      <c r="R419" s="511"/>
      <c r="S419" s="247" t="s">
        <v>207</v>
      </c>
      <c r="T419" s="511"/>
      <c r="U419" s="246" t="s">
        <v>207</v>
      </c>
      <c r="V419" s="511"/>
      <c r="W419" s="248">
        <v>40610</v>
      </c>
      <c r="X419" s="511"/>
      <c r="Y419" s="248">
        <v>40618</v>
      </c>
      <c r="Z419" s="511"/>
      <c r="AA419" s="246">
        <v>40618</v>
      </c>
      <c r="AB419" s="511">
        <v>0</v>
      </c>
      <c r="AC419" s="248">
        <f t="shared" si="27"/>
        <v>40618</v>
      </c>
      <c r="AD419" s="511">
        <v>122</v>
      </c>
      <c r="AE419" s="248">
        <f t="shared" si="28"/>
        <v>40740</v>
      </c>
      <c r="AF419" s="480"/>
      <c r="AG419" s="29"/>
      <c r="AH419" s="117"/>
    </row>
    <row r="420" spans="1:34" ht="15">
      <c r="A420" s="20">
        <f t="shared" si="26"/>
        <v>383</v>
      </c>
      <c r="B420" s="252" t="s">
        <v>204</v>
      </c>
      <c r="C420" s="253" t="s">
        <v>863</v>
      </c>
      <c r="D420" s="254" t="s">
        <v>226</v>
      </c>
      <c r="E420" s="232" t="s">
        <v>1055</v>
      </c>
      <c r="F420" s="255">
        <v>1</v>
      </c>
      <c r="G420" s="255">
        <v>0</v>
      </c>
      <c r="H420" s="255">
        <v>15000</v>
      </c>
      <c r="I420" s="376" t="s">
        <v>290</v>
      </c>
      <c r="J420" s="458" t="s">
        <v>214</v>
      </c>
      <c r="K420" s="229">
        <v>40616</v>
      </c>
      <c r="L420" s="510">
        <v>14</v>
      </c>
      <c r="M420" s="534">
        <f>K420+L420</f>
        <v>40630</v>
      </c>
      <c r="N420" s="510"/>
      <c r="O420" s="376" t="s">
        <v>207</v>
      </c>
      <c r="P420" s="510">
        <v>3</v>
      </c>
      <c r="Q420" s="534">
        <f>M420+P420</f>
        <v>40633</v>
      </c>
      <c r="R420" s="510">
        <v>14</v>
      </c>
      <c r="S420" s="534">
        <f>Q420+R420</f>
        <v>40647</v>
      </c>
      <c r="T420" s="510">
        <v>7</v>
      </c>
      <c r="U420" s="229">
        <f>S420+T420</f>
        <v>40654</v>
      </c>
      <c r="V420" s="510">
        <v>14</v>
      </c>
      <c r="W420" s="534">
        <f>U420+V420</f>
        <v>40668</v>
      </c>
      <c r="X420" s="510">
        <v>2</v>
      </c>
      <c r="Y420" s="534">
        <f>W420+X420</f>
        <v>40670</v>
      </c>
      <c r="Z420" s="510">
        <v>7</v>
      </c>
      <c r="AA420" s="229">
        <f>Y420+Z420</f>
        <v>40677</v>
      </c>
      <c r="AB420" s="510">
        <v>7</v>
      </c>
      <c r="AC420" s="534">
        <f t="shared" si="27"/>
        <v>40684</v>
      </c>
      <c r="AD420" s="510">
        <v>30</v>
      </c>
      <c r="AE420" s="534">
        <f t="shared" si="28"/>
        <v>40714</v>
      </c>
      <c r="AF420" s="479"/>
      <c r="AG420" s="48"/>
      <c r="AH420" s="117" t="s">
        <v>771</v>
      </c>
    </row>
    <row r="421" spans="1:34" s="48" customFormat="1" ht="15.95" customHeight="1">
      <c r="A421" s="20">
        <f t="shared" si="26"/>
        <v>384</v>
      </c>
      <c r="B421" s="240" t="s">
        <v>316</v>
      </c>
      <c r="C421" s="459"/>
      <c r="D421" s="460"/>
      <c r="E421" s="241"/>
      <c r="F421" s="243"/>
      <c r="G421" s="243"/>
      <c r="H421" s="243">
        <v>15000</v>
      </c>
      <c r="I421" s="248"/>
      <c r="J421" s="244"/>
      <c r="K421" s="1152">
        <v>40588</v>
      </c>
      <c r="L421" s="511"/>
      <c r="M421" s="247" t="s">
        <v>207</v>
      </c>
      <c r="N421" s="511"/>
      <c r="O421" s="247" t="s">
        <v>207</v>
      </c>
      <c r="P421" s="511"/>
      <c r="Q421" s="247" t="s">
        <v>207</v>
      </c>
      <c r="R421" s="511"/>
      <c r="S421" s="247" t="s">
        <v>207</v>
      </c>
      <c r="T421" s="511"/>
      <c r="U421" s="246" t="s">
        <v>207</v>
      </c>
      <c r="V421" s="511"/>
      <c r="W421" s="248">
        <v>40610</v>
      </c>
      <c r="X421" s="511"/>
      <c r="Y421" s="248">
        <v>40618</v>
      </c>
      <c r="Z421" s="511"/>
      <c r="AA421" s="246">
        <v>40618</v>
      </c>
      <c r="AB421" s="511">
        <v>0</v>
      </c>
      <c r="AC421" s="248">
        <f t="shared" si="27"/>
        <v>40618</v>
      </c>
      <c r="AD421" s="511">
        <v>122</v>
      </c>
      <c r="AE421" s="248">
        <f t="shared" si="28"/>
        <v>40740</v>
      </c>
      <c r="AF421" s="480"/>
      <c r="AG421" s="29"/>
      <c r="AH421" s="117"/>
    </row>
    <row r="422" spans="1:34" ht="15">
      <c r="A422" s="20">
        <f t="shared" si="26"/>
        <v>385</v>
      </c>
      <c r="B422" s="252" t="s">
        <v>204</v>
      </c>
      <c r="C422" s="253" t="s">
        <v>879</v>
      </c>
      <c r="D422" s="254" t="s">
        <v>226</v>
      </c>
      <c r="E422" s="232" t="s">
        <v>1056</v>
      </c>
      <c r="F422" s="255">
        <v>1</v>
      </c>
      <c r="G422" s="255">
        <v>0</v>
      </c>
      <c r="H422" s="255">
        <v>15000</v>
      </c>
      <c r="I422" s="376" t="s">
        <v>290</v>
      </c>
      <c r="J422" s="458" t="s">
        <v>214</v>
      </c>
      <c r="K422" s="229">
        <v>40616</v>
      </c>
      <c r="L422" s="510">
        <v>14</v>
      </c>
      <c r="M422" s="534">
        <f>K422+L422</f>
        <v>40630</v>
      </c>
      <c r="N422" s="510"/>
      <c r="O422" s="376" t="s">
        <v>207</v>
      </c>
      <c r="P422" s="510">
        <v>3</v>
      </c>
      <c r="Q422" s="534">
        <f>M422+P422</f>
        <v>40633</v>
      </c>
      <c r="R422" s="510">
        <v>14</v>
      </c>
      <c r="S422" s="534">
        <f>Q422+R422</f>
        <v>40647</v>
      </c>
      <c r="T422" s="510">
        <v>7</v>
      </c>
      <c r="U422" s="229">
        <f>S422+T422</f>
        <v>40654</v>
      </c>
      <c r="V422" s="510">
        <v>14</v>
      </c>
      <c r="W422" s="534">
        <f>U422+V422</f>
        <v>40668</v>
      </c>
      <c r="X422" s="510">
        <v>2</v>
      </c>
      <c r="Y422" s="534">
        <f>W422+X422</f>
        <v>40670</v>
      </c>
      <c r="Z422" s="510">
        <v>7</v>
      </c>
      <c r="AA422" s="229">
        <f>Y422+Z422</f>
        <v>40677</v>
      </c>
      <c r="AB422" s="510">
        <v>7</v>
      </c>
      <c r="AC422" s="534">
        <f t="shared" si="27"/>
        <v>40684</v>
      </c>
      <c r="AD422" s="510">
        <v>30</v>
      </c>
      <c r="AE422" s="534">
        <f t="shared" si="28"/>
        <v>40714</v>
      </c>
      <c r="AF422" s="479"/>
      <c r="AG422" s="48"/>
      <c r="AH422" s="117" t="s">
        <v>771</v>
      </c>
    </row>
    <row r="423" spans="1:34" s="48" customFormat="1" ht="15.95" customHeight="1">
      <c r="A423" s="20">
        <f t="shared" si="26"/>
        <v>386</v>
      </c>
      <c r="B423" s="240" t="s">
        <v>316</v>
      </c>
      <c r="C423" s="459"/>
      <c r="D423" s="460"/>
      <c r="E423" s="241"/>
      <c r="F423" s="243"/>
      <c r="G423" s="243"/>
      <c r="H423" s="243">
        <v>10806</v>
      </c>
      <c r="I423" s="248"/>
      <c r="J423" s="244"/>
      <c r="K423" s="1152">
        <v>40588</v>
      </c>
      <c r="L423" s="511"/>
      <c r="M423" s="247" t="s">
        <v>207</v>
      </c>
      <c r="N423" s="511"/>
      <c r="O423" s="247" t="s">
        <v>207</v>
      </c>
      <c r="P423" s="511"/>
      <c r="Q423" s="247" t="s">
        <v>207</v>
      </c>
      <c r="R423" s="511"/>
      <c r="S423" s="247" t="s">
        <v>207</v>
      </c>
      <c r="T423" s="511"/>
      <c r="U423" s="246" t="s">
        <v>207</v>
      </c>
      <c r="V423" s="511"/>
      <c r="W423" s="248">
        <v>40610</v>
      </c>
      <c r="X423" s="511"/>
      <c r="Y423" s="248">
        <v>40618</v>
      </c>
      <c r="Z423" s="511"/>
      <c r="AA423" s="246">
        <v>40618</v>
      </c>
      <c r="AB423" s="511">
        <v>0</v>
      </c>
      <c r="AC423" s="248">
        <f t="shared" si="27"/>
        <v>40618</v>
      </c>
      <c r="AD423" s="511">
        <v>122</v>
      </c>
      <c r="AE423" s="248">
        <f t="shared" si="28"/>
        <v>40740</v>
      </c>
      <c r="AF423" s="480"/>
      <c r="AG423" s="29"/>
      <c r="AH423" s="117"/>
    </row>
    <row r="424" spans="1:34" ht="15">
      <c r="A424" s="20">
        <f t="shared" si="26"/>
        <v>387</v>
      </c>
      <c r="B424" s="252" t="s">
        <v>204</v>
      </c>
      <c r="C424" s="253" t="s">
        <v>881</v>
      </c>
      <c r="D424" s="254" t="s">
        <v>226</v>
      </c>
      <c r="E424" s="232" t="s">
        <v>1057</v>
      </c>
      <c r="F424" s="255">
        <v>1</v>
      </c>
      <c r="G424" s="255"/>
      <c r="H424" s="255">
        <v>15000</v>
      </c>
      <c r="I424" s="376" t="s">
        <v>290</v>
      </c>
      <c r="J424" s="458" t="s">
        <v>214</v>
      </c>
      <c r="K424" s="229">
        <v>40616</v>
      </c>
      <c r="L424" s="510">
        <v>14</v>
      </c>
      <c r="M424" s="534">
        <f>K424+L424</f>
        <v>40630</v>
      </c>
      <c r="N424" s="510"/>
      <c r="O424" s="376" t="s">
        <v>207</v>
      </c>
      <c r="P424" s="510">
        <v>3</v>
      </c>
      <c r="Q424" s="534">
        <f>M424+P424</f>
        <v>40633</v>
      </c>
      <c r="R424" s="510">
        <v>14</v>
      </c>
      <c r="S424" s="534">
        <f>Q424+R424</f>
        <v>40647</v>
      </c>
      <c r="T424" s="510">
        <v>7</v>
      </c>
      <c r="U424" s="229">
        <f>S424+T424</f>
        <v>40654</v>
      </c>
      <c r="V424" s="510">
        <v>14</v>
      </c>
      <c r="W424" s="534">
        <f>U424+V424</f>
        <v>40668</v>
      </c>
      <c r="X424" s="510">
        <v>2</v>
      </c>
      <c r="Y424" s="534">
        <f>W424+X424</f>
        <v>40670</v>
      </c>
      <c r="Z424" s="510">
        <v>7</v>
      </c>
      <c r="AA424" s="229">
        <f>Y424+Z424</f>
        <v>40677</v>
      </c>
      <c r="AB424" s="510">
        <v>7</v>
      </c>
      <c r="AC424" s="534">
        <f t="shared" si="27"/>
        <v>40684</v>
      </c>
      <c r="AD424" s="510">
        <v>30</v>
      </c>
      <c r="AE424" s="534">
        <f t="shared" si="28"/>
        <v>40714</v>
      </c>
      <c r="AF424" s="479"/>
      <c r="AG424" s="48"/>
      <c r="AH424" s="117" t="s">
        <v>771</v>
      </c>
    </row>
    <row r="425" spans="1:34" s="48" customFormat="1" ht="15.95" customHeight="1">
      <c r="A425" s="20">
        <f t="shared" si="26"/>
        <v>388</v>
      </c>
      <c r="B425" s="240" t="s">
        <v>316</v>
      </c>
      <c r="C425" s="459"/>
      <c r="D425" s="460"/>
      <c r="E425" s="241"/>
      <c r="F425" s="243"/>
      <c r="G425" s="243"/>
      <c r="H425" s="243">
        <v>11995</v>
      </c>
      <c r="I425" s="248"/>
      <c r="J425" s="244"/>
      <c r="K425" s="1152">
        <v>40588</v>
      </c>
      <c r="L425" s="511"/>
      <c r="M425" s="247" t="s">
        <v>207</v>
      </c>
      <c r="N425" s="511"/>
      <c r="O425" s="247" t="s">
        <v>207</v>
      </c>
      <c r="P425" s="511"/>
      <c r="Q425" s="247" t="s">
        <v>207</v>
      </c>
      <c r="R425" s="511"/>
      <c r="S425" s="247" t="s">
        <v>207</v>
      </c>
      <c r="T425" s="511"/>
      <c r="U425" s="246" t="s">
        <v>207</v>
      </c>
      <c r="V425" s="511"/>
      <c r="W425" s="248">
        <v>40610</v>
      </c>
      <c r="X425" s="511"/>
      <c r="Y425" s="248">
        <v>40618</v>
      </c>
      <c r="Z425" s="511"/>
      <c r="AA425" s="246">
        <v>40618</v>
      </c>
      <c r="AB425" s="511">
        <v>0</v>
      </c>
      <c r="AC425" s="248">
        <f t="shared" si="27"/>
        <v>40618</v>
      </c>
      <c r="AD425" s="511">
        <v>122</v>
      </c>
      <c r="AE425" s="248">
        <f t="shared" si="28"/>
        <v>40740</v>
      </c>
      <c r="AF425" s="480"/>
      <c r="AG425" s="29"/>
      <c r="AH425" s="117"/>
    </row>
    <row r="426" spans="1:34" ht="15">
      <c r="A426" s="20">
        <f t="shared" si="26"/>
        <v>389</v>
      </c>
      <c r="B426" s="252" t="s">
        <v>204</v>
      </c>
      <c r="C426" s="253" t="s">
        <v>887</v>
      </c>
      <c r="D426" s="254" t="s">
        <v>226</v>
      </c>
      <c r="E426" s="232" t="s">
        <v>1058</v>
      </c>
      <c r="F426" s="255">
        <v>1</v>
      </c>
      <c r="G426" s="255"/>
      <c r="H426" s="255">
        <v>15000</v>
      </c>
      <c r="I426" s="376" t="s">
        <v>290</v>
      </c>
      <c r="J426" s="458" t="s">
        <v>214</v>
      </c>
      <c r="K426" s="229">
        <v>40616</v>
      </c>
      <c r="L426" s="510">
        <v>14</v>
      </c>
      <c r="M426" s="534">
        <f>K426+L426</f>
        <v>40630</v>
      </c>
      <c r="N426" s="510"/>
      <c r="O426" s="376" t="s">
        <v>207</v>
      </c>
      <c r="P426" s="510">
        <v>3</v>
      </c>
      <c r="Q426" s="534">
        <f>M426+P426</f>
        <v>40633</v>
      </c>
      <c r="R426" s="510">
        <v>14</v>
      </c>
      <c r="S426" s="534">
        <f>Q426+R426</f>
        <v>40647</v>
      </c>
      <c r="T426" s="510">
        <v>7</v>
      </c>
      <c r="U426" s="229">
        <f>S426+T426</f>
        <v>40654</v>
      </c>
      <c r="V426" s="510">
        <v>14</v>
      </c>
      <c r="W426" s="534">
        <f>U426+V426</f>
        <v>40668</v>
      </c>
      <c r="X426" s="510">
        <v>2</v>
      </c>
      <c r="Y426" s="534">
        <f>W426+X426</f>
        <v>40670</v>
      </c>
      <c r="Z426" s="510">
        <v>7</v>
      </c>
      <c r="AA426" s="229">
        <f>Y426+Z426</f>
        <v>40677</v>
      </c>
      <c r="AB426" s="510">
        <v>7</v>
      </c>
      <c r="AC426" s="534">
        <f t="shared" si="27"/>
        <v>40684</v>
      </c>
      <c r="AD426" s="510">
        <v>30</v>
      </c>
      <c r="AE426" s="534">
        <f t="shared" si="28"/>
        <v>40714</v>
      </c>
      <c r="AF426" s="479"/>
      <c r="AG426" s="48"/>
      <c r="AH426" s="117" t="s">
        <v>771</v>
      </c>
    </row>
    <row r="427" spans="1:34" s="48" customFormat="1" ht="15.95" customHeight="1">
      <c r="A427" s="20">
        <f t="shared" si="26"/>
        <v>390</v>
      </c>
      <c r="B427" s="240" t="s">
        <v>316</v>
      </c>
      <c r="C427" s="459"/>
      <c r="D427" s="460"/>
      <c r="E427" s="241"/>
      <c r="F427" s="243"/>
      <c r="G427" s="243"/>
      <c r="H427" s="243">
        <v>15000</v>
      </c>
      <c r="I427" s="248"/>
      <c r="J427" s="244"/>
      <c r="K427" s="1152">
        <v>40588</v>
      </c>
      <c r="L427" s="511"/>
      <c r="M427" s="247" t="s">
        <v>207</v>
      </c>
      <c r="N427" s="511"/>
      <c r="O427" s="247" t="s">
        <v>207</v>
      </c>
      <c r="P427" s="511"/>
      <c r="Q427" s="247" t="s">
        <v>207</v>
      </c>
      <c r="R427" s="511"/>
      <c r="S427" s="247" t="s">
        <v>207</v>
      </c>
      <c r="T427" s="511"/>
      <c r="U427" s="246" t="s">
        <v>207</v>
      </c>
      <c r="V427" s="511"/>
      <c r="W427" s="248">
        <v>40610</v>
      </c>
      <c r="X427" s="511"/>
      <c r="Y427" s="248">
        <v>40618</v>
      </c>
      <c r="Z427" s="511"/>
      <c r="AA427" s="246">
        <v>40618</v>
      </c>
      <c r="AB427" s="511">
        <v>0</v>
      </c>
      <c r="AC427" s="248">
        <f t="shared" si="27"/>
        <v>40618</v>
      </c>
      <c r="AD427" s="511">
        <v>122</v>
      </c>
      <c r="AE427" s="248">
        <f t="shared" si="28"/>
        <v>40740</v>
      </c>
      <c r="AF427" s="480"/>
      <c r="AG427" s="29"/>
      <c r="AH427" s="117"/>
    </row>
    <row r="428" spans="1:34" ht="15">
      <c r="A428" s="20">
        <f t="shared" si="26"/>
        <v>391</v>
      </c>
      <c r="B428" s="252" t="s">
        <v>204</v>
      </c>
      <c r="C428" s="253" t="s">
        <v>905</v>
      </c>
      <c r="D428" s="254" t="s">
        <v>226</v>
      </c>
      <c r="E428" s="232" t="s">
        <v>1059</v>
      </c>
      <c r="F428" s="255">
        <v>1</v>
      </c>
      <c r="G428" s="255"/>
      <c r="H428" s="255">
        <v>15000</v>
      </c>
      <c r="I428" s="376" t="s">
        <v>290</v>
      </c>
      <c r="J428" s="458" t="s">
        <v>214</v>
      </c>
      <c r="K428" s="229">
        <v>40616</v>
      </c>
      <c r="L428" s="510">
        <v>14</v>
      </c>
      <c r="M428" s="534">
        <f>K428+L428</f>
        <v>40630</v>
      </c>
      <c r="N428" s="510"/>
      <c r="O428" s="376" t="s">
        <v>207</v>
      </c>
      <c r="P428" s="510">
        <v>3</v>
      </c>
      <c r="Q428" s="534">
        <f>M428+P428</f>
        <v>40633</v>
      </c>
      <c r="R428" s="510">
        <v>14</v>
      </c>
      <c r="S428" s="534">
        <f>Q428+R428</f>
        <v>40647</v>
      </c>
      <c r="T428" s="510">
        <v>7</v>
      </c>
      <c r="U428" s="229">
        <f>S428+T428</f>
        <v>40654</v>
      </c>
      <c r="V428" s="510">
        <v>14</v>
      </c>
      <c r="W428" s="534">
        <f>U428+V428</f>
        <v>40668</v>
      </c>
      <c r="X428" s="510">
        <v>2</v>
      </c>
      <c r="Y428" s="534">
        <f>W428+X428</f>
        <v>40670</v>
      </c>
      <c r="Z428" s="510">
        <v>7</v>
      </c>
      <c r="AA428" s="229">
        <f>Y428+Z428</f>
        <v>40677</v>
      </c>
      <c r="AB428" s="510">
        <v>7</v>
      </c>
      <c r="AC428" s="534">
        <f t="shared" si="27"/>
        <v>40684</v>
      </c>
      <c r="AD428" s="510">
        <v>30</v>
      </c>
      <c r="AE428" s="534">
        <f t="shared" si="28"/>
        <v>40714</v>
      </c>
      <c r="AF428" s="479"/>
      <c r="AG428" s="48"/>
      <c r="AH428" s="117" t="s">
        <v>771</v>
      </c>
    </row>
    <row r="429" spans="1:34" s="48" customFormat="1" ht="15.95" customHeight="1">
      <c r="A429" s="20">
        <f t="shared" si="26"/>
        <v>392</v>
      </c>
      <c r="B429" s="240" t="s">
        <v>316</v>
      </c>
      <c r="C429" s="459"/>
      <c r="D429" s="460"/>
      <c r="E429" s="241"/>
      <c r="F429" s="243"/>
      <c r="G429" s="243"/>
      <c r="H429" s="243">
        <v>15000</v>
      </c>
      <c r="I429" s="248"/>
      <c r="J429" s="244"/>
      <c r="K429" s="1152">
        <v>40588</v>
      </c>
      <c r="L429" s="511"/>
      <c r="M429" s="247" t="s">
        <v>207</v>
      </c>
      <c r="N429" s="511"/>
      <c r="O429" s="247" t="s">
        <v>207</v>
      </c>
      <c r="P429" s="511"/>
      <c r="Q429" s="247" t="s">
        <v>207</v>
      </c>
      <c r="R429" s="511"/>
      <c r="S429" s="247" t="s">
        <v>207</v>
      </c>
      <c r="T429" s="511"/>
      <c r="U429" s="246" t="s">
        <v>207</v>
      </c>
      <c r="V429" s="511"/>
      <c r="W429" s="248">
        <v>40610</v>
      </c>
      <c r="X429" s="511"/>
      <c r="Y429" s="248">
        <v>40618</v>
      </c>
      <c r="Z429" s="511"/>
      <c r="AA429" s="246">
        <v>40618</v>
      </c>
      <c r="AB429" s="511">
        <v>0</v>
      </c>
      <c r="AC429" s="248">
        <f t="shared" si="27"/>
        <v>40618</v>
      </c>
      <c r="AD429" s="511">
        <v>122</v>
      </c>
      <c r="AE429" s="248">
        <f t="shared" si="28"/>
        <v>40740</v>
      </c>
      <c r="AF429" s="480"/>
      <c r="AG429" s="29"/>
      <c r="AH429" s="117"/>
    </row>
    <row r="430" spans="1:34" ht="15">
      <c r="A430" s="20">
        <f t="shared" si="26"/>
        <v>393</v>
      </c>
      <c r="B430" s="252" t="s">
        <v>204</v>
      </c>
      <c r="C430" s="253" t="s">
        <v>911</v>
      </c>
      <c r="D430" s="254" t="s">
        <v>226</v>
      </c>
      <c r="E430" s="232" t="s">
        <v>1060</v>
      </c>
      <c r="F430" s="255">
        <v>1</v>
      </c>
      <c r="G430" s="255"/>
      <c r="H430" s="255">
        <v>15000</v>
      </c>
      <c r="I430" s="376" t="s">
        <v>290</v>
      </c>
      <c r="J430" s="458" t="s">
        <v>214</v>
      </c>
      <c r="K430" s="229">
        <v>40616</v>
      </c>
      <c r="L430" s="510">
        <v>14</v>
      </c>
      <c r="M430" s="534">
        <f>K430+L430</f>
        <v>40630</v>
      </c>
      <c r="N430" s="510"/>
      <c r="O430" s="376" t="s">
        <v>207</v>
      </c>
      <c r="P430" s="510">
        <v>3</v>
      </c>
      <c r="Q430" s="534">
        <f>M430+P430</f>
        <v>40633</v>
      </c>
      <c r="R430" s="510">
        <v>14</v>
      </c>
      <c r="S430" s="534">
        <f>Q430+R430</f>
        <v>40647</v>
      </c>
      <c r="T430" s="510">
        <v>7</v>
      </c>
      <c r="U430" s="229">
        <f>S430+T430</f>
        <v>40654</v>
      </c>
      <c r="V430" s="510">
        <v>14</v>
      </c>
      <c r="W430" s="534">
        <f>U430+V430</f>
        <v>40668</v>
      </c>
      <c r="X430" s="510">
        <v>2</v>
      </c>
      <c r="Y430" s="534">
        <f>W430+X430</f>
        <v>40670</v>
      </c>
      <c r="Z430" s="510">
        <v>7</v>
      </c>
      <c r="AA430" s="229">
        <f>Y430+Z430</f>
        <v>40677</v>
      </c>
      <c r="AB430" s="510">
        <v>7</v>
      </c>
      <c r="AC430" s="534">
        <f t="shared" si="27"/>
        <v>40684</v>
      </c>
      <c r="AD430" s="510">
        <v>30</v>
      </c>
      <c r="AE430" s="534">
        <f t="shared" si="28"/>
        <v>40714</v>
      </c>
      <c r="AF430" s="479"/>
      <c r="AG430" s="48"/>
      <c r="AH430" s="117" t="s">
        <v>771</v>
      </c>
    </row>
    <row r="431" spans="1:34" s="48" customFormat="1" ht="15.95" customHeight="1">
      <c r="A431" s="20">
        <f t="shared" si="26"/>
        <v>394</v>
      </c>
      <c r="B431" s="240" t="s">
        <v>316</v>
      </c>
      <c r="C431" s="459"/>
      <c r="D431" s="460"/>
      <c r="E431" s="241"/>
      <c r="F431" s="243"/>
      <c r="G431" s="243"/>
      <c r="H431" s="243">
        <v>15000</v>
      </c>
      <c r="I431" s="248"/>
      <c r="J431" s="244"/>
      <c r="K431" s="1152">
        <v>40588</v>
      </c>
      <c r="L431" s="511"/>
      <c r="M431" s="247" t="s">
        <v>207</v>
      </c>
      <c r="N431" s="511"/>
      <c r="O431" s="247" t="s">
        <v>207</v>
      </c>
      <c r="P431" s="511"/>
      <c r="Q431" s="247" t="s">
        <v>207</v>
      </c>
      <c r="R431" s="511"/>
      <c r="S431" s="247" t="s">
        <v>207</v>
      </c>
      <c r="T431" s="511"/>
      <c r="U431" s="246" t="s">
        <v>207</v>
      </c>
      <c r="V431" s="511"/>
      <c r="W431" s="248">
        <v>40610</v>
      </c>
      <c r="X431" s="511"/>
      <c r="Y431" s="248">
        <v>40618</v>
      </c>
      <c r="Z431" s="511"/>
      <c r="AA431" s="246">
        <v>40618</v>
      </c>
      <c r="AB431" s="511">
        <v>0</v>
      </c>
      <c r="AC431" s="248">
        <f t="shared" si="27"/>
        <v>40618</v>
      </c>
      <c r="AD431" s="511">
        <v>122</v>
      </c>
      <c r="AE431" s="248">
        <f t="shared" si="28"/>
        <v>40740</v>
      </c>
      <c r="AF431" s="480"/>
      <c r="AG431" s="29"/>
      <c r="AH431" s="117"/>
    </row>
    <row r="432" spans="1:34" ht="15">
      <c r="A432" s="20">
        <f t="shared" ref="A432:A471" si="29">A431+1</f>
        <v>395</v>
      </c>
      <c r="B432" s="252" t="s">
        <v>204</v>
      </c>
      <c r="C432" s="253" t="s">
        <v>927</v>
      </c>
      <c r="D432" s="254" t="s">
        <v>226</v>
      </c>
      <c r="E432" s="232" t="s">
        <v>1071</v>
      </c>
      <c r="F432" s="255">
        <v>1</v>
      </c>
      <c r="G432" s="255"/>
      <c r="H432" s="255">
        <v>15000</v>
      </c>
      <c r="I432" s="376" t="s">
        <v>290</v>
      </c>
      <c r="J432" s="458" t="s">
        <v>214</v>
      </c>
      <c r="K432" s="229">
        <v>40616</v>
      </c>
      <c r="L432" s="510">
        <v>14</v>
      </c>
      <c r="M432" s="534">
        <f>K432+L432</f>
        <v>40630</v>
      </c>
      <c r="N432" s="510"/>
      <c r="O432" s="376" t="s">
        <v>207</v>
      </c>
      <c r="P432" s="510">
        <v>3</v>
      </c>
      <c r="Q432" s="534">
        <f>M432+P432</f>
        <v>40633</v>
      </c>
      <c r="R432" s="510">
        <v>14</v>
      </c>
      <c r="S432" s="534">
        <f>Q432+R432</f>
        <v>40647</v>
      </c>
      <c r="T432" s="510">
        <v>7</v>
      </c>
      <c r="U432" s="229">
        <f>S432+T432</f>
        <v>40654</v>
      </c>
      <c r="V432" s="510">
        <v>14</v>
      </c>
      <c r="W432" s="534">
        <f>U432+V432</f>
        <v>40668</v>
      </c>
      <c r="X432" s="510">
        <v>2</v>
      </c>
      <c r="Y432" s="534">
        <f>W432+X432</f>
        <v>40670</v>
      </c>
      <c r="Z432" s="510">
        <v>7</v>
      </c>
      <c r="AA432" s="229">
        <f>Y432+Z432</f>
        <v>40677</v>
      </c>
      <c r="AB432" s="510">
        <v>7</v>
      </c>
      <c r="AC432" s="534">
        <f t="shared" si="27"/>
        <v>40684</v>
      </c>
      <c r="AD432" s="510">
        <v>30</v>
      </c>
      <c r="AE432" s="534">
        <f t="shared" si="28"/>
        <v>40714</v>
      </c>
      <c r="AF432" s="479"/>
      <c r="AG432" s="48"/>
      <c r="AH432" s="117" t="s">
        <v>771</v>
      </c>
    </row>
    <row r="433" spans="1:34" s="48" customFormat="1" ht="15.95" customHeight="1">
      <c r="A433" s="20">
        <f t="shared" si="29"/>
        <v>396</v>
      </c>
      <c r="B433" s="240" t="s">
        <v>316</v>
      </c>
      <c r="C433" s="459"/>
      <c r="D433" s="460"/>
      <c r="E433" s="241"/>
      <c r="F433" s="243"/>
      <c r="G433" s="243"/>
      <c r="H433" s="243">
        <v>8740</v>
      </c>
      <c r="I433" s="248"/>
      <c r="J433" s="244"/>
      <c r="K433" s="1152">
        <v>40588</v>
      </c>
      <c r="L433" s="511"/>
      <c r="M433" s="247" t="s">
        <v>207</v>
      </c>
      <c r="N433" s="511"/>
      <c r="O433" s="247" t="s">
        <v>207</v>
      </c>
      <c r="P433" s="511"/>
      <c r="Q433" s="247" t="s">
        <v>207</v>
      </c>
      <c r="R433" s="511"/>
      <c r="S433" s="247" t="s">
        <v>207</v>
      </c>
      <c r="T433" s="511"/>
      <c r="U433" s="246" t="s">
        <v>207</v>
      </c>
      <c r="V433" s="511"/>
      <c r="W433" s="248">
        <v>40610</v>
      </c>
      <c r="X433" s="511"/>
      <c r="Y433" s="248">
        <v>40618</v>
      </c>
      <c r="Z433" s="511"/>
      <c r="AA433" s="246">
        <v>40618</v>
      </c>
      <c r="AB433" s="511">
        <v>0</v>
      </c>
      <c r="AC433" s="248">
        <f t="shared" si="27"/>
        <v>40618</v>
      </c>
      <c r="AD433" s="511">
        <v>122</v>
      </c>
      <c r="AE433" s="248">
        <f t="shared" si="28"/>
        <v>40740</v>
      </c>
      <c r="AF433" s="480"/>
      <c r="AG433" s="29"/>
      <c r="AH433" s="117"/>
    </row>
    <row r="434" spans="1:34" ht="15">
      <c r="A434" s="20">
        <f t="shared" si="29"/>
        <v>397</v>
      </c>
      <c r="B434" s="252" t="s">
        <v>204</v>
      </c>
      <c r="C434" s="253" t="s">
        <v>931</v>
      </c>
      <c r="D434" s="254" t="s">
        <v>226</v>
      </c>
      <c r="E434" s="232" t="s">
        <v>1061</v>
      </c>
      <c r="F434" s="255">
        <v>1</v>
      </c>
      <c r="G434" s="255">
        <v>0</v>
      </c>
      <c r="H434" s="255">
        <v>15000</v>
      </c>
      <c r="I434" s="376" t="s">
        <v>290</v>
      </c>
      <c r="J434" s="458" t="s">
        <v>214</v>
      </c>
      <c r="K434" s="229">
        <v>40616</v>
      </c>
      <c r="L434" s="510">
        <v>14</v>
      </c>
      <c r="M434" s="534">
        <f>K434+L434</f>
        <v>40630</v>
      </c>
      <c r="N434" s="510"/>
      <c r="O434" s="376" t="s">
        <v>207</v>
      </c>
      <c r="P434" s="510">
        <v>3</v>
      </c>
      <c r="Q434" s="534">
        <f>M434+P434</f>
        <v>40633</v>
      </c>
      <c r="R434" s="510">
        <v>14</v>
      </c>
      <c r="S434" s="534">
        <f>Q434+R434</f>
        <v>40647</v>
      </c>
      <c r="T434" s="510">
        <v>7</v>
      </c>
      <c r="U434" s="229">
        <f>S434+T434</f>
        <v>40654</v>
      </c>
      <c r="V434" s="510">
        <v>14</v>
      </c>
      <c r="W434" s="534">
        <f>U434+V434</f>
        <v>40668</v>
      </c>
      <c r="X434" s="510">
        <v>2</v>
      </c>
      <c r="Y434" s="534">
        <f>W434+X434</f>
        <v>40670</v>
      </c>
      <c r="Z434" s="510">
        <v>7</v>
      </c>
      <c r="AA434" s="229">
        <f>Y434+Z434</f>
        <v>40677</v>
      </c>
      <c r="AB434" s="510">
        <v>7</v>
      </c>
      <c r="AC434" s="534">
        <f t="shared" si="27"/>
        <v>40684</v>
      </c>
      <c r="AD434" s="510">
        <v>30</v>
      </c>
      <c r="AE434" s="534">
        <f t="shared" si="28"/>
        <v>40714</v>
      </c>
      <c r="AF434" s="479"/>
      <c r="AG434" s="48"/>
      <c r="AH434" s="117" t="s">
        <v>771</v>
      </c>
    </row>
    <row r="435" spans="1:34" s="48" customFormat="1" ht="15.95" customHeight="1">
      <c r="A435" s="20">
        <f t="shared" si="29"/>
        <v>398</v>
      </c>
      <c r="B435" s="240" t="s">
        <v>316</v>
      </c>
      <c r="C435" s="459"/>
      <c r="D435" s="460"/>
      <c r="E435" s="241"/>
      <c r="F435" s="243"/>
      <c r="G435" s="243">
        <v>0</v>
      </c>
      <c r="H435" s="243">
        <v>7641</v>
      </c>
      <c r="I435" s="248"/>
      <c r="J435" s="244"/>
      <c r="K435" s="1152">
        <v>40588</v>
      </c>
      <c r="L435" s="511"/>
      <c r="M435" s="247" t="s">
        <v>207</v>
      </c>
      <c r="N435" s="511"/>
      <c r="O435" s="247" t="s">
        <v>207</v>
      </c>
      <c r="P435" s="511"/>
      <c r="Q435" s="247" t="s">
        <v>207</v>
      </c>
      <c r="R435" s="511"/>
      <c r="S435" s="247" t="s">
        <v>207</v>
      </c>
      <c r="T435" s="511"/>
      <c r="U435" s="246" t="s">
        <v>207</v>
      </c>
      <c r="V435" s="511"/>
      <c r="W435" s="248">
        <v>40610</v>
      </c>
      <c r="X435" s="511"/>
      <c r="Y435" s="248">
        <v>40618</v>
      </c>
      <c r="Z435" s="511"/>
      <c r="AA435" s="246">
        <v>40618</v>
      </c>
      <c r="AB435" s="511">
        <v>0</v>
      </c>
      <c r="AC435" s="248">
        <f t="shared" si="27"/>
        <v>40618</v>
      </c>
      <c r="AD435" s="511">
        <v>122</v>
      </c>
      <c r="AE435" s="248">
        <f t="shared" si="28"/>
        <v>40740</v>
      </c>
      <c r="AF435" s="480"/>
      <c r="AG435" s="29"/>
      <c r="AH435" s="117"/>
    </row>
    <row r="436" spans="1:34" ht="15">
      <c r="A436" s="20">
        <f t="shared" si="29"/>
        <v>399</v>
      </c>
      <c r="B436" s="252" t="s">
        <v>204</v>
      </c>
      <c r="C436" s="253" t="s">
        <v>937</v>
      </c>
      <c r="D436" s="254" t="s">
        <v>226</v>
      </c>
      <c r="E436" s="232" t="s">
        <v>1063</v>
      </c>
      <c r="F436" s="255">
        <v>1</v>
      </c>
      <c r="G436" s="255">
        <v>0</v>
      </c>
      <c r="H436" s="255">
        <v>15000</v>
      </c>
      <c r="I436" s="376" t="s">
        <v>290</v>
      </c>
      <c r="J436" s="458" t="s">
        <v>214</v>
      </c>
      <c r="K436" s="229">
        <v>40616</v>
      </c>
      <c r="L436" s="510">
        <v>14</v>
      </c>
      <c r="M436" s="534">
        <f>K436+L436</f>
        <v>40630</v>
      </c>
      <c r="N436" s="510"/>
      <c r="O436" s="376" t="s">
        <v>207</v>
      </c>
      <c r="P436" s="510">
        <v>3</v>
      </c>
      <c r="Q436" s="534">
        <f>M436+P436</f>
        <v>40633</v>
      </c>
      <c r="R436" s="510">
        <v>14</v>
      </c>
      <c r="S436" s="534">
        <f>Q436+R436</f>
        <v>40647</v>
      </c>
      <c r="T436" s="510">
        <v>7</v>
      </c>
      <c r="U436" s="229">
        <f>S436+T436</f>
        <v>40654</v>
      </c>
      <c r="V436" s="510">
        <v>14</v>
      </c>
      <c r="W436" s="534">
        <f>U436+V436</f>
        <v>40668</v>
      </c>
      <c r="X436" s="510">
        <v>2</v>
      </c>
      <c r="Y436" s="534">
        <f>W436+X436</f>
        <v>40670</v>
      </c>
      <c r="Z436" s="510">
        <v>7</v>
      </c>
      <c r="AA436" s="229">
        <f>Y436+Z436</f>
        <v>40677</v>
      </c>
      <c r="AB436" s="510">
        <v>7</v>
      </c>
      <c r="AC436" s="534">
        <f t="shared" si="27"/>
        <v>40684</v>
      </c>
      <c r="AD436" s="510">
        <v>30</v>
      </c>
      <c r="AE436" s="534">
        <f t="shared" si="28"/>
        <v>40714</v>
      </c>
      <c r="AF436" s="479"/>
      <c r="AG436" s="48"/>
      <c r="AH436" s="117" t="s">
        <v>771</v>
      </c>
    </row>
    <row r="437" spans="1:34" s="48" customFormat="1" ht="15.95" customHeight="1">
      <c r="A437" s="20">
        <f t="shared" si="29"/>
        <v>400</v>
      </c>
      <c r="B437" s="240" t="s">
        <v>316</v>
      </c>
      <c r="C437" s="459"/>
      <c r="D437" s="460"/>
      <c r="E437" s="241"/>
      <c r="F437" s="243"/>
      <c r="G437" s="243">
        <v>0</v>
      </c>
      <c r="H437" s="243">
        <v>15000</v>
      </c>
      <c r="I437" s="248"/>
      <c r="J437" s="244"/>
      <c r="K437" s="1152">
        <v>40588</v>
      </c>
      <c r="L437" s="511"/>
      <c r="M437" s="247" t="s">
        <v>207</v>
      </c>
      <c r="N437" s="511"/>
      <c r="O437" s="247" t="s">
        <v>207</v>
      </c>
      <c r="P437" s="511"/>
      <c r="Q437" s="247" t="s">
        <v>207</v>
      </c>
      <c r="R437" s="511"/>
      <c r="S437" s="247" t="s">
        <v>207</v>
      </c>
      <c r="T437" s="511"/>
      <c r="U437" s="246" t="s">
        <v>207</v>
      </c>
      <c r="V437" s="511"/>
      <c r="W437" s="248">
        <v>40610</v>
      </c>
      <c r="X437" s="511"/>
      <c r="Y437" s="248">
        <v>40618</v>
      </c>
      <c r="Z437" s="511"/>
      <c r="AA437" s="246">
        <v>40618</v>
      </c>
      <c r="AB437" s="511">
        <v>0</v>
      </c>
      <c r="AC437" s="248">
        <f t="shared" si="27"/>
        <v>40618</v>
      </c>
      <c r="AD437" s="511">
        <v>122</v>
      </c>
      <c r="AE437" s="248">
        <f t="shared" si="28"/>
        <v>40740</v>
      </c>
      <c r="AF437" s="480"/>
      <c r="AG437" s="29"/>
      <c r="AH437" s="117"/>
    </row>
    <row r="438" spans="1:34" ht="15">
      <c r="A438" s="20">
        <f t="shared" si="29"/>
        <v>401</v>
      </c>
      <c r="B438" s="252" t="s">
        <v>204</v>
      </c>
      <c r="C438" s="253" t="s">
        <v>939</v>
      </c>
      <c r="D438" s="254" t="s">
        <v>226</v>
      </c>
      <c r="E438" s="232" t="s">
        <v>1062</v>
      </c>
      <c r="F438" s="255">
        <v>1</v>
      </c>
      <c r="G438" s="255">
        <v>0</v>
      </c>
      <c r="H438" s="255">
        <v>15000</v>
      </c>
      <c r="I438" s="376" t="s">
        <v>290</v>
      </c>
      <c r="J438" s="458" t="s">
        <v>214</v>
      </c>
      <c r="K438" s="229">
        <v>40616</v>
      </c>
      <c r="L438" s="510">
        <v>14</v>
      </c>
      <c r="M438" s="534">
        <f>K438+L438</f>
        <v>40630</v>
      </c>
      <c r="N438" s="510"/>
      <c r="O438" s="376" t="s">
        <v>207</v>
      </c>
      <c r="P438" s="510">
        <v>3</v>
      </c>
      <c r="Q438" s="534">
        <f>M438+P438</f>
        <v>40633</v>
      </c>
      <c r="R438" s="510">
        <v>14</v>
      </c>
      <c r="S438" s="534">
        <f>Q438+R438</f>
        <v>40647</v>
      </c>
      <c r="T438" s="510">
        <v>7</v>
      </c>
      <c r="U438" s="229">
        <f>S438+T438</f>
        <v>40654</v>
      </c>
      <c r="V438" s="510">
        <v>14</v>
      </c>
      <c r="W438" s="534">
        <f>U438+V438</f>
        <v>40668</v>
      </c>
      <c r="X438" s="510">
        <v>2</v>
      </c>
      <c r="Y438" s="534">
        <f>W438+X438</f>
        <v>40670</v>
      </c>
      <c r="Z438" s="510">
        <v>7</v>
      </c>
      <c r="AA438" s="229">
        <f>Y438+Z438</f>
        <v>40677</v>
      </c>
      <c r="AB438" s="510">
        <v>7</v>
      </c>
      <c r="AC438" s="534">
        <f t="shared" si="27"/>
        <v>40684</v>
      </c>
      <c r="AD438" s="510">
        <v>30</v>
      </c>
      <c r="AE438" s="534">
        <f t="shared" si="28"/>
        <v>40714</v>
      </c>
      <c r="AF438" s="479"/>
      <c r="AG438" s="48"/>
      <c r="AH438" s="117" t="s">
        <v>771</v>
      </c>
    </row>
    <row r="439" spans="1:34" s="48" customFormat="1" ht="15.95" customHeight="1">
      <c r="A439" s="20">
        <f t="shared" si="29"/>
        <v>402</v>
      </c>
      <c r="B439" s="240" t="s">
        <v>316</v>
      </c>
      <c r="C439" s="459"/>
      <c r="D439" s="460"/>
      <c r="E439" s="241"/>
      <c r="F439" s="243"/>
      <c r="G439" s="243">
        <v>0</v>
      </c>
      <c r="H439" s="243">
        <f>'Financial Management'!CE248</f>
        <v>15000</v>
      </c>
      <c r="I439" s="248"/>
      <c r="J439" s="244"/>
      <c r="K439" s="1152">
        <v>40588</v>
      </c>
      <c r="L439" s="511"/>
      <c r="M439" s="247" t="s">
        <v>207</v>
      </c>
      <c r="N439" s="511"/>
      <c r="O439" s="247" t="s">
        <v>207</v>
      </c>
      <c r="P439" s="511"/>
      <c r="Q439" s="247" t="s">
        <v>207</v>
      </c>
      <c r="R439" s="511"/>
      <c r="S439" s="247" t="s">
        <v>207</v>
      </c>
      <c r="T439" s="511"/>
      <c r="U439" s="246" t="s">
        <v>207</v>
      </c>
      <c r="V439" s="511"/>
      <c r="W439" s="248">
        <v>40610</v>
      </c>
      <c r="X439" s="511"/>
      <c r="Y439" s="248">
        <v>40618</v>
      </c>
      <c r="Z439" s="511"/>
      <c r="AA439" s="246">
        <v>40618</v>
      </c>
      <c r="AB439" s="511">
        <v>0</v>
      </c>
      <c r="AC439" s="248">
        <f t="shared" si="27"/>
        <v>40618</v>
      </c>
      <c r="AD439" s="511">
        <v>122</v>
      </c>
      <c r="AE439" s="248">
        <f t="shared" si="28"/>
        <v>40740</v>
      </c>
      <c r="AF439" s="480"/>
      <c r="AG439" s="29"/>
      <c r="AH439" s="117"/>
    </row>
    <row r="440" spans="1:34" ht="15">
      <c r="A440" s="20">
        <f t="shared" si="29"/>
        <v>403</v>
      </c>
      <c r="B440" s="252" t="s">
        <v>204</v>
      </c>
      <c r="C440" s="253" t="s">
        <v>945</v>
      </c>
      <c r="D440" s="254" t="s">
        <v>226</v>
      </c>
      <c r="E440" s="232" t="s">
        <v>1064</v>
      </c>
      <c r="F440" s="255">
        <v>1</v>
      </c>
      <c r="G440" s="255">
        <v>0</v>
      </c>
      <c r="H440" s="255">
        <v>15000</v>
      </c>
      <c r="I440" s="376" t="s">
        <v>290</v>
      </c>
      <c r="J440" s="458" t="s">
        <v>214</v>
      </c>
      <c r="K440" s="229">
        <v>40616</v>
      </c>
      <c r="L440" s="510">
        <v>14</v>
      </c>
      <c r="M440" s="534">
        <f>K440+L440</f>
        <v>40630</v>
      </c>
      <c r="N440" s="510"/>
      <c r="O440" s="376" t="s">
        <v>207</v>
      </c>
      <c r="P440" s="510">
        <v>3</v>
      </c>
      <c r="Q440" s="534">
        <f>M440+P440</f>
        <v>40633</v>
      </c>
      <c r="R440" s="510">
        <v>14</v>
      </c>
      <c r="S440" s="534">
        <f>Q440+R440</f>
        <v>40647</v>
      </c>
      <c r="T440" s="510">
        <v>7</v>
      </c>
      <c r="U440" s="229">
        <f>S440+T440</f>
        <v>40654</v>
      </c>
      <c r="V440" s="510">
        <v>14</v>
      </c>
      <c r="W440" s="534">
        <f>U440+V440</f>
        <v>40668</v>
      </c>
      <c r="X440" s="510">
        <v>2</v>
      </c>
      <c r="Y440" s="534">
        <f>W440+X440</f>
        <v>40670</v>
      </c>
      <c r="Z440" s="510">
        <v>7</v>
      </c>
      <c r="AA440" s="229">
        <f>Y440+Z440</f>
        <v>40677</v>
      </c>
      <c r="AB440" s="510">
        <v>7</v>
      </c>
      <c r="AC440" s="534">
        <f t="shared" si="27"/>
        <v>40684</v>
      </c>
      <c r="AD440" s="510">
        <v>30</v>
      </c>
      <c r="AE440" s="534">
        <f t="shared" si="28"/>
        <v>40714</v>
      </c>
      <c r="AF440" s="479"/>
      <c r="AG440" s="48"/>
      <c r="AH440" s="117" t="s">
        <v>771</v>
      </c>
    </row>
    <row r="441" spans="1:34" s="48" customFormat="1" ht="15.95" customHeight="1">
      <c r="A441" s="20">
        <f t="shared" si="29"/>
        <v>404</v>
      </c>
      <c r="B441" s="240" t="s">
        <v>316</v>
      </c>
      <c r="C441" s="459"/>
      <c r="D441" s="460"/>
      <c r="E441" s="241"/>
      <c r="F441" s="243"/>
      <c r="G441" s="243">
        <v>0</v>
      </c>
      <c r="H441" s="243">
        <v>13549</v>
      </c>
      <c r="I441" s="248"/>
      <c r="J441" s="244"/>
      <c r="K441" s="1152">
        <v>40588</v>
      </c>
      <c r="L441" s="511"/>
      <c r="M441" s="247" t="s">
        <v>207</v>
      </c>
      <c r="N441" s="511"/>
      <c r="O441" s="247" t="s">
        <v>207</v>
      </c>
      <c r="P441" s="511"/>
      <c r="Q441" s="247" t="s">
        <v>207</v>
      </c>
      <c r="R441" s="511"/>
      <c r="S441" s="247" t="s">
        <v>207</v>
      </c>
      <c r="T441" s="511"/>
      <c r="U441" s="246" t="s">
        <v>207</v>
      </c>
      <c r="V441" s="511"/>
      <c r="W441" s="248">
        <v>40610</v>
      </c>
      <c r="X441" s="511"/>
      <c r="Y441" s="248">
        <v>40618</v>
      </c>
      <c r="Z441" s="511"/>
      <c r="AA441" s="246">
        <v>40618</v>
      </c>
      <c r="AB441" s="511">
        <v>0</v>
      </c>
      <c r="AC441" s="248">
        <f t="shared" si="27"/>
        <v>40618</v>
      </c>
      <c r="AD441" s="511">
        <v>122</v>
      </c>
      <c r="AE441" s="248">
        <f t="shared" si="28"/>
        <v>40740</v>
      </c>
      <c r="AF441" s="480"/>
      <c r="AG441" s="29"/>
      <c r="AH441" s="117"/>
    </row>
    <row r="442" spans="1:34" ht="15">
      <c r="A442" s="20">
        <f t="shared" si="29"/>
        <v>405</v>
      </c>
      <c r="B442" s="252" t="s">
        <v>204</v>
      </c>
      <c r="C442" s="253" t="s">
        <v>951</v>
      </c>
      <c r="D442" s="254" t="s">
        <v>226</v>
      </c>
      <c r="E442" s="232" t="s">
        <v>1051</v>
      </c>
      <c r="F442" s="255">
        <v>1</v>
      </c>
      <c r="G442" s="255">
        <v>0</v>
      </c>
      <c r="H442" s="255">
        <v>15000</v>
      </c>
      <c r="I442" s="376" t="s">
        <v>290</v>
      </c>
      <c r="J442" s="458" t="s">
        <v>214</v>
      </c>
      <c r="K442" s="229">
        <v>40616</v>
      </c>
      <c r="L442" s="510">
        <v>14</v>
      </c>
      <c r="M442" s="534">
        <f>K442+L442</f>
        <v>40630</v>
      </c>
      <c r="N442" s="510"/>
      <c r="O442" s="376" t="s">
        <v>207</v>
      </c>
      <c r="P442" s="510">
        <v>3</v>
      </c>
      <c r="Q442" s="534">
        <f>M442+P442</f>
        <v>40633</v>
      </c>
      <c r="R442" s="510">
        <v>14</v>
      </c>
      <c r="S442" s="534">
        <f>Q442+R442</f>
        <v>40647</v>
      </c>
      <c r="T442" s="510">
        <v>7</v>
      </c>
      <c r="U442" s="229">
        <f>S442+T442</f>
        <v>40654</v>
      </c>
      <c r="V442" s="510">
        <v>14</v>
      </c>
      <c r="W442" s="534">
        <f>U442+V442</f>
        <v>40668</v>
      </c>
      <c r="X442" s="510">
        <v>2</v>
      </c>
      <c r="Y442" s="534">
        <f>W442+X442</f>
        <v>40670</v>
      </c>
      <c r="Z442" s="510">
        <v>7</v>
      </c>
      <c r="AA442" s="229">
        <f>Y442+Z442</f>
        <v>40677</v>
      </c>
      <c r="AB442" s="510">
        <v>7</v>
      </c>
      <c r="AC442" s="534">
        <f t="shared" si="27"/>
        <v>40684</v>
      </c>
      <c r="AD442" s="510">
        <v>30</v>
      </c>
      <c r="AE442" s="534">
        <f t="shared" si="28"/>
        <v>40714</v>
      </c>
      <c r="AF442" s="479"/>
      <c r="AG442" s="48"/>
      <c r="AH442" s="117" t="s">
        <v>771</v>
      </c>
    </row>
    <row r="443" spans="1:34" s="48" customFormat="1" ht="15.95" customHeight="1">
      <c r="A443" s="20">
        <f t="shared" si="29"/>
        <v>406</v>
      </c>
      <c r="B443" s="240" t="s">
        <v>316</v>
      </c>
      <c r="C443" s="459"/>
      <c r="D443" s="460"/>
      <c r="E443" s="241"/>
      <c r="F443" s="243"/>
      <c r="G443" s="243">
        <v>0</v>
      </c>
      <c r="H443" s="243">
        <v>15000</v>
      </c>
      <c r="I443" s="248"/>
      <c r="J443" s="244"/>
      <c r="K443" s="1152">
        <v>40588</v>
      </c>
      <c r="L443" s="511"/>
      <c r="M443" s="247" t="s">
        <v>207</v>
      </c>
      <c r="N443" s="511"/>
      <c r="O443" s="247" t="s">
        <v>207</v>
      </c>
      <c r="P443" s="511"/>
      <c r="Q443" s="247" t="s">
        <v>207</v>
      </c>
      <c r="R443" s="511"/>
      <c r="S443" s="247" t="s">
        <v>207</v>
      </c>
      <c r="T443" s="511"/>
      <c r="U443" s="246" t="s">
        <v>207</v>
      </c>
      <c r="V443" s="511"/>
      <c r="W443" s="248">
        <v>40610</v>
      </c>
      <c r="X443" s="511"/>
      <c r="Y443" s="248">
        <v>40618</v>
      </c>
      <c r="Z443" s="511"/>
      <c r="AA443" s="246">
        <v>40618</v>
      </c>
      <c r="AB443" s="511">
        <v>0</v>
      </c>
      <c r="AC443" s="248">
        <f t="shared" si="27"/>
        <v>40618</v>
      </c>
      <c r="AD443" s="511">
        <v>122</v>
      </c>
      <c r="AE443" s="248">
        <f t="shared" si="28"/>
        <v>40740</v>
      </c>
      <c r="AF443" s="480"/>
      <c r="AG443" s="29"/>
      <c r="AH443" s="117"/>
    </row>
    <row r="444" spans="1:34" s="48" customFormat="1" ht="15.95" customHeight="1">
      <c r="A444" s="20"/>
      <c r="B444" s="810"/>
      <c r="C444" s="1981" t="s">
        <v>1192</v>
      </c>
      <c r="D444" s="1982"/>
      <c r="E444" s="1983"/>
      <c r="F444" s="796"/>
      <c r="G444" s="796"/>
      <c r="H444" s="796"/>
      <c r="I444" s="812"/>
      <c r="J444" s="1128"/>
      <c r="K444" s="1521"/>
      <c r="L444" s="558"/>
      <c r="M444" s="1147"/>
      <c r="N444" s="558"/>
      <c r="O444" s="1147"/>
      <c r="P444" s="558"/>
      <c r="Q444" s="1147"/>
      <c r="R444" s="558"/>
      <c r="S444" s="1147"/>
      <c r="T444" s="558"/>
      <c r="U444" s="811"/>
      <c r="V444" s="558"/>
      <c r="W444" s="812"/>
      <c r="X444" s="558"/>
      <c r="Y444" s="812"/>
      <c r="Z444" s="558"/>
      <c r="AA444" s="811"/>
      <c r="AB444" s="558"/>
      <c r="AC444" s="812"/>
      <c r="AD444" s="558"/>
      <c r="AE444" s="812"/>
      <c r="AF444" s="1522"/>
      <c r="AG444" s="29"/>
      <c r="AH444" s="117"/>
    </row>
    <row r="445" spans="1:34" ht="15">
      <c r="A445" s="20">
        <f>A443+1</f>
        <v>407</v>
      </c>
      <c r="B445" s="252" t="s">
        <v>204</v>
      </c>
      <c r="C445" s="253" t="s">
        <v>952</v>
      </c>
      <c r="D445" s="254" t="s">
        <v>226</v>
      </c>
      <c r="E445" s="232" t="s">
        <v>1015</v>
      </c>
      <c r="F445" s="255">
        <v>1</v>
      </c>
      <c r="G445" s="255">
        <v>0</v>
      </c>
      <c r="H445" s="255">
        <v>15000</v>
      </c>
      <c r="I445" s="376" t="s">
        <v>290</v>
      </c>
      <c r="J445" s="458" t="s">
        <v>214</v>
      </c>
      <c r="K445" s="229">
        <v>40924</v>
      </c>
      <c r="L445" s="510">
        <v>14</v>
      </c>
      <c r="M445" s="534">
        <f>K445+L445</f>
        <v>40938</v>
      </c>
      <c r="N445" s="510"/>
      <c r="O445" s="376" t="s">
        <v>207</v>
      </c>
      <c r="P445" s="510">
        <v>3</v>
      </c>
      <c r="Q445" s="534">
        <f>M445+P445</f>
        <v>40941</v>
      </c>
      <c r="R445" s="510">
        <v>14</v>
      </c>
      <c r="S445" s="534">
        <f>Q445+R445</f>
        <v>40955</v>
      </c>
      <c r="T445" s="510">
        <v>7</v>
      </c>
      <c r="U445" s="229">
        <f>S445+T445</f>
        <v>40962</v>
      </c>
      <c r="V445" s="510">
        <v>14</v>
      </c>
      <c r="W445" s="534">
        <f>U445+V445</f>
        <v>40976</v>
      </c>
      <c r="X445" s="510">
        <v>2</v>
      </c>
      <c r="Y445" s="534">
        <f>W445+X445</f>
        <v>40978</v>
      </c>
      <c r="Z445" s="510">
        <v>7</v>
      </c>
      <c r="AA445" s="229">
        <f>Y445+Z445</f>
        <v>40985</v>
      </c>
      <c r="AB445" s="510">
        <v>7</v>
      </c>
      <c r="AC445" s="534">
        <f t="shared" si="27"/>
        <v>40992</v>
      </c>
      <c r="AD445" s="510">
        <v>30</v>
      </c>
      <c r="AE445" s="534">
        <f t="shared" si="28"/>
        <v>41022</v>
      </c>
      <c r="AF445" s="479"/>
      <c r="AG445" s="48"/>
      <c r="AH445" s="117" t="s">
        <v>771</v>
      </c>
    </row>
    <row r="446" spans="1:34" s="48" customFormat="1" ht="15.95" customHeight="1">
      <c r="A446" s="20">
        <f t="shared" si="29"/>
        <v>408</v>
      </c>
      <c r="B446" s="240" t="s">
        <v>316</v>
      </c>
      <c r="C446" s="459"/>
      <c r="D446" s="460"/>
      <c r="E446" s="241"/>
      <c r="F446" s="243"/>
      <c r="G446" s="243">
        <v>0</v>
      </c>
      <c r="H446" s="243">
        <v>13885</v>
      </c>
      <c r="I446" s="248"/>
      <c r="J446" s="244"/>
      <c r="K446" s="1152"/>
      <c r="L446" s="511"/>
      <c r="M446" s="247"/>
      <c r="N446" s="511"/>
      <c r="O446" s="247"/>
      <c r="P446" s="511"/>
      <c r="Q446" s="247"/>
      <c r="R446" s="511"/>
      <c r="S446" s="247"/>
      <c r="T446" s="511"/>
      <c r="U446" s="246"/>
      <c r="V446" s="511"/>
      <c r="W446" s="248"/>
      <c r="X446" s="511"/>
      <c r="Y446" s="248"/>
      <c r="Z446" s="511"/>
      <c r="AA446" s="246"/>
      <c r="AB446" s="511"/>
      <c r="AC446" s="248"/>
      <c r="AD446" s="511"/>
      <c r="AE446" s="248"/>
      <c r="AF446" s="480"/>
      <c r="AG446" s="29"/>
      <c r="AH446" s="117"/>
    </row>
    <row r="447" spans="1:34" ht="15">
      <c r="A447" s="20">
        <f>A446+1</f>
        <v>409</v>
      </c>
      <c r="B447" s="252" t="s">
        <v>204</v>
      </c>
      <c r="C447" s="253" t="s">
        <v>1208</v>
      </c>
      <c r="D447" s="254" t="s">
        <v>226</v>
      </c>
      <c r="E447" s="232" t="s">
        <v>1209</v>
      </c>
      <c r="F447" s="255">
        <v>1</v>
      </c>
      <c r="G447" s="255">
        <v>0</v>
      </c>
      <c r="H447" s="255">
        <v>15000</v>
      </c>
      <c r="I447" s="376" t="s">
        <v>290</v>
      </c>
      <c r="J447" s="458" t="s">
        <v>214</v>
      </c>
      <c r="K447" s="229">
        <v>40924</v>
      </c>
      <c r="L447" s="510">
        <v>30</v>
      </c>
      <c r="M447" s="534">
        <f>K447+L447</f>
        <v>40954</v>
      </c>
      <c r="N447" s="510"/>
      <c r="O447" s="376" t="s">
        <v>207</v>
      </c>
      <c r="P447" s="510">
        <v>30</v>
      </c>
      <c r="Q447" s="534">
        <f>M447+P447</f>
        <v>40984</v>
      </c>
      <c r="R447" s="510">
        <v>20</v>
      </c>
      <c r="S447" s="534">
        <f>Q447+R447</f>
        <v>41004</v>
      </c>
      <c r="T447" s="510">
        <v>10</v>
      </c>
      <c r="U447" s="229">
        <f>S447+T447</f>
        <v>41014</v>
      </c>
      <c r="V447" s="510">
        <v>15</v>
      </c>
      <c r="W447" s="534">
        <f>U447+V447</f>
        <v>41029</v>
      </c>
      <c r="X447" s="510">
        <v>10</v>
      </c>
      <c r="Y447" s="534">
        <f>W447+X447</f>
        <v>41039</v>
      </c>
      <c r="Z447" s="510">
        <v>7</v>
      </c>
      <c r="AA447" s="229">
        <f>Y447+Z447</f>
        <v>41046</v>
      </c>
      <c r="AB447" s="510">
        <v>7</v>
      </c>
      <c r="AC447" s="534">
        <f t="shared" si="27"/>
        <v>41053</v>
      </c>
      <c r="AD447" s="510">
        <v>130</v>
      </c>
      <c r="AE447" s="534">
        <f t="shared" si="28"/>
        <v>41183</v>
      </c>
      <c r="AF447" s="479"/>
      <c r="AG447" s="48"/>
      <c r="AH447" s="117" t="s">
        <v>771</v>
      </c>
    </row>
    <row r="448" spans="1:34" s="48" customFormat="1" ht="15.95" customHeight="1">
      <c r="A448" s="20">
        <f t="shared" si="29"/>
        <v>410</v>
      </c>
      <c r="B448" s="240" t="s">
        <v>316</v>
      </c>
      <c r="C448" s="459"/>
      <c r="D448" s="460"/>
      <c r="E448" s="241"/>
      <c r="F448" s="243"/>
      <c r="G448" s="243">
        <v>0</v>
      </c>
      <c r="H448" s="243">
        <v>15000</v>
      </c>
      <c r="I448" s="248"/>
      <c r="J448" s="244"/>
      <c r="K448" s="461"/>
      <c r="L448" s="511"/>
      <c r="M448" s="247"/>
      <c r="N448" s="511"/>
      <c r="O448" s="247"/>
      <c r="P448" s="511"/>
      <c r="Q448" s="247"/>
      <c r="R448" s="511"/>
      <c r="S448" s="247"/>
      <c r="T448" s="511"/>
      <c r="U448" s="246"/>
      <c r="V448" s="511"/>
      <c r="W448" s="248"/>
      <c r="X448" s="511"/>
      <c r="Y448" s="248"/>
      <c r="Z448" s="511"/>
      <c r="AA448" s="246"/>
      <c r="AB448" s="511"/>
      <c r="AC448" s="248"/>
      <c r="AD448" s="511"/>
      <c r="AE448" s="248"/>
      <c r="AF448" s="480"/>
      <c r="AG448" s="29"/>
      <c r="AH448" s="117"/>
    </row>
    <row r="449" spans="1:34" ht="15">
      <c r="A449" s="20">
        <f t="shared" si="29"/>
        <v>411</v>
      </c>
      <c r="B449" s="252" t="s">
        <v>204</v>
      </c>
      <c r="C449" s="253" t="s">
        <v>1223</v>
      </c>
      <c r="D449" s="254" t="s">
        <v>226</v>
      </c>
      <c r="E449" s="232" t="s">
        <v>1224</v>
      </c>
      <c r="F449" s="255">
        <v>1</v>
      </c>
      <c r="G449" s="255">
        <v>0</v>
      </c>
      <c r="H449" s="255">
        <v>15000</v>
      </c>
      <c r="I449" s="376" t="s">
        <v>290</v>
      </c>
      <c r="J449" s="458" t="s">
        <v>214</v>
      </c>
      <c r="K449" s="229">
        <v>40924</v>
      </c>
      <c r="L449" s="510">
        <v>30</v>
      </c>
      <c r="M449" s="534">
        <f>K449+L449</f>
        <v>40954</v>
      </c>
      <c r="N449" s="510"/>
      <c r="O449" s="376" t="s">
        <v>207</v>
      </c>
      <c r="P449" s="510">
        <v>30</v>
      </c>
      <c r="Q449" s="534">
        <f>M449+P449</f>
        <v>40984</v>
      </c>
      <c r="R449" s="510">
        <v>20</v>
      </c>
      <c r="S449" s="534">
        <f>Q449+R449</f>
        <v>41004</v>
      </c>
      <c r="T449" s="510">
        <v>10</v>
      </c>
      <c r="U449" s="229">
        <f>S449+T449</f>
        <v>41014</v>
      </c>
      <c r="V449" s="510">
        <v>15</v>
      </c>
      <c r="W449" s="534">
        <f>U449+V449</f>
        <v>41029</v>
      </c>
      <c r="X449" s="510">
        <v>10</v>
      </c>
      <c r="Y449" s="534">
        <f>W449+X449</f>
        <v>41039</v>
      </c>
      <c r="Z449" s="510">
        <v>7</v>
      </c>
      <c r="AA449" s="229">
        <f>Y449+Z449</f>
        <v>41046</v>
      </c>
      <c r="AB449" s="510">
        <v>7</v>
      </c>
      <c r="AC449" s="534">
        <f>AA449+AB449</f>
        <v>41053</v>
      </c>
      <c r="AD449" s="510">
        <v>130</v>
      </c>
      <c r="AE449" s="534">
        <f>AC449+AD449</f>
        <v>41183</v>
      </c>
      <c r="AF449" s="479"/>
      <c r="AG449" s="48"/>
      <c r="AH449" s="117" t="s">
        <v>771</v>
      </c>
    </row>
    <row r="450" spans="1:34" s="48" customFormat="1" ht="15.95" customHeight="1">
      <c r="A450" s="20">
        <f t="shared" si="29"/>
        <v>412</v>
      </c>
      <c r="B450" s="240" t="s">
        <v>316</v>
      </c>
      <c r="C450" s="459"/>
      <c r="D450" s="460"/>
      <c r="E450" s="241"/>
      <c r="F450" s="243"/>
      <c r="G450" s="243">
        <v>0</v>
      </c>
      <c r="H450" s="243">
        <v>15000</v>
      </c>
      <c r="I450" s="248"/>
      <c r="J450" s="244"/>
      <c r="K450" s="461"/>
      <c r="L450" s="511"/>
      <c r="M450" s="247"/>
      <c r="N450" s="511"/>
      <c r="O450" s="247"/>
      <c r="P450" s="511"/>
      <c r="Q450" s="247"/>
      <c r="R450" s="511"/>
      <c r="S450" s="247"/>
      <c r="T450" s="511"/>
      <c r="U450" s="246"/>
      <c r="V450" s="511"/>
      <c r="W450" s="248"/>
      <c r="X450" s="511"/>
      <c r="Y450" s="248"/>
      <c r="Z450" s="511"/>
      <c r="AA450" s="246"/>
      <c r="AB450" s="511"/>
      <c r="AC450" s="248"/>
      <c r="AD450" s="511"/>
      <c r="AE450" s="248"/>
      <c r="AF450" s="480"/>
      <c r="AG450" s="29"/>
      <c r="AH450" s="117"/>
    </row>
    <row r="451" spans="1:34" ht="15">
      <c r="A451" s="20">
        <f t="shared" si="29"/>
        <v>413</v>
      </c>
      <c r="B451" s="252" t="s">
        <v>204</v>
      </c>
      <c r="C451" s="253" t="s">
        <v>1234</v>
      </c>
      <c r="D451" s="254" t="s">
        <v>226</v>
      </c>
      <c r="E451" s="232" t="s">
        <v>1235</v>
      </c>
      <c r="F451" s="255">
        <v>1</v>
      </c>
      <c r="G451" s="255">
        <v>0</v>
      </c>
      <c r="H451" s="255">
        <v>15000</v>
      </c>
      <c r="I451" s="376" t="s">
        <v>290</v>
      </c>
      <c r="J451" s="458" t="s">
        <v>214</v>
      </c>
      <c r="K451" s="229">
        <v>40924</v>
      </c>
      <c r="L451" s="510">
        <v>30</v>
      </c>
      <c r="M451" s="534">
        <f>K451+L451</f>
        <v>40954</v>
      </c>
      <c r="N451" s="510"/>
      <c r="O451" s="376" t="s">
        <v>207</v>
      </c>
      <c r="P451" s="510">
        <v>30</v>
      </c>
      <c r="Q451" s="534">
        <f>M451+P451</f>
        <v>40984</v>
      </c>
      <c r="R451" s="510">
        <v>20</v>
      </c>
      <c r="S451" s="534">
        <f>Q451+R451</f>
        <v>41004</v>
      </c>
      <c r="T451" s="510">
        <v>10</v>
      </c>
      <c r="U451" s="229">
        <f>S451+T451</f>
        <v>41014</v>
      </c>
      <c r="V451" s="510">
        <v>15</v>
      </c>
      <c r="W451" s="534">
        <f>U451+V451</f>
        <v>41029</v>
      </c>
      <c r="X451" s="510">
        <v>10</v>
      </c>
      <c r="Y451" s="534">
        <f>W451+X451</f>
        <v>41039</v>
      </c>
      <c r="Z451" s="510">
        <v>7</v>
      </c>
      <c r="AA451" s="229">
        <f>Y451+Z451</f>
        <v>41046</v>
      </c>
      <c r="AB451" s="510">
        <v>7</v>
      </c>
      <c r="AC451" s="534">
        <f>AA451+AB451</f>
        <v>41053</v>
      </c>
      <c r="AD451" s="510">
        <v>130</v>
      </c>
      <c r="AE451" s="534">
        <f>AC451+AD451</f>
        <v>41183</v>
      </c>
      <c r="AF451" s="479"/>
      <c r="AG451" s="48"/>
      <c r="AH451" s="117" t="s">
        <v>771</v>
      </c>
    </row>
    <row r="452" spans="1:34" s="48" customFormat="1" ht="15.95" customHeight="1">
      <c r="A452" s="20">
        <f t="shared" si="29"/>
        <v>414</v>
      </c>
      <c r="B452" s="240" t="s">
        <v>316</v>
      </c>
      <c r="C452" s="459"/>
      <c r="D452" s="460"/>
      <c r="E452" s="241"/>
      <c r="F452" s="243"/>
      <c r="G452" s="243">
        <v>0</v>
      </c>
      <c r="H452" s="243">
        <v>9650</v>
      </c>
      <c r="I452" s="248"/>
      <c r="J452" s="244"/>
      <c r="K452" s="461"/>
      <c r="L452" s="511"/>
      <c r="M452" s="247"/>
      <c r="N452" s="511"/>
      <c r="O452" s="247"/>
      <c r="P452" s="511"/>
      <c r="Q452" s="247"/>
      <c r="R452" s="511"/>
      <c r="S452" s="247"/>
      <c r="T452" s="511"/>
      <c r="U452" s="246"/>
      <c r="V452" s="511"/>
      <c r="W452" s="248"/>
      <c r="X452" s="511"/>
      <c r="Y452" s="248"/>
      <c r="Z452" s="511"/>
      <c r="AA452" s="246"/>
      <c r="AB452" s="511"/>
      <c r="AC452" s="248"/>
      <c r="AD452" s="511"/>
      <c r="AE452" s="248"/>
      <c r="AF452" s="480"/>
      <c r="AG452" s="29"/>
      <c r="AH452" s="117"/>
    </row>
    <row r="453" spans="1:34" ht="15">
      <c r="A453" s="20">
        <f t="shared" si="29"/>
        <v>415</v>
      </c>
      <c r="B453" s="252" t="s">
        <v>204</v>
      </c>
      <c r="C453" s="253" t="s">
        <v>1246</v>
      </c>
      <c r="D453" s="254" t="s">
        <v>226</v>
      </c>
      <c r="E453" s="232" t="s">
        <v>1051</v>
      </c>
      <c r="F453" s="255">
        <v>1</v>
      </c>
      <c r="G453" s="255">
        <v>0</v>
      </c>
      <c r="H453" s="255">
        <v>15000</v>
      </c>
      <c r="I453" s="376" t="s">
        <v>290</v>
      </c>
      <c r="J453" s="458" t="s">
        <v>214</v>
      </c>
      <c r="K453" s="229">
        <v>40924</v>
      </c>
      <c r="L453" s="510">
        <v>30</v>
      </c>
      <c r="M453" s="534">
        <f>K453+L453</f>
        <v>40954</v>
      </c>
      <c r="N453" s="510"/>
      <c r="O453" s="376" t="s">
        <v>207</v>
      </c>
      <c r="P453" s="510">
        <v>30</v>
      </c>
      <c r="Q453" s="534">
        <f>M453+P453</f>
        <v>40984</v>
      </c>
      <c r="R453" s="510">
        <v>20</v>
      </c>
      <c r="S453" s="534">
        <f>Q453+R453</f>
        <v>41004</v>
      </c>
      <c r="T453" s="510">
        <v>10</v>
      </c>
      <c r="U453" s="229">
        <f>S453+T453</f>
        <v>41014</v>
      </c>
      <c r="V453" s="510">
        <v>15</v>
      </c>
      <c r="W453" s="534">
        <f>U453+V453</f>
        <v>41029</v>
      </c>
      <c r="X453" s="510">
        <v>10</v>
      </c>
      <c r="Y453" s="534">
        <f>W453+X453</f>
        <v>41039</v>
      </c>
      <c r="Z453" s="510">
        <v>7</v>
      </c>
      <c r="AA453" s="229">
        <f>Y453+Z453</f>
        <v>41046</v>
      </c>
      <c r="AB453" s="510">
        <v>7</v>
      </c>
      <c r="AC453" s="534">
        <f>AA453+AB453</f>
        <v>41053</v>
      </c>
      <c r="AD453" s="510">
        <v>130</v>
      </c>
      <c r="AE453" s="534">
        <f>AC453+AD453</f>
        <v>41183</v>
      </c>
      <c r="AF453" s="479"/>
      <c r="AG453" s="48"/>
      <c r="AH453" s="117" t="s">
        <v>771</v>
      </c>
    </row>
    <row r="454" spans="1:34" s="48" customFormat="1" ht="15.95" customHeight="1">
      <c r="A454" s="20">
        <f t="shared" si="29"/>
        <v>416</v>
      </c>
      <c r="B454" s="240" t="s">
        <v>316</v>
      </c>
      <c r="C454" s="459"/>
      <c r="D454" s="460"/>
      <c r="E454" s="241"/>
      <c r="F454" s="243"/>
      <c r="G454" s="243">
        <v>0</v>
      </c>
      <c r="H454" s="243">
        <v>11634</v>
      </c>
      <c r="I454" s="248"/>
      <c r="J454" s="244"/>
      <c r="K454" s="461"/>
      <c r="L454" s="511"/>
      <c r="M454" s="247"/>
      <c r="N454" s="511"/>
      <c r="O454" s="247"/>
      <c r="P454" s="511"/>
      <c r="Q454" s="247"/>
      <c r="R454" s="511"/>
      <c r="S454" s="247"/>
      <c r="T454" s="511"/>
      <c r="U454" s="246"/>
      <c r="V454" s="511"/>
      <c r="W454" s="248"/>
      <c r="X454" s="511"/>
      <c r="Y454" s="248"/>
      <c r="Z454" s="511"/>
      <c r="AA454" s="246"/>
      <c r="AB454" s="511"/>
      <c r="AC454" s="248"/>
      <c r="AD454" s="511"/>
      <c r="AE454" s="248"/>
      <c r="AF454" s="480"/>
      <c r="AG454" s="29"/>
      <c r="AH454" s="117"/>
    </row>
    <row r="455" spans="1:34" ht="15">
      <c r="A455" s="20">
        <f t="shared" si="29"/>
        <v>417</v>
      </c>
      <c r="B455" s="252" t="s">
        <v>204</v>
      </c>
      <c r="C455" s="253" t="s">
        <v>1255</v>
      </c>
      <c r="D455" s="254" t="s">
        <v>226</v>
      </c>
      <c r="E455" s="232" t="s">
        <v>1256</v>
      </c>
      <c r="F455" s="255">
        <v>1</v>
      </c>
      <c r="G455" s="255">
        <v>0</v>
      </c>
      <c r="H455" s="255">
        <v>15000</v>
      </c>
      <c r="I455" s="376" t="s">
        <v>290</v>
      </c>
      <c r="J455" s="458" t="s">
        <v>214</v>
      </c>
      <c r="K455" s="229">
        <v>40924</v>
      </c>
      <c r="L455" s="510">
        <v>30</v>
      </c>
      <c r="M455" s="534">
        <f>K455+L455</f>
        <v>40954</v>
      </c>
      <c r="N455" s="510"/>
      <c r="O455" s="376" t="s">
        <v>207</v>
      </c>
      <c r="P455" s="510">
        <v>30</v>
      </c>
      <c r="Q455" s="534">
        <f>M455+P455</f>
        <v>40984</v>
      </c>
      <c r="R455" s="510">
        <v>20</v>
      </c>
      <c r="S455" s="534">
        <f>Q455+R455</f>
        <v>41004</v>
      </c>
      <c r="T455" s="510">
        <v>10</v>
      </c>
      <c r="U455" s="229">
        <f>S455+T455</f>
        <v>41014</v>
      </c>
      <c r="V455" s="510">
        <v>15</v>
      </c>
      <c r="W455" s="534">
        <f>U455+V455</f>
        <v>41029</v>
      </c>
      <c r="X455" s="510">
        <v>10</v>
      </c>
      <c r="Y455" s="534">
        <f>W455+X455</f>
        <v>41039</v>
      </c>
      <c r="Z455" s="510">
        <v>7</v>
      </c>
      <c r="AA455" s="229">
        <f>Y455+Z455</f>
        <v>41046</v>
      </c>
      <c r="AB455" s="510">
        <v>7</v>
      </c>
      <c r="AC455" s="534">
        <f>AA455+AB455</f>
        <v>41053</v>
      </c>
      <c r="AD455" s="510">
        <v>130</v>
      </c>
      <c r="AE455" s="534">
        <f>AC455+AD455</f>
        <v>41183</v>
      </c>
      <c r="AF455" s="479"/>
      <c r="AG455" s="48"/>
      <c r="AH455" s="117" t="s">
        <v>771</v>
      </c>
    </row>
    <row r="456" spans="1:34" s="48" customFormat="1" ht="15.95" customHeight="1">
      <c r="A456" s="20">
        <f t="shared" si="29"/>
        <v>418</v>
      </c>
      <c r="B456" s="240" t="s">
        <v>316</v>
      </c>
      <c r="C456" s="459"/>
      <c r="D456" s="460"/>
      <c r="E456" s="241"/>
      <c r="F456" s="243"/>
      <c r="G456" s="243">
        <v>0</v>
      </c>
      <c r="H456" s="243">
        <v>15000</v>
      </c>
      <c r="I456" s="248"/>
      <c r="J456" s="244"/>
      <c r="K456" s="461"/>
      <c r="L456" s="511"/>
      <c r="M456" s="247"/>
      <c r="N456" s="511"/>
      <c r="O456" s="247"/>
      <c r="P456" s="511"/>
      <c r="Q456" s="247"/>
      <c r="R456" s="511"/>
      <c r="S456" s="247"/>
      <c r="T456" s="511"/>
      <c r="U456" s="246"/>
      <c r="V456" s="511"/>
      <c r="W456" s="248"/>
      <c r="X456" s="511"/>
      <c r="Y456" s="248"/>
      <c r="Z456" s="511"/>
      <c r="AA456" s="246"/>
      <c r="AB456" s="511"/>
      <c r="AC456" s="248"/>
      <c r="AD456" s="511"/>
      <c r="AE456" s="248"/>
      <c r="AF456" s="480"/>
      <c r="AG456" s="29"/>
      <c r="AH456" s="117"/>
    </row>
    <row r="457" spans="1:34" ht="15">
      <c r="A457" s="20">
        <f t="shared" si="29"/>
        <v>419</v>
      </c>
      <c r="B457" s="252" t="s">
        <v>204</v>
      </c>
      <c r="C457" s="253" t="s">
        <v>5</v>
      </c>
      <c r="D457" s="254" t="s">
        <v>226</v>
      </c>
      <c r="E457" s="232" t="s">
        <v>6</v>
      </c>
      <c r="F457" s="255">
        <v>1</v>
      </c>
      <c r="G457" s="255">
        <v>0</v>
      </c>
      <c r="H457" s="255">
        <v>15000</v>
      </c>
      <c r="I457" s="376" t="s">
        <v>290</v>
      </c>
      <c r="J457" s="458" t="s">
        <v>214</v>
      </c>
      <c r="K457" s="229">
        <v>40924</v>
      </c>
      <c r="L457" s="510">
        <v>30</v>
      </c>
      <c r="M457" s="534">
        <f>K457+L457</f>
        <v>40954</v>
      </c>
      <c r="N457" s="510"/>
      <c r="O457" s="376" t="s">
        <v>207</v>
      </c>
      <c r="P457" s="510">
        <v>30</v>
      </c>
      <c r="Q457" s="534">
        <f>M457+P457</f>
        <v>40984</v>
      </c>
      <c r="R457" s="510">
        <v>20</v>
      </c>
      <c r="S457" s="534">
        <f>Q457+R457</f>
        <v>41004</v>
      </c>
      <c r="T457" s="510">
        <v>10</v>
      </c>
      <c r="U457" s="229">
        <f>S457+T457</f>
        <v>41014</v>
      </c>
      <c r="V457" s="510">
        <v>15</v>
      </c>
      <c r="W457" s="534">
        <f>U457+V457</f>
        <v>41029</v>
      </c>
      <c r="X457" s="510">
        <v>10</v>
      </c>
      <c r="Y457" s="534">
        <f>W457+X457</f>
        <v>41039</v>
      </c>
      <c r="Z457" s="510">
        <v>7</v>
      </c>
      <c r="AA457" s="229">
        <f>Y457+Z457</f>
        <v>41046</v>
      </c>
      <c r="AB457" s="510">
        <v>7</v>
      </c>
      <c r="AC457" s="534">
        <f>AA457+AB457</f>
        <v>41053</v>
      </c>
      <c r="AD457" s="510">
        <v>130</v>
      </c>
      <c r="AE457" s="534">
        <f>AC457+AD457</f>
        <v>41183</v>
      </c>
      <c r="AF457" s="479"/>
      <c r="AG457" s="48"/>
      <c r="AH457" s="117" t="s">
        <v>771</v>
      </c>
    </row>
    <row r="458" spans="1:34" s="48" customFormat="1" ht="15.95" customHeight="1">
      <c r="A458" s="20">
        <f t="shared" si="29"/>
        <v>420</v>
      </c>
      <c r="B458" s="240" t="s">
        <v>316</v>
      </c>
      <c r="C458" s="459"/>
      <c r="D458" s="460"/>
      <c r="E458" s="241"/>
      <c r="F458" s="243"/>
      <c r="G458" s="243">
        <v>0</v>
      </c>
      <c r="H458" s="243">
        <v>12912</v>
      </c>
      <c r="I458" s="248"/>
      <c r="J458" s="244"/>
      <c r="K458" s="461"/>
      <c r="L458" s="511"/>
      <c r="M458" s="247"/>
      <c r="N458" s="511"/>
      <c r="O458" s="247"/>
      <c r="P458" s="511"/>
      <c r="Q458" s="247"/>
      <c r="R458" s="511"/>
      <c r="S458" s="247"/>
      <c r="T458" s="511"/>
      <c r="U458" s="246"/>
      <c r="V458" s="511"/>
      <c r="W458" s="248"/>
      <c r="X458" s="511"/>
      <c r="Y458" s="248"/>
      <c r="Z458" s="511"/>
      <c r="AA458" s="246"/>
      <c r="AB458" s="511"/>
      <c r="AC458" s="248"/>
      <c r="AD458" s="511"/>
      <c r="AE458" s="248"/>
      <c r="AF458" s="480"/>
      <c r="AG458" s="29"/>
      <c r="AH458" s="117"/>
    </row>
    <row r="459" spans="1:34" ht="15">
      <c r="A459" s="20">
        <f t="shared" si="29"/>
        <v>421</v>
      </c>
      <c r="B459" s="252" t="s">
        <v>204</v>
      </c>
      <c r="C459" s="253" t="s">
        <v>24</v>
      </c>
      <c r="D459" s="254" t="s">
        <v>226</v>
      </c>
      <c r="E459" s="232" t="s">
        <v>25</v>
      </c>
      <c r="F459" s="255">
        <v>1</v>
      </c>
      <c r="G459" s="255">
        <v>0</v>
      </c>
      <c r="H459" s="255">
        <v>15000</v>
      </c>
      <c r="I459" s="376" t="s">
        <v>290</v>
      </c>
      <c r="J459" s="458" t="s">
        <v>214</v>
      </c>
      <c r="K459" s="229">
        <v>40924</v>
      </c>
      <c r="L459" s="510">
        <v>30</v>
      </c>
      <c r="M459" s="534">
        <f>K459+L459</f>
        <v>40954</v>
      </c>
      <c r="N459" s="510"/>
      <c r="O459" s="376" t="s">
        <v>207</v>
      </c>
      <c r="P459" s="510">
        <v>30</v>
      </c>
      <c r="Q459" s="534">
        <f>M459+P459</f>
        <v>40984</v>
      </c>
      <c r="R459" s="510">
        <v>20</v>
      </c>
      <c r="S459" s="534">
        <f>Q459+R459</f>
        <v>41004</v>
      </c>
      <c r="T459" s="510">
        <v>10</v>
      </c>
      <c r="U459" s="229">
        <f>S459+T459</f>
        <v>41014</v>
      </c>
      <c r="V459" s="510">
        <v>15</v>
      </c>
      <c r="W459" s="534">
        <f>U459+V459</f>
        <v>41029</v>
      </c>
      <c r="X459" s="510">
        <v>10</v>
      </c>
      <c r="Y459" s="534">
        <f>W459+X459</f>
        <v>41039</v>
      </c>
      <c r="Z459" s="510">
        <v>7</v>
      </c>
      <c r="AA459" s="229">
        <f>Y459+Z459</f>
        <v>41046</v>
      </c>
      <c r="AB459" s="510">
        <v>7</v>
      </c>
      <c r="AC459" s="534">
        <f>AA459+AB459</f>
        <v>41053</v>
      </c>
      <c r="AD459" s="510">
        <v>130</v>
      </c>
      <c r="AE459" s="534">
        <f>AC459+AD459</f>
        <v>41183</v>
      </c>
      <c r="AF459" s="479"/>
      <c r="AG459" s="48"/>
      <c r="AH459" s="117" t="s">
        <v>771</v>
      </c>
    </row>
    <row r="460" spans="1:34" s="48" customFormat="1" ht="15.95" customHeight="1">
      <c r="A460" s="20">
        <f t="shared" si="29"/>
        <v>422</v>
      </c>
      <c r="B460" s="240" t="s">
        <v>316</v>
      </c>
      <c r="C460" s="459"/>
      <c r="D460" s="460"/>
      <c r="E460" s="241"/>
      <c r="F460" s="243"/>
      <c r="G460" s="243">
        <v>0</v>
      </c>
      <c r="H460" s="243">
        <v>15000</v>
      </c>
      <c r="I460" s="248"/>
      <c r="J460" s="244"/>
      <c r="K460" s="461"/>
      <c r="L460" s="511"/>
      <c r="M460" s="247"/>
      <c r="N460" s="511"/>
      <c r="O460" s="247"/>
      <c r="P460" s="511"/>
      <c r="Q460" s="247"/>
      <c r="R460" s="511"/>
      <c r="S460" s="247"/>
      <c r="T460" s="511"/>
      <c r="U460" s="246"/>
      <c r="V460" s="511"/>
      <c r="W460" s="248"/>
      <c r="X460" s="511"/>
      <c r="Y460" s="248"/>
      <c r="Z460" s="511"/>
      <c r="AA460" s="246"/>
      <c r="AB460" s="511"/>
      <c r="AC460" s="248"/>
      <c r="AD460" s="511"/>
      <c r="AE460" s="248"/>
      <c r="AF460" s="480"/>
      <c r="AG460" s="29"/>
      <c r="AH460" s="117"/>
    </row>
    <row r="461" spans="1:34" ht="15">
      <c r="A461" s="20">
        <f t="shared" si="29"/>
        <v>423</v>
      </c>
      <c r="B461" s="252" t="s">
        <v>204</v>
      </c>
      <c r="C461" s="253" t="s">
        <v>952</v>
      </c>
      <c r="D461" s="254" t="s">
        <v>226</v>
      </c>
      <c r="E461" s="232"/>
      <c r="F461" s="255">
        <v>1</v>
      </c>
      <c r="G461" s="255">
        <v>0</v>
      </c>
      <c r="H461" s="255">
        <v>15000</v>
      </c>
      <c r="I461" s="376" t="s">
        <v>290</v>
      </c>
      <c r="J461" s="458" t="s">
        <v>214</v>
      </c>
      <c r="K461" s="229">
        <v>40924</v>
      </c>
      <c r="L461" s="510">
        <v>30</v>
      </c>
      <c r="M461" s="534">
        <f>K461+L461</f>
        <v>40954</v>
      </c>
      <c r="N461" s="510"/>
      <c r="O461" s="376" t="s">
        <v>207</v>
      </c>
      <c r="P461" s="510">
        <v>30</v>
      </c>
      <c r="Q461" s="534">
        <f>M461+P461</f>
        <v>40984</v>
      </c>
      <c r="R461" s="510">
        <v>20</v>
      </c>
      <c r="S461" s="534">
        <f>Q461+R461</f>
        <v>41004</v>
      </c>
      <c r="T461" s="510">
        <v>10</v>
      </c>
      <c r="U461" s="229">
        <f>S461+T461</f>
        <v>41014</v>
      </c>
      <c r="V461" s="510">
        <v>15</v>
      </c>
      <c r="W461" s="534">
        <f>U461+V461</f>
        <v>41029</v>
      </c>
      <c r="X461" s="510">
        <v>10</v>
      </c>
      <c r="Y461" s="534">
        <f>W461+X461</f>
        <v>41039</v>
      </c>
      <c r="Z461" s="510">
        <v>7</v>
      </c>
      <c r="AA461" s="229">
        <f>Y461+Z461</f>
        <v>41046</v>
      </c>
      <c r="AB461" s="510">
        <v>7</v>
      </c>
      <c r="AC461" s="534">
        <f>AA461+AB461</f>
        <v>41053</v>
      </c>
      <c r="AD461" s="510">
        <v>130</v>
      </c>
      <c r="AE461" s="534">
        <f>AC461+AD461</f>
        <v>41183</v>
      </c>
      <c r="AF461" s="479"/>
      <c r="AG461" s="48"/>
      <c r="AH461" s="117" t="s">
        <v>771</v>
      </c>
    </row>
    <row r="462" spans="1:34" s="48" customFormat="1" ht="15.95" customHeight="1">
      <c r="A462" s="20">
        <f t="shared" si="29"/>
        <v>424</v>
      </c>
      <c r="B462" s="240" t="s">
        <v>316</v>
      </c>
      <c r="C462" s="459"/>
      <c r="D462" s="460"/>
      <c r="E462" s="241"/>
      <c r="F462" s="243"/>
      <c r="G462" s="243"/>
      <c r="H462" s="243">
        <v>0</v>
      </c>
      <c r="I462" s="248"/>
      <c r="J462" s="244"/>
      <c r="K462" s="461"/>
      <c r="L462" s="511"/>
      <c r="M462" s="247"/>
      <c r="N462" s="511"/>
      <c r="O462" s="247"/>
      <c r="P462" s="511"/>
      <c r="Q462" s="247"/>
      <c r="R462" s="511"/>
      <c r="S462" s="247"/>
      <c r="T462" s="511"/>
      <c r="U462" s="246"/>
      <c r="V462" s="511"/>
      <c r="W462" s="248"/>
      <c r="X462" s="511"/>
      <c r="Y462" s="248"/>
      <c r="Z462" s="511"/>
      <c r="AA462" s="246"/>
      <c r="AB462" s="511"/>
      <c r="AC462" s="248"/>
      <c r="AD462" s="511"/>
      <c r="AE462" s="248"/>
      <c r="AF462" s="480"/>
      <c r="AG462" s="29"/>
      <c r="AH462" s="117"/>
    </row>
    <row r="463" spans="1:34" s="48" customFormat="1" ht="15.95" customHeight="1">
      <c r="A463" s="20"/>
      <c r="B463" s="810"/>
      <c r="C463" s="1981" t="s">
        <v>1349</v>
      </c>
      <c r="D463" s="1982"/>
      <c r="E463" s="1983"/>
      <c r="F463" s="796"/>
      <c r="G463" s="796"/>
      <c r="H463" s="796"/>
      <c r="I463" s="812"/>
      <c r="J463" s="1128"/>
      <c r="K463" s="1146"/>
      <c r="L463" s="558"/>
      <c r="M463" s="1147"/>
      <c r="N463" s="558"/>
      <c r="O463" s="1147"/>
      <c r="P463" s="558"/>
      <c r="Q463" s="1147"/>
      <c r="R463" s="558"/>
      <c r="S463" s="1147"/>
      <c r="T463" s="558"/>
      <c r="U463" s="811"/>
      <c r="V463" s="558"/>
      <c r="W463" s="812"/>
      <c r="X463" s="558"/>
      <c r="Y463" s="812"/>
      <c r="Z463" s="558"/>
      <c r="AA463" s="811"/>
      <c r="AB463" s="558"/>
      <c r="AC463" s="812"/>
      <c r="AD463" s="558"/>
      <c r="AE463" s="812"/>
      <c r="AF463" s="1522"/>
      <c r="AG463" s="29"/>
      <c r="AH463" s="117"/>
    </row>
    <row r="464" spans="1:34" ht="15">
      <c r="A464" s="20">
        <f>A462+1</f>
        <v>425</v>
      </c>
      <c r="B464" s="252" t="s">
        <v>204</v>
      </c>
      <c r="C464" s="253" t="s">
        <v>1353</v>
      </c>
      <c r="D464" s="254" t="s">
        <v>226</v>
      </c>
      <c r="E464" s="232" t="s">
        <v>1350</v>
      </c>
      <c r="F464" s="255">
        <v>1</v>
      </c>
      <c r="G464" s="255">
        <v>0</v>
      </c>
      <c r="H464" s="255">
        <v>15000</v>
      </c>
      <c r="I464" s="376" t="s">
        <v>290</v>
      </c>
      <c r="J464" s="458" t="s">
        <v>214</v>
      </c>
      <c r="K464" s="229">
        <v>41036</v>
      </c>
      <c r="L464" s="510">
        <v>30</v>
      </c>
      <c r="M464" s="534">
        <f>K464+L464</f>
        <v>41066</v>
      </c>
      <c r="N464" s="510"/>
      <c r="O464" s="376" t="s">
        <v>207</v>
      </c>
      <c r="P464" s="510">
        <v>30</v>
      </c>
      <c r="Q464" s="534">
        <f>M464+P464</f>
        <v>41096</v>
      </c>
      <c r="R464" s="510">
        <v>20</v>
      </c>
      <c r="S464" s="534">
        <f>Q464+R464</f>
        <v>41116</v>
      </c>
      <c r="T464" s="510">
        <v>10</v>
      </c>
      <c r="U464" s="229">
        <f>S464+T464</f>
        <v>41126</v>
      </c>
      <c r="V464" s="510">
        <v>15</v>
      </c>
      <c r="W464" s="534">
        <f>U464+V464</f>
        <v>41141</v>
      </c>
      <c r="X464" s="510">
        <v>10</v>
      </c>
      <c r="Y464" s="534">
        <f>W464+X464</f>
        <v>41151</v>
      </c>
      <c r="Z464" s="510">
        <v>7</v>
      </c>
      <c r="AA464" s="229">
        <f>Y464+Z464</f>
        <v>41158</v>
      </c>
      <c r="AB464" s="510">
        <v>7</v>
      </c>
      <c r="AC464" s="534">
        <f>AA464+AB464</f>
        <v>41165</v>
      </c>
      <c r="AD464" s="510">
        <v>130</v>
      </c>
      <c r="AE464" s="534">
        <f>AC464+AD464</f>
        <v>41295</v>
      </c>
      <c r="AF464" s="479"/>
      <c r="AG464" s="48"/>
      <c r="AH464" s="117" t="s">
        <v>771</v>
      </c>
    </row>
    <row r="465" spans="1:34" s="48" customFormat="1" ht="15.95" customHeight="1">
      <c r="A465" s="20">
        <f t="shared" si="29"/>
        <v>426</v>
      </c>
      <c r="B465" s="240" t="s">
        <v>316</v>
      </c>
      <c r="C465" s="459"/>
      <c r="D465" s="460"/>
      <c r="E465" s="241"/>
      <c r="F465" s="243"/>
      <c r="G465" s="243"/>
      <c r="H465" s="243">
        <v>8432</v>
      </c>
      <c r="I465" s="248"/>
      <c r="J465" s="244"/>
      <c r="K465" s="1524"/>
      <c r="L465" s="511"/>
      <c r="M465" s="247"/>
      <c r="N465" s="511"/>
      <c r="O465" s="247"/>
      <c r="P465" s="511"/>
      <c r="Q465" s="247"/>
      <c r="R465" s="511"/>
      <c r="S465" s="247"/>
      <c r="T465" s="511"/>
      <c r="U465" s="246"/>
      <c r="V465" s="511"/>
      <c r="W465" s="248"/>
      <c r="X465" s="511"/>
      <c r="Y465" s="248"/>
      <c r="Z465" s="511"/>
      <c r="AA465" s="246"/>
      <c r="AB465" s="511"/>
      <c r="AC465" s="248"/>
      <c r="AD465" s="511"/>
      <c r="AE465" s="248"/>
      <c r="AF465" s="480"/>
      <c r="AG465" s="29"/>
      <c r="AH465" s="117"/>
    </row>
    <row r="466" spans="1:34" ht="15">
      <c r="A466" s="20">
        <f t="shared" si="29"/>
        <v>427</v>
      </c>
      <c r="B466" s="252" t="s">
        <v>204</v>
      </c>
      <c r="C466" s="253" t="s">
        <v>1353</v>
      </c>
      <c r="D466" s="254" t="s">
        <v>226</v>
      </c>
      <c r="E466" s="232" t="s">
        <v>1351</v>
      </c>
      <c r="F466" s="255">
        <v>1</v>
      </c>
      <c r="G466" s="255">
        <v>0</v>
      </c>
      <c r="H466" s="255">
        <v>15000</v>
      </c>
      <c r="I466" s="376" t="s">
        <v>290</v>
      </c>
      <c r="J466" s="458" t="s">
        <v>214</v>
      </c>
      <c r="K466" s="229">
        <v>41036</v>
      </c>
      <c r="L466" s="510">
        <v>30</v>
      </c>
      <c r="M466" s="534">
        <f>K466+L466</f>
        <v>41066</v>
      </c>
      <c r="N466" s="510"/>
      <c r="O466" s="376" t="s">
        <v>207</v>
      </c>
      <c r="P466" s="510">
        <v>30</v>
      </c>
      <c r="Q466" s="534">
        <f>M466+P466</f>
        <v>41096</v>
      </c>
      <c r="R466" s="510">
        <v>20</v>
      </c>
      <c r="S466" s="534">
        <f>Q466+R466</f>
        <v>41116</v>
      </c>
      <c r="T466" s="510">
        <v>10</v>
      </c>
      <c r="U466" s="229">
        <f>S466+T466</f>
        <v>41126</v>
      </c>
      <c r="V466" s="510">
        <v>15</v>
      </c>
      <c r="W466" s="534">
        <f>U466+V466</f>
        <v>41141</v>
      </c>
      <c r="X466" s="510">
        <v>10</v>
      </c>
      <c r="Y466" s="534">
        <f>W466+X466</f>
        <v>41151</v>
      </c>
      <c r="Z466" s="510">
        <v>7</v>
      </c>
      <c r="AA466" s="229">
        <f>Y466+Z466</f>
        <v>41158</v>
      </c>
      <c r="AB466" s="510">
        <v>7</v>
      </c>
      <c r="AC466" s="534">
        <f>AA466+AB466</f>
        <v>41165</v>
      </c>
      <c r="AD466" s="510">
        <v>130</v>
      </c>
      <c r="AE466" s="534">
        <f>AC466+AD466</f>
        <v>41295</v>
      </c>
      <c r="AF466" s="479"/>
      <c r="AG466" s="48"/>
      <c r="AH466" s="117" t="s">
        <v>771</v>
      </c>
    </row>
    <row r="467" spans="1:34" s="48" customFormat="1" ht="15.95" customHeight="1">
      <c r="A467" s="20">
        <f t="shared" si="29"/>
        <v>428</v>
      </c>
      <c r="B467" s="240" t="s">
        <v>316</v>
      </c>
      <c r="C467" s="459"/>
      <c r="D467" s="460"/>
      <c r="E467" s="241"/>
      <c r="F467" s="243"/>
      <c r="G467" s="243"/>
      <c r="H467" s="243">
        <v>6899</v>
      </c>
      <c r="I467" s="248"/>
      <c r="J467" s="244"/>
      <c r="K467" s="461"/>
      <c r="L467" s="511"/>
      <c r="M467" s="247"/>
      <c r="N467" s="511"/>
      <c r="O467" s="247"/>
      <c r="P467" s="511"/>
      <c r="Q467" s="247"/>
      <c r="R467" s="511"/>
      <c r="S467" s="247"/>
      <c r="T467" s="511"/>
      <c r="U467" s="246"/>
      <c r="V467" s="511"/>
      <c r="W467" s="248"/>
      <c r="X467" s="511"/>
      <c r="Y467" s="248"/>
      <c r="Z467" s="511"/>
      <c r="AA467" s="246"/>
      <c r="AB467" s="511"/>
      <c r="AC467" s="248"/>
      <c r="AD467" s="511"/>
      <c r="AE467" s="248"/>
      <c r="AF467" s="480"/>
      <c r="AG467" s="29"/>
      <c r="AH467" s="117"/>
    </row>
    <row r="468" spans="1:34" ht="15">
      <c r="A468" s="20">
        <f t="shared" si="29"/>
        <v>429</v>
      </c>
      <c r="B468" s="252" t="s">
        <v>204</v>
      </c>
      <c r="C468" s="253" t="s">
        <v>1353</v>
      </c>
      <c r="D468" s="254" t="s">
        <v>226</v>
      </c>
      <c r="E468" s="232" t="s">
        <v>1352</v>
      </c>
      <c r="F468" s="255">
        <v>1</v>
      </c>
      <c r="G468" s="255">
        <v>0</v>
      </c>
      <c r="H468" s="255">
        <v>15000</v>
      </c>
      <c r="I468" s="376" t="s">
        <v>290</v>
      </c>
      <c r="J468" s="458" t="s">
        <v>214</v>
      </c>
      <c r="K468" s="229">
        <v>41036</v>
      </c>
      <c r="L468" s="510">
        <v>30</v>
      </c>
      <c r="M468" s="534">
        <f>K468+L468</f>
        <v>41066</v>
      </c>
      <c r="N468" s="510"/>
      <c r="O468" s="376" t="s">
        <v>207</v>
      </c>
      <c r="P468" s="510">
        <v>30</v>
      </c>
      <c r="Q468" s="534">
        <f>M468+P468</f>
        <v>41096</v>
      </c>
      <c r="R468" s="510">
        <v>20</v>
      </c>
      <c r="S468" s="534">
        <f>Q468+R468</f>
        <v>41116</v>
      </c>
      <c r="T468" s="510">
        <v>10</v>
      </c>
      <c r="U468" s="229">
        <f>S468+T468</f>
        <v>41126</v>
      </c>
      <c r="V468" s="510">
        <v>15</v>
      </c>
      <c r="W468" s="534">
        <f>U468+V468</f>
        <v>41141</v>
      </c>
      <c r="X468" s="510">
        <v>10</v>
      </c>
      <c r="Y468" s="534">
        <f>W468+X468</f>
        <v>41151</v>
      </c>
      <c r="Z468" s="510">
        <v>7</v>
      </c>
      <c r="AA468" s="229">
        <f>Y468+Z468</f>
        <v>41158</v>
      </c>
      <c r="AB468" s="510">
        <v>7</v>
      </c>
      <c r="AC468" s="534">
        <f>AA468+AB468</f>
        <v>41165</v>
      </c>
      <c r="AD468" s="510">
        <v>130</v>
      </c>
      <c r="AE468" s="534">
        <f>AC468+AD468</f>
        <v>41295</v>
      </c>
      <c r="AF468" s="479"/>
      <c r="AG468" s="48"/>
      <c r="AH468" s="117" t="s">
        <v>771</v>
      </c>
    </row>
    <row r="469" spans="1:34" s="48" customFormat="1" ht="15.95" customHeight="1">
      <c r="A469" s="20">
        <f t="shared" si="29"/>
        <v>430</v>
      </c>
      <c r="B469" s="240" t="s">
        <v>316</v>
      </c>
      <c r="C469" s="459"/>
      <c r="D469" s="460"/>
      <c r="E469" s="241"/>
      <c r="F469" s="243"/>
      <c r="G469" s="243"/>
      <c r="H469" s="243">
        <v>15000</v>
      </c>
      <c r="I469" s="248"/>
      <c r="J469" s="244"/>
      <c r="K469" s="461"/>
      <c r="L469" s="511"/>
      <c r="M469" s="247"/>
      <c r="N469" s="511"/>
      <c r="O469" s="247"/>
      <c r="P469" s="511"/>
      <c r="Q469" s="247"/>
      <c r="R469" s="511"/>
      <c r="S469" s="247"/>
      <c r="T469" s="511"/>
      <c r="U469" s="246"/>
      <c r="V469" s="511"/>
      <c r="W469" s="248"/>
      <c r="X469" s="511"/>
      <c r="Y469" s="248"/>
      <c r="Z469" s="511"/>
      <c r="AA469" s="246"/>
      <c r="AB469" s="511"/>
      <c r="AC469" s="248"/>
      <c r="AD469" s="511"/>
      <c r="AE469" s="248"/>
      <c r="AF469" s="480"/>
      <c r="AG469" s="29"/>
      <c r="AH469" s="117"/>
    </row>
    <row r="470" spans="1:34" ht="15">
      <c r="A470" s="20">
        <f t="shared" si="29"/>
        <v>431</v>
      </c>
      <c r="B470" s="252" t="s">
        <v>204</v>
      </c>
      <c r="C470" s="253" t="s">
        <v>1353</v>
      </c>
      <c r="D470" s="254" t="s">
        <v>226</v>
      </c>
      <c r="E470" s="232" t="s">
        <v>1347</v>
      </c>
      <c r="F470" s="255">
        <v>1</v>
      </c>
      <c r="G470" s="255">
        <v>0</v>
      </c>
      <c r="H470" s="255">
        <v>15000</v>
      </c>
      <c r="I470" s="376" t="s">
        <v>290</v>
      </c>
      <c r="J470" s="458" t="s">
        <v>214</v>
      </c>
      <c r="K470" s="229">
        <v>41036</v>
      </c>
      <c r="L470" s="510">
        <v>30</v>
      </c>
      <c r="M470" s="534">
        <f>K470+L470</f>
        <v>41066</v>
      </c>
      <c r="N470" s="510"/>
      <c r="O470" s="376" t="s">
        <v>207</v>
      </c>
      <c r="P470" s="510">
        <v>30</v>
      </c>
      <c r="Q470" s="534">
        <f>M470+P470</f>
        <v>41096</v>
      </c>
      <c r="R470" s="510">
        <v>20</v>
      </c>
      <c r="S470" s="534">
        <f>Q470+R470</f>
        <v>41116</v>
      </c>
      <c r="T470" s="510">
        <v>10</v>
      </c>
      <c r="U470" s="229">
        <f>S470+T470</f>
        <v>41126</v>
      </c>
      <c r="V470" s="510">
        <v>15</v>
      </c>
      <c r="W470" s="534">
        <f>U470+V470</f>
        <v>41141</v>
      </c>
      <c r="X470" s="510">
        <v>10</v>
      </c>
      <c r="Y470" s="534">
        <f>W470+X470</f>
        <v>41151</v>
      </c>
      <c r="Z470" s="510">
        <v>7</v>
      </c>
      <c r="AA470" s="229">
        <f>Y470+Z470</f>
        <v>41158</v>
      </c>
      <c r="AB470" s="510">
        <v>7</v>
      </c>
      <c r="AC470" s="534">
        <f>AA470+AB470</f>
        <v>41165</v>
      </c>
      <c r="AD470" s="510">
        <v>130</v>
      </c>
      <c r="AE470" s="534">
        <f>AC470+AD470</f>
        <v>41295</v>
      </c>
      <c r="AF470" s="479"/>
      <c r="AG470" s="48"/>
      <c r="AH470" s="117" t="s">
        <v>771</v>
      </c>
    </row>
    <row r="471" spans="1:34" s="48" customFormat="1" ht="15.95" customHeight="1" thickBot="1">
      <c r="A471" s="20">
        <f t="shared" si="29"/>
        <v>432</v>
      </c>
      <c r="B471" s="240" t="s">
        <v>316</v>
      </c>
      <c r="C471" s="459"/>
      <c r="D471" s="460"/>
      <c r="E471" s="241"/>
      <c r="F471" s="243"/>
      <c r="G471" s="243"/>
      <c r="H471" s="243">
        <v>12762</v>
      </c>
      <c r="I471" s="248"/>
      <c r="J471" s="244"/>
      <c r="K471" s="461"/>
      <c r="L471" s="511"/>
      <c r="M471" s="247"/>
      <c r="N471" s="511"/>
      <c r="O471" s="247"/>
      <c r="P471" s="511"/>
      <c r="Q471" s="247"/>
      <c r="R471" s="511"/>
      <c r="S471" s="247"/>
      <c r="T471" s="511"/>
      <c r="U471" s="246"/>
      <c r="V471" s="511"/>
      <c r="W471" s="248"/>
      <c r="X471" s="511"/>
      <c r="Y471" s="248"/>
      <c r="Z471" s="511"/>
      <c r="AA471" s="246"/>
      <c r="AB471" s="511"/>
      <c r="AC471" s="248"/>
      <c r="AD471" s="511"/>
      <c r="AE471" s="248"/>
      <c r="AF471" s="480"/>
      <c r="AG471" s="29"/>
      <c r="AH471" s="117"/>
    </row>
    <row r="472" spans="1:34">
      <c r="A472" s="20">
        <v>433</v>
      </c>
      <c r="B472" s="396" t="s">
        <v>204</v>
      </c>
      <c r="C472" s="1975" t="s">
        <v>765</v>
      </c>
      <c r="D472" s="1976"/>
      <c r="E472" s="1977"/>
      <c r="F472" s="344"/>
      <c r="G472" s="344"/>
      <c r="H472" s="343">
        <f>H412+H414+H416+H418+H420+H422+H424+H426+H428+H430+H432+H434+H436+H438+H440+H442+H445+H447+H449+H451+H453+H455+H457+H459+H461+H464+H466+H468+H470</f>
        <v>435000</v>
      </c>
      <c r="I472" s="568"/>
      <c r="J472" s="23"/>
      <c r="K472" s="426"/>
      <c r="L472" s="509"/>
      <c r="M472" s="565"/>
      <c r="N472" s="509"/>
      <c r="O472" s="378"/>
      <c r="P472" s="509"/>
      <c r="Q472" s="565"/>
      <c r="R472" s="509"/>
      <c r="S472" s="565"/>
      <c r="T472" s="509"/>
      <c r="U472" s="426"/>
      <c r="V472" s="509"/>
      <c r="W472" s="565"/>
      <c r="X472" s="509"/>
      <c r="Y472" s="565"/>
      <c r="Z472" s="509"/>
      <c r="AA472" s="426"/>
      <c r="AB472" s="509"/>
      <c r="AC472" s="565"/>
      <c r="AD472" s="509"/>
      <c r="AE472" s="565"/>
      <c r="AF472" s="566"/>
      <c r="AG472" s="48"/>
      <c r="AH472" s="117"/>
    </row>
    <row r="473" spans="1:34" s="48" customFormat="1" thickBot="1">
      <c r="A473" s="20">
        <f>A472+1</f>
        <v>434</v>
      </c>
      <c r="B473" s="338" t="s">
        <v>316</v>
      </c>
      <c r="C473" s="571"/>
      <c r="D473" s="572"/>
      <c r="E473" s="428"/>
      <c r="F473" s="430"/>
      <c r="G473" s="430"/>
      <c r="H473" s="431">
        <f>SUM(H413,H415,H417,H419,H421,H423,H425,H427,H429,H431,H433,H435,H437,H439,H441,H443,H446,H448,H450,H452,H454,H456,H458,H460,H462,H465,H467,H469,H471)</f>
        <v>352188</v>
      </c>
      <c r="I473" s="569"/>
      <c r="J473" s="91"/>
      <c r="K473" s="465"/>
      <c r="L473" s="509"/>
      <c r="M473" s="567"/>
      <c r="N473" s="509"/>
      <c r="O473" s="567"/>
      <c r="P473" s="509"/>
      <c r="Q473" s="567"/>
      <c r="R473" s="509"/>
      <c r="S473" s="567"/>
      <c r="T473" s="509"/>
      <c r="U473" s="98"/>
      <c r="V473" s="509"/>
      <c r="W473" s="99"/>
      <c r="X473" s="509"/>
      <c r="Y473" s="99"/>
      <c r="Z473" s="509"/>
      <c r="AA473" s="98"/>
      <c r="AB473" s="509"/>
      <c r="AC473" s="99"/>
      <c r="AD473" s="509"/>
      <c r="AE473" s="99"/>
      <c r="AF473" s="481"/>
      <c r="AG473" s="29"/>
      <c r="AH473" s="462"/>
    </row>
    <row r="474" spans="1:34" s="48" customFormat="1" ht="15.6" customHeight="1" thickBot="1">
      <c r="A474" s="20">
        <f>A473+1</f>
        <v>435</v>
      </c>
      <c r="B474" s="91"/>
      <c r="C474" s="463"/>
      <c r="D474" s="464"/>
      <c r="E474" s="92"/>
      <c r="F474" s="94"/>
      <c r="G474" s="94"/>
      <c r="H474" s="94"/>
      <c r="I474" s="99"/>
      <c r="J474" s="99"/>
      <c r="K474" s="465"/>
      <c r="L474" s="509"/>
      <c r="M474" s="99"/>
      <c r="N474" s="509"/>
      <c r="O474" s="99"/>
      <c r="P474" s="509"/>
      <c r="Q474" s="99"/>
      <c r="R474" s="509"/>
      <c r="S474" s="99"/>
      <c r="T474" s="509"/>
      <c r="U474" s="98"/>
      <c r="V474" s="509"/>
      <c r="W474" s="345"/>
      <c r="X474" s="509"/>
      <c r="Y474" s="99"/>
      <c r="Z474" s="509"/>
      <c r="AA474" s="98"/>
      <c r="AB474" s="509"/>
      <c r="AC474" s="99"/>
      <c r="AD474" s="509"/>
      <c r="AE474" s="99"/>
      <c r="AF474" s="481"/>
      <c r="AG474" s="29"/>
      <c r="AH474" s="462"/>
    </row>
    <row r="475" spans="1:34">
      <c r="A475" s="20">
        <f>A474+1</f>
        <v>436</v>
      </c>
      <c r="B475" s="396"/>
      <c r="C475" s="1972" t="s">
        <v>768</v>
      </c>
      <c r="D475" s="1973"/>
      <c r="E475" s="1974"/>
      <c r="F475" s="344">
        <f>F472+F267+F41</f>
        <v>15</v>
      </c>
      <c r="G475" s="344">
        <f>G472+G267+G41</f>
        <v>105000</v>
      </c>
      <c r="H475" s="343">
        <f>H472+H41+H408</f>
        <v>2313611</v>
      </c>
      <c r="I475" s="568"/>
      <c r="J475" s="23"/>
      <c r="K475" s="426"/>
      <c r="L475" s="509"/>
      <c r="M475" s="565"/>
      <c r="N475" s="509"/>
      <c r="O475" s="378"/>
      <c r="P475" s="509"/>
      <c r="Q475" s="565"/>
      <c r="R475" s="509"/>
      <c r="S475" s="565"/>
      <c r="T475" s="509"/>
      <c r="U475" s="426"/>
      <c r="V475" s="509"/>
      <c r="W475" s="565"/>
      <c r="X475" s="509"/>
      <c r="Y475" s="565"/>
      <c r="Z475" s="509"/>
      <c r="AA475" s="426"/>
      <c r="AB475" s="509"/>
      <c r="AC475" s="565"/>
      <c r="AD475" s="509"/>
      <c r="AE475" s="565"/>
      <c r="AF475" s="566"/>
      <c r="AG475" s="48"/>
      <c r="AH475" s="117"/>
    </row>
    <row r="476" spans="1:34" s="48" customFormat="1" thickBot="1">
      <c r="A476" s="20">
        <f>A475+1</f>
        <v>437</v>
      </c>
      <c r="B476" s="338"/>
      <c r="C476" s="571"/>
      <c r="D476" s="572"/>
      <c r="E476" s="428"/>
      <c r="F476" s="430">
        <f>F473+F268+F42</f>
        <v>0</v>
      </c>
      <c r="G476" s="430">
        <f>G473+G268+G42</f>
        <v>0</v>
      </c>
      <c r="H476" s="431">
        <f>H473+H409+H42</f>
        <v>1658584.3</v>
      </c>
      <c r="I476" s="569"/>
      <c r="J476" s="91"/>
      <c r="K476" s="465"/>
      <c r="L476" s="509"/>
      <c r="M476" s="567"/>
      <c r="N476" s="509"/>
      <c r="O476" s="567"/>
      <c r="P476" s="509"/>
      <c r="Q476" s="567"/>
      <c r="R476" s="509"/>
      <c r="S476" s="567"/>
      <c r="T476" s="509"/>
      <c r="U476" s="98"/>
      <c r="V476" s="509"/>
      <c r="W476" s="99"/>
      <c r="X476" s="509"/>
      <c r="Y476" s="99"/>
      <c r="Z476" s="509"/>
      <c r="AA476" s="98"/>
      <c r="AB476" s="509"/>
      <c r="AC476" s="99"/>
      <c r="AD476" s="509"/>
      <c r="AE476" s="99"/>
      <c r="AF476" s="481"/>
      <c r="AG476" s="29"/>
      <c r="AH476" s="462"/>
    </row>
    <row r="477" spans="1:34" ht="15">
      <c r="B477" s="109"/>
      <c r="E477" s="466"/>
      <c r="AG477" s="48"/>
      <c r="AH477" s="109"/>
    </row>
    <row r="479" spans="1:34">
      <c r="AG479" s="101"/>
    </row>
    <row r="480" spans="1:34">
      <c r="C480" s="109"/>
      <c r="E480" s="128" t="s">
        <v>428</v>
      </c>
      <c r="F480" s="129">
        <f>SUBTOTAL(9,F11:F39)</f>
        <v>15</v>
      </c>
      <c r="G480" s="132">
        <f>SUBTOTAL(9,G11:G39)</f>
        <v>181845.64070877997</v>
      </c>
      <c r="H480" s="132">
        <f>SUBTOTAL(9,H11:H39)</f>
        <v>141378.26</v>
      </c>
      <c r="I480" s="2"/>
      <c r="J480" s="84"/>
      <c r="K480" s="31"/>
      <c r="L480" s="502"/>
      <c r="M480" s="31"/>
      <c r="N480" s="518"/>
      <c r="O480" s="31"/>
      <c r="P480" s="518"/>
      <c r="Q480" s="31"/>
      <c r="R480" s="518"/>
      <c r="S480" s="31"/>
      <c r="T480" s="518"/>
      <c r="U480" s="348"/>
      <c r="V480" s="518"/>
      <c r="W480" s="348"/>
      <c r="X480" s="518"/>
      <c r="Y480" s="348"/>
      <c r="Z480" s="518"/>
      <c r="AA480" s="348"/>
      <c r="AB480" s="518"/>
      <c r="AC480" s="348"/>
      <c r="AD480" s="518"/>
      <c r="AE480" s="348"/>
      <c r="AF480" s="2"/>
      <c r="AG480" s="31"/>
      <c r="AH480" s="2"/>
    </row>
  </sheetData>
  <autoFilter ref="A6:AH476"/>
  <mergeCells count="24">
    <mergeCell ref="C475:E475"/>
    <mergeCell ref="C41:E41"/>
    <mergeCell ref="C472:E472"/>
    <mergeCell ref="C408:E408"/>
    <mergeCell ref="C9:E9"/>
    <mergeCell ref="C232:E232"/>
    <mergeCell ref="C444:E444"/>
    <mergeCell ref="C411:E411"/>
    <mergeCell ref="C43:E43"/>
    <mergeCell ref="C329:E329"/>
    <mergeCell ref="C463:E463"/>
    <mergeCell ref="A2:A5"/>
    <mergeCell ref="D2:D5"/>
    <mergeCell ref="E2:E5"/>
    <mergeCell ref="B2:B5"/>
    <mergeCell ref="C2:C5"/>
    <mergeCell ref="AF2:AF5"/>
    <mergeCell ref="G2:H2"/>
    <mergeCell ref="C7:E7"/>
    <mergeCell ref="AH2:AH5"/>
    <mergeCell ref="I2:I5"/>
    <mergeCell ref="J2:J5"/>
    <mergeCell ref="G3:H4"/>
    <mergeCell ref="F2:F5"/>
  </mergeCells>
  <phoneticPr fontId="0" type="noConversion"/>
  <conditionalFormatting sqref="K10:K11 U10:U11 AA10:AA11 K13 U13 AA13 K15 U15 AA15 K44 U44 AA44 K50 K56 K58 K68 K78 K92 K106 K116 K128 K142 K154 K64 K74 K84 K98 K120 K134 K148 K160 K66 K90 K104 K114 K126 K140">
    <cfRule type="cellIs" priority="163" stopIfTrue="1" operator="lessThanOrEqual">
      <formula>K11</formula>
    </cfRule>
    <cfRule type="cellIs" dxfId="1" priority="164" stopIfTrue="1" operator="lessThan">
      <formula>today</formula>
    </cfRule>
  </conditionalFormatting>
  <conditionalFormatting sqref="K136">
    <cfRule type="cellIs" priority="1" stopIfTrue="1" operator="lessThanOrEqual">
      <formula>K137</formula>
    </cfRule>
    <cfRule type="cellIs" dxfId="0" priority="2" stopIfTrue="1" operator="lessThan">
      <formula>today</formula>
    </cfRule>
  </conditionalFormatting>
  <printOptions horizontalCentered="1"/>
  <pageMargins left="0.3" right="0.14000000000000001" top="0.81" bottom="0.55000000000000004" header="0.36" footer="0.22"/>
  <pageSetup paperSize="9" scale="55" orientation="landscape" r:id="rId1"/>
  <headerFooter alignWithMargins="0">
    <oddHeader xml:space="preserve">&amp;C&amp;"Arial,Bold"&amp;14KOSOVO
Institutional Development for Education Project (IDEP)&amp;"Arial,Regular"
&amp;UProcurement Plan - &amp;A&amp;U
&amp;R&amp;14This is PP was updated on April 20, 2010
</oddHeader>
    <oddFooter>&amp;L&amp;12Filename: &amp;F&amp;C&amp;12Page &amp;P of &amp;N&amp;R&amp;12&amp;D  &amp;T</oddFooter>
  </headerFooter>
</worksheet>
</file>

<file path=xl/worksheets/sheet5.xml><?xml version="1.0" encoding="utf-8"?>
<worksheet xmlns="http://schemas.openxmlformats.org/spreadsheetml/2006/main" xmlns:r="http://schemas.openxmlformats.org/officeDocument/2006/relationships">
  <dimension ref="A1:AF50"/>
  <sheetViews>
    <sheetView zoomScale="70" zoomScaleNormal="70" zoomScaleSheetLayoutView="70" zoomScalePageLayoutView="55" workbookViewId="0">
      <pane xSplit="7" ySplit="6" topLeftCell="H7" activePane="bottomRight" state="frozen"/>
      <selection pane="topRight" activeCell="I1" sqref="I1"/>
      <selection pane="bottomLeft" activeCell="A7" sqref="A7"/>
      <selection pane="bottomRight" activeCell="G12" sqref="G12"/>
    </sheetView>
  </sheetViews>
  <sheetFormatPr defaultColWidth="9.28515625" defaultRowHeight="15.75"/>
  <cols>
    <col min="1" max="1" width="5.42578125" style="29" customWidth="1"/>
    <col min="2" max="2" width="10.5703125" style="84" customWidth="1"/>
    <col min="3" max="3" width="36.5703125" style="29" customWidth="1"/>
    <col min="4" max="4" width="10.5703125" style="29" customWidth="1"/>
    <col min="5" max="5" width="44.140625" style="120" customWidth="1"/>
    <col min="6" max="7" width="18.5703125" style="64" customWidth="1"/>
    <col min="8" max="8" width="11.5703125" style="109" customWidth="1"/>
    <col min="9" max="9" width="10" style="121" customWidth="1"/>
    <col min="10" max="10" width="12.85546875" style="2" customWidth="1"/>
    <col min="11" max="11" width="4.5703125" style="517" customWidth="1"/>
    <col min="12" max="12" width="14.7109375" style="2" customWidth="1"/>
    <col min="13" max="13" width="4.5703125" style="517" customWidth="1"/>
    <col min="14" max="14" width="14.7109375" style="2" customWidth="1"/>
    <col min="15" max="15" width="6.5703125" style="517" customWidth="1"/>
    <col min="16" max="16" width="14.7109375" style="2" customWidth="1"/>
    <col min="17" max="17" width="30.7109375" style="472" customWidth="1"/>
    <col min="18" max="18" width="4.85546875" style="29" customWidth="1"/>
    <col min="19" max="19" width="11.85546875" style="84" customWidth="1"/>
    <col min="20" max="16384" width="9.28515625" style="29"/>
  </cols>
  <sheetData>
    <row r="1" spans="1:32" ht="16.5" thickBot="1">
      <c r="A1" s="28"/>
      <c r="E1" s="28"/>
      <c r="F1" s="85"/>
      <c r="G1" s="85"/>
      <c r="H1" s="2"/>
      <c r="I1" s="84"/>
      <c r="J1" s="86"/>
      <c r="K1" s="502"/>
      <c r="L1" s="86"/>
      <c r="M1" s="518"/>
      <c r="N1" s="86"/>
      <c r="O1" s="518"/>
      <c r="P1" s="86"/>
      <c r="Q1" s="123"/>
      <c r="R1" s="86"/>
      <c r="S1" s="2"/>
    </row>
    <row r="2" spans="1:32" s="417" customFormat="1" ht="28.9" customHeight="1">
      <c r="A2" s="1969" t="s">
        <v>213</v>
      </c>
      <c r="B2" s="1897" t="s">
        <v>652</v>
      </c>
      <c r="C2" s="1894" t="s">
        <v>670</v>
      </c>
      <c r="D2" s="1921" t="s">
        <v>280</v>
      </c>
      <c r="E2" s="1894" t="s">
        <v>277</v>
      </c>
      <c r="F2" s="1900">
        <f ca="1">NOW()</f>
        <v>41198.617118518516</v>
      </c>
      <c r="G2" s="1901"/>
      <c r="H2" s="1897" t="s">
        <v>267</v>
      </c>
      <c r="I2" s="1897" t="s">
        <v>268</v>
      </c>
      <c r="J2" s="406" t="s">
        <v>279</v>
      </c>
      <c r="K2" s="503"/>
      <c r="L2" s="415"/>
      <c r="M2" s="503"/>
      <c r="N2" s="415"/>
      <c r="O2" s="503"/>
      <c r="P2" s="415"/>
      <c r="Q2" s="1902" t="s">
        <v>202</v>
      </c>
      <c r="R2" s="642"/>
      <c r="S2" s="1894" t="s">
        <v>248</v>
      </c>
      <c r="T2" s="642"/>
      <c r="U2" s="642"/>
      <c r="V2" s="642"/>
      <c r="W2" s="642"/>
      <c r="X2" s="642"/>
      <c r="Y2" s="642"/>
      <c r="Z2" s="642"/>
      <c r="AA2" s="642"/>
      <c r="AB2" s="642"/>
      <c r="AC2" s="642"/>
      <c r="AD2" s="642"/>
      <c r="AE2" s="642"/>
      <c r="AF2" s="643"/>
    </row>
    <row r="3" spans="1:32" s="420" customFormat="1" ht="96" customHeight="1">
      <c r="A3" s="1970"/>
      <c r="B3" s="1898"/>
      <c r="C3" s="1895"/>
      <c r="D3" s="1922"/>
      <c r="E3" s="1895"/>
      <c r="F3" s="1905" t="s">
        <v>786</v>
      </c>
      <c r="G3" s="1906"/>
      <c r="H3" s="1898"/>
      <c r="I3" s="1898"/>
      <c r="J3" s="410" t="s">
        <v>278</v>
      </c>
      <c r="K3" s="504" t="s">
        <v>285</v>
      </c>
      <c r="L3" s="409" t="s">
        <v>270</v>
      </c>
      <c r="M3" s="504" t="s">
        <v>285</v>
      </c>
      <c r="N3" s="409" t="s">
        <v>265</v>
      </c>
      <c r="O3" s="504" t="s">
        <v>286</v>
      </c>
      <c r="P3" s="409" t="s">
        <v>275</v>
      </c>
      <c r="Q3" s="1990"/>
      <c r="S3" s="1895"/>
      <c r="AF3" s="644"/>
    </row>
    <row r="4" spans="1:32" s="420" customFormat="1" ht="25.15" customHeight="1">
      <c r="A4" s="1970"/>
      <c r="B4" s="1898"/>
      <c r="C4" s="1895"/>
      <c r="D4" s="1922"/>
      <c r="E4" s="1895"/>
      <c r="F4" s="1907"/>
      <c r="G4" s="1908"/>
      <c r="H4" s="1898"/>
      <c r="I4" s="1898"/>
      <c r="J4" s="421" t="s">
        <v>306</v>
      </c>
      <c r="K4" s="505"/>
      <c r="L4" s="422"/>
      <c r="M4" s="505"/>
      <c r="N4" s="422"/>
      <c r="O4" s="505"/>
      <c r="P4" s="422"/>
      <c r="Q4" s="1990"/>
      <c r="S4" s="1895"/>
      <c r="AF4" s="644"/>
    </row>
    <row r="5" spans="1:32" s="420" customFormat="1" ht="24.95" customHeight="1" thickBot="1">
      <c r="A5" s="1971"/>
      <c r="B5" s="1899"/>
      <c r="C5" s="1896"/>
      <c r="D5" s="1923"/>
      <c r="E5" s="1896"/>
      <c r="F5" s="611" t="s">
        <v>318</v>
      </c>
      <c r="G5" s="626" t="s">
        <v>446</v>
      </c>
      <c r="H5" s="1899"/>
      <c r="I5" s="1899"/>
      <c r="J5" s="414">
        <v>1</v>
      </c>
      <c r="K5" s="506"/>
      <c r="L5" s="413">
        <v>2</v>
      </c>
      <c r="M5" s="506"/>
      <c r="N5" s="413">
        <v>10</v>
      </c>
      <c r="O5" s="506"/>
      <c r="P5" s="413">
        <v>11</v>
      </c>
      <c r="Q5" s="1991"/>
      <c r="R5" s="645"/>
      <c r="S5" s="1896"/>
      <c r="T5" s="645"/>
      <c r="U5" s="645"/>
      <c r="V5" s="645"/>
      <c r="W5" s="645"/>
      <c r="X5" s="645"/>
      <c r="Y5" s="645"/>
      <c r="Z5" s="645"/>
      <c r="AA5" s="645"/>
      <c r="AB5" s="645"/>
      <c r="AC5" s="645"/>
      <c r="AD5" s="645"/>
      <c r="AE5" s="645"/>
      <c r="AF5" s="646"/>
    </row>
    <row r="6" spans="1:32" s="4" customFormat="1">
      <c r="B6" s="14"/>
      <c r="C6" s="14"/>
      <c r="D6" s="14"/>
      <c r="E6" s="14"/>
      <c r="F6" s="238"/>
      <c r="G6" s="238"/>
      <c r="H6" s="14"/>
      <c r="I6" s="14"/>
      <c r="J6" s="239"/>
      <c r="K6" s="507"/>
      <c r="L6" s="2"/>
      <c r="M6" s="507"/>
      <c r="N6" s="2"/>
      <c r="O6" s="507"/>
      <c r="P6" s="2"/>
      <c r="Q6" s="111"/>
      <c r="R6" s="29"/>
      <c r="S6" s="14"/>
    </row>
    <row r="7" spans="1:32" ht="42.75" customHeight="1">
      <c r="A7" s="20">
        <v>1</v>
      </c>
      <c r="B7" s="21"/>
      <c r="C7" s="1885" t="s">
        <v>402</v>
      </c>
      <c r="D7" s="1886"/>
      <c r="E7" s="1887"/>
      <c r="F7" s="33"/>
      <c r="G7" s="69"/>
      <c r="H7" s="21"/>
      <c r="I7" s="87"/>
      <c r="J7" s="426"/>
      <c r="K7" s="508"/>
      <c r="L7" s="24"/>
      <c r="M7" s="508"/>
      <c r="N7" s="24"/>
      <c r="O7" s="508"/>
      <c r="P7" s="24"/>
      <c r="Q7" s="470"/>
      <c r="R7" s="374"/>
      <c r="S7" s="468"/>
    </row>
    <row r="8" spans="1:32" s="101" customFormat="1" ht="15.95" customHeight="1">
      <c r="A8" s="20">
        <f t="shared" ref="A8:A28" si="0">A7+1</f>
        <v>2</v>
      </c>
      <c r="B8" s="91"/>
      <c r="C8" s="92"/>
      <c r="D8" s="93"/>
      <c r="E8" s="92"/>
      <c r="F8" s="95"/>
      <c r="G8" s="96"/>
      <c r="H8" s="91"/>
      <c r="I8" s="97"/>
      <c r="J8" s="98"/>
      <c r="K8" s="509"/>
      <c r="L8" s="99"/>
      <c r="M8" s="509"/>
      <c r="N8" s="99"/>
      <c r="O8" s="509"/>
      <c r="P8" s="99"/>
      <c r="Q8" s="92"/>
      <c r="R8" s="425"/>
      <c r="S8" s="469"/>
    </row>
    <row r="9" spans="1:32" ht="15.95" customHeight="1">
      <c r="A9" s="20">
        <f t="shared" si="0"/>
        <v>3</v>
      </c>
      <c r="B9" s="23"/>
      <c r="C9" s="1888" t="s">
        <v>429</v>
      </c>
      <c r="D9" s="1889"/>
      <c r="E9" s="1890"/>
      <c r="F9" s="380"/>
      <c r="G9" s="380"/>
      <c r="H9" s="23"/>
      <c r="I9" s="448"/>
      <c r="J9" s="449"/>
      <c r="K9" s="509"/>
      <c r="L9" s="378"/>
      <c r="M9" s="509"/>
      <c r="N9" s="378"/>
      <c r="O9" s="509"/>
      <c r="P9" s="378"/>
      <c r="Q9" s="22"/>
      <c r="S9" s="109"/>
    </row>
    <row r="10" spans="1:32" s="90" customFormat="1" ht="15.95" customHeight="1">
      <c r="A10" s="20">
        <v>4</v>
      </c>
      <c r="B10" s="433" t="s">
        <v>204</v>
      </c>
      <c r="C10" s="249"/>
      <c r="D10" s="440" t="s">
        <v>229</v>
      </c>
      <c r="E10" s="434" t="s">
        <v>108</v>
      </c>
      <c r="F10" s="441">
        <v>0</v>
      </c>
      <c r="G10" s="441">
        <v>8190</v>
      </c>
      <c r="H10" s="436" t="s">
        <v>207</v>
      </c>
      <c r="I10" s="437" t="s">
        <v>214</v>
      </c>
      <c r="J10" s="536">
        <v>40653</v>
      </c>
      <c r="K10" s="512"/>
      <c r="L10" s="483"/>
      <c r="M10" s="512"/>
      <c r="N10" s="438"/>
      <c r="O10" s="512"/>
      <c r="P10" s="438"/>
      <c r="Q10" s="473"/>
      <c r="S10" s="439" t="s">
        <v>246</v>
      </c>
    </row>
    <row r="11" spans="1:32" s="48" customFormat="1" ht="15.95" customHeight="1">
      <c r="A11" s="20">
        <f t="shared" si="0"/>
        <v>5</v>
      </c>
      <c r="B11" s="240" t="s">
        <v>316</v>
      </c>
      <c r="C11" s="241"/>
      <c r="D11" s="242"/>
      <c r="E11" s="241"/>
      <c r="F11" s="606"/>
      <c r="G11" s="243"/>
      <c r="H11" s="244"/>
      <c r="I11" s="245"/>
      <c r="J11" s="246"/>
      <c r="K11" s="511"/>
      <c r="L11" s="485"/>
      <c r="M11" s="511"/>
      <c r="N11" s="248"/>
      <c r="O11" s="511"/>
      <c r="P11" s="248"/>
      <c r="Q11" s="474"/>
      <c r="S11" s="432"/>
    </row>
    <row r="12" spans="1:32" s="90" customFormat="1" ht="15.95" customHeight="1">
      <c r="A12" s="20">
        <f t="shared" si="0"/>
        <v>6</v>
      </c>
      <c r="B12" s="433" t="s">
        <v>204</v>
      </c>
      <c r="C12" s="249"/>
      <c r="D12" s="440" t="s">
        <v>229</v>
      </c>
      <c r="E12" s="434" t="s">
        <v>91</v>
      </c>
      <c r="F12" s="441">
        <v>0</v>
      </c>
      <c r="G12" s="441">
        <v>30000</v>
      </c>
      <c r="H12" s="436" t="s">
        <v>207</v>
      </c>
      <c r="I12" s="437" t="s">
        <v>214</v>
      </c>
      <c r="J12" s="536">
        <v>40653</v>
      </c>
      <c r="K12" s="512"/>
      <c r="L12" s="483"/>
      <c r="M12" s="512"/>
      <c r="N12" s="438"/>
      <c r="O12" s="512"/>
      <c r="P12" s="438"/>
      <c r="Q12" s="473"/>
      <c r="S12" s="439" t="s">
        <v>246</v>
      </c>
    </row>
    <row r="13" spans="1:32" s="48" customFormat="1" ht="15.95" customHeight="1">
      <c r="A13" s="20">
        <f t="shared" si="0"/>
        <v>7</v>
      </c>
      <c r="B13" s="240" t="s">
        <v>316</v>
      </c>
      <c r="C13" s="241"/>
      <c r="D13" s="242"/>
      <c r="E13" s="241"/>
      <c r="F13" s="606">
        <v>0</v>
      </c>
      <c r="G13" s="243"/>
      <c r="H13" s="244"/>
      <c r="I13" s="245"/>
      <c r="J13" s="246"/>
      <c r="K13" s="511"/>
      <c r="L13" s="485"/>
      <c r="M13" s="511"/>
      <c r="N13" s="248"/>
      <c r="O13" s="511"/>
      <c r="P13" s="248"/>
      <c r="Q13" s="474"/>
      <c r="S13" s="432"/>
    </row>
    <row r="14" spans="1:32" s="90" customFormat="1" ht="15.95" customHeight="1">
      <c r="A14" s="20">
        <f>A11+1</f>
        <v>6</v>
      </c>
      <c r="B14" s="433" t="s">
        <v>204</v>
      </c>
      <c r="C14" s="249"/>
      <c r="D14" s="440" t="s">
        <v>229</v>
      </c>
      <c r="E14" s="434" t="s">
        <v>472</v>
      </c>
      <c r="F14" s="441"/>
      <c r="G14" s="441">
        <v>5750</v>
      </c>
      <c r="H14" s="436" t="s">
        <v>207</v>
      </c>
      <c r="I14" s="437" t="s">
        <v>214</v>
      </c>
      <c r="J14" s="536">
        <v>40653</v>
      </c>
      <c r="K14" s="512"/>
      <c r="L14" s="483"/>
      <c r="M14" s="512"/>
      <c r="N14" s="438"/>
      <c r="O14" s="512"/>
      <c r="P14" s="438"/>
      <c r="Q14" s="473"/>
      <c r="S14" s="439" t="s">
        <v>246</v>
      </c>
    </row>
    <row r="15" spans="1:32" s="48" customFormat="1" ht="15.95" customHeight="1">
      <c r="A15" s="20">
        <f t="shared" si="0"/>
        <v>7</v>
      </c>
      <c r="B15" s="240" t="s">
        <v>316</v>
      </c>
      <c r="C15" s="241"/>
      <c r="D15" s="242"/>
      <c r="E15" s="241"/>
      <c r="F15" s="606">
        <v>0</v>
      </c>
      <c r="G15" s="243">
        <v>0</v>
      </c>
      <c r="H15" s="244"/>
      <c r="I15" s="245"/>
      <c r="J15" s="246"/>
      <c r="K15" s="511"/>
      <c r="L15" s="485"/>
      <c r="M15" s="511"/>
      <c r="N15" s="248"/>
      <c r="O15" s="511"/>
      <c r="P15" s="248"/>
      <c r="Q15" s="474"/>
      <c r="S15" s="432"/>
    </row>
    <row r="16" spans="1:32" s="90" customFormat="1" ht="15.95" customHeight="1">
      <c r="A16" s="20">
        <f t="shared" si="0"/>
        <v>8</v>
      </c>
      <c r="B16" s="433" t="s">
        <v>204</v>
      </c>
      <c r="C16" s="249"/>
      <c r="D16" s="440" t="s">
        <v>229</v>
      </c>
      <c r="E16" s="434" t="s">
        <v>473</v>
      </c>
      <c r="F16" s="441"/>
      <c r="G16" s="441">
        <v>4500</v>
      </c>
      <c r="H16" s="436" t="s">
        <v>207</v>
      </c>
      <c r="I16" s="437" t="s">
        <v>214</v>
      </c>
      <c r="J16" s="536">
        <v>40653</v>
      </c>
      <c r="K16" s="512"/>
      <c r="L16" s="483"/>
      <c r="M16" s="512"/>
      <c r="N16" s="438"/>
      <c r="O16" s="512"/>
      <c r="P16" s="438"/>
      <c r="Q16" s="473"/>
      <c r="S16" s="439" t="s">
        <v>246</v>
      </c>
    </row>
    <row r="17" spans="1:19" s="48" customFormat="1" ht="15.95" customHeight="1">
      <c r="A17" s="20">
        <f t="shared" si="0"/>
        <v>9</v>
      </c>
      <c r="B17" s="240" t="s">
        <v>316</v>
      </c>
      <c r="C17" s="241"/>
      <c r="D17" s="242"/>
      <c r="E17" s="241"/>
      <c r="F17" s="606">
        <v>0</v>
      </c>
      <c r="G17" s="243">
        <v>0</v>
      </c>
      <c r="H17" s="244"/>
      <c r="I17" s="245"/>
      <c r="J17" s="246"/>
      <c r="K17" s="511"/>
      <c r="L17" s="485"/>
      <c r="M17" s="511"/>
      <c r="N17" s="248"/>
      <c r="O17" s="511"/>
      <c r="P17" s="248"/>
      <c r="Q17" s="474"/>
      <c r="S17" s="432"/>
    </row>
    <row r="18" spans="1:19" s="90" customFormat="1" ht="15.95" customHeight="1">
      <c r="A18" s="20">
        <f t="shared" si="0"/>
        <v>10</v>
      </c>
      <c r="B18" s="433" t="s">
        <v>204</v>
      </c>
      <c r="C18" s="249"/>
      <c r="D18" s="440" t="s">
        <v>229</v>
      </c>
      <c r="E18" s="434" t="s">
        <v>105</v>
      </c>
      <c r="F18" s="441"/>
      <c r="G18" s="441"/>
      <c r="H18" s="436" t="s">
        <v>207</v>
      </c>
      <c r="I18" s="437" t="s">
        <v>214</v>
      </c>
      <c r="J18" s="536">
        <v>40653</v>
      </c>
      <c r="K18" s="512"/>
      <c r="L18" s="483"/>
      <c r="M18" s="512"/>
      <c r="N18" s="438"/>
      <c r="O18" s="512"/>
      <c r="P18" s="438"/>
      <c r="Q18" s="473"/>
      <c r="S18" s="439" t="s">
        <v>246</v>
      </c>
    </row>
    <row r="19" spans="1:19" s="48" customFormat="1" ht="15.95" customHeight="1">
      <c r="A19" s="20">
        <f t="shared" si="0"/>
        <v>11</v>
      </c>
      <c r="B19" s="240" t="s">
        <v>316</v>
      </c>
      <c r="C19" s="241"/>
      <c r="D19" s="242"/>
      <c r="E19" s="241"/>
      <c r="F19" s="606">
        <v>0</v>
      </c>
      <c r="G19" s="243">
        <v>0</v>
      </c>
      <c r="H19" s="244"/>
      <c r="I19" s="245"/>
      <c r="J19" s="246"/>
      <c r="K19" s="511"/>
      <c r="L19" s="485"/>
      <c r="M19" s="511"/>
      <c r="N19" s="248"/>
      <c r="O19" s="511"/>
      <c r="P19" s="248"/>
      <c r="Q19" s="474"/>
      <c r="S19" s="432"/>
    </row>
    <row r="20" spans="1:19" s="90" customFormat="1" ht="15.95" customHeight="1">
      <c r="A20" s="20">
        <f t="shared" si="0"/>
        <v>12</v>
      </c>
      <c r="B20" s="433" t="s">
        <v>204</v>
      </c>
      <c r="C20" s="249"/>
      <c r="D20" s="440" t="s">
        <v>229</v>
      </c>
      <c r="E20" s="434" t="s">
        <v>107</v>
      </c>
      <c r="F20" s="441"/>
      <c r="G20" s="441">
        <v>680</v>
      </c>
      <c r="H20" s="436" t="s">
        <v>207</v>
      </c>
      <c r="I20" s="437" t="s">
        <v>214</v>
      </c>
      <c r="J20" s="536">
        <v>40653</v>
      </c>
      <c r="K20" s="512"/>
      <c r="L20" s="483"/>
      <c r="M20" s="512"/>
      <c r="N20" s="438"/>
      <c r="O20" s="512"/>
      <c r="P20" s="438"/>
      <c r="Q20" s="473"/>
      <c r="S20" s="439" t="s">
        <v>246</v>
      </c>
    </row>
    <row r="21" spans="1:19" s="48" customFormat="1" ht="15.95" customHeight="1">
      <c r="A21" s="20">
        <f t="shared" si="0"/>
        <v>13</v>
      </c>
      <c r="B21" s="240" t="s">
        <v>316</v>
      </c>
      <c r="C21" s="241"/>
      <c r="D21" s="242"/>
      <c r="E21" s="241"/>
      <c r="F21" s="606">
        <v>0</v>
      </c>
      <c r="G21" s="243">
        <v>0</v>
      </c>
      <c r="H21" s="244"/>
      <c r="I21" s="245"/>
      <c r="J21" s="246"/>
      <c r="K21" s="511"/>
      <c r="L21" s="485"/>
      <c r="M21" s="511"/>
      <c r="N21" s="248"/>
      <c r="O21" s="511"/>
      <c r="P21" s="248"/>
      <c r="Q21" s="474"/>
      <c r="S21" s="432"/>
    </row>
    <row r="22" spans="1:19" s="90" customFormat="1" ht="15.95" customHeight="1">
      <c r="A22" s="20">
        <f t="shared" si="0"/>
        <v>14</v>
      </c>
      <c r="B22" s="433" t="s">
        <v>204</v>
      </c>
      <c r="C22" s="249"/>
      <c r="D22" s="440" t="s">
        <v>229</v>
      </c>
      <c r="E22" s="434" t="s">
        <v>92</v>
      </c>
      <c r="F22" s="441"/>
      <c r="G22" s="441">
        <v>2710</v>
      </c>
      <c r="H22" s="436" t="s">
        <v>207</v>
      </c>
      <c r="I22" s="437" t="s">
        <v>214</v>
      </c>
      <c r="J22" s="536">
        <v>40653</v>
      </c>
      <c r="K22" s="512"/>
      <c r="L22" s="483"/>
      <c r="M22" s="512"/>
      <c r="N22" s="438"/>
      <c r="O22" s="512"/>
      <c r="P22" s="438"/>
      <c r="Q22" s="473"/>
      <c r="S22" s="439" t="s">
        <v>246</v>
      </c>
    </row>
    <row r="23" spans="1:19" s="48" customFormat="1" ht="15.95" customHeight="1">
      <c r="A23" s="20">
        <f t="shared" si="0"/>
        <v>15</v>
      </c>
      <c r="B23" s="240" t="s">
        <v>316</v>
      </c>
      <c r="C23" s="241"/>
      <c r="D23" s="242"/>
      <c r="E23" s="241"/>
      <c r="F23" s="606">
        <f>'Financial Management'!CD368</f>
        <v>0</v>
      </c>
      <c r="G23" s="243">
        <f>'Financial Management'!CE368</f>
        <v>0</v>
      </c>
      <c r="H23" s="244"/>
      <c r="I23" s="245"/>
      <c r="J23" s="246"/>
      <c r="K23" s="511"/>
      <c r="L23" s="485"/>
      <c r="M23" s="511"/>
      <c r="N23" s="248"/>
      <c r="O23" s="511"/>
      <c r="P23" s="248"/>
      <c r="Q23" s="474"/>
      <c r="S23" s="432"/>
    </row>
    <row r="24" spans="1:19" s="90" customFormat="1" ht="15.95" customHeight="1">
      <c r="A24" s="20">
        <f t="shared" si="0"/>
        <v>16</v>
      </c>
      <c r="B24" s="433" t="s">
        <v>204</v>
      </c>
      <c r="C24" s="249"/>
      <c r="D24" s="440" t="s">
        <v>229</v>
      </c>
      <c r="E24" s="434" t="s">
        <v>106</v>
      </c>
      <c r="F24" s="441"/>
      <c r="G24" s="441">
        <v>3756</v>
      </c>
      <c r="H24" s="436" t="s">
        <v>207</v>
      </c>
      <c r="I24" s="437" t="s">
        <v>214</v>
      </c>
      <c r="J24" s="536">
        <v>40653</v>
      </c>
      <c r="K24" s="512"/>
      <c r="L24" s="483"/>
      <c r="M24" s="512"/>
      <c r="N24" s="438"/>
      <c r="O24" s="512"/>
      <c r="P24" s="438"/>
      <c r="Q24" s="473"/>
      <c r="S24" s="439" t="s">
        <v>246</v>
      </c>
    </row>
    <row r="25" spans="1:19" s="48" customFormat="1" ht="15.95" customHeight="1">
      <c r="A25" s="20">
        <f t="shared" si="0"/>
        <v>17</v>
      </c>
      <c r="B25" s="240" t="s">
        <v>316</v>
      </c>
      <c r="C25" s="241"/>
      <c r="D25" s="242"/>
      <c r="E25" s="241"/>
      <c r="F25" s="606">
        <f>'Financial Management'!CD369</f>
        <v>0</v>
      </c>
      <c r="G25" s="243">
        <f>'Financial Management'!CE369</f>
        <v>0</v>
      </c>
      <c r="H25" s="244"/>
      <c r="I25" s="245"/>
      <c r="J25" s="246"/>
      <c r="K25" s="511"/>
      <c r="L25" s="485"/>
      <c r="M25" s="511"/>
      <c r="N25" s="248"/>
      <c r="O25" s="511"/>
      <c r="P25" s="248"/>
      <c r="Q25" s="474"/>
      <c r="S25" s="432"/>
    </row>
    <row r="26" spans="1:19" s="48" customFormat="1" ht="15.95" customHeight="1" thickBot="1">
      <c r="A26" s="20">
        <f t="shared" si="0"/>
        <v>18</v>
      </c>
      <c r="B26" s="91"/>
      <c r="C26" s="92"/>
      <c r="D26" s="93"/>
      <c r="E26" s="92"/>
      <c r="F26" s="94"/>
      <c r="G26" s="94"/>
      <c r="H26" s="91"/>
      <c r="I26" s="97"/>
      <c r="J26" s="98"/>
      <c r="K26" s="509"/>
      <c r="L26" s="99"/>
      <c r="M26" s="509"/>
      <c r="N26" s="99"/>
      <c r="O26" s="509"/>
      <c r="P26" s="99"/>
      <c r="Q26" s="92"/>
      <c r="S26" s="432"/>
    </row>
    <row r="27" spans="1:19" s="90" customFormat="1" ht="15.95" customHeight="1">
      <c r="A27" s="20">
        <f t="shared" si="0"/>
        <v>19</v>
      </c>
      <c r="B27" s="442" t="s">
        <v>204</v>
      </c>
      <c r="C27" s="1884" t="s">
        <v>431</v>
      </c>
      <c r="D27" s="1884"/>
      <c r="E27" s="1884"/>
      <c r="F27" s="443">
        <f>+F10+F14+F16+F18+F20+F22+F24+F12</f>
        <v>0</v>
      </c>
      <c r="G27" s="444">
        <f>+G10+G14+G16+G18+G20+G22+G24+G12</f>
        <v>55586</v>
      </c>
      <c r="H27" s="445"/>
      <c r="I27" s="446"/>
      <c r="J27" s="426"/>
      <c r="K27" s="513"/>
      <c r="L27" s="447"/>
      <c r="M27" s="513"/>
      <c r="N27" s="447"/>
      <c r="O27" s="513"/>
      <c r="P27" s="447"/>
      <c r="Q27" s="475"/>
      <c r="S27" s="439"/>
    </row>
    <row r="28" spans="1:19" s="48" customFormat="1" ht="15.95" customHeight="1" thickBot="1">
      <c r="A28" s="20">
        <f t="shared" si="0"/>
        <v>20</v>
      </c>
      <c r="B28" s="338" t="s">
        <v>316</v>
      </c>
      <c r="C28" s="428"/>
      <c r="D28" s="429"/>
      <c r="E28" s="428"/>
      <c r="F28" s="430">
        <f>+F11+F15+F17+F19+F21+F23+F25+F13</f>
        <v>0</v>
      </c>
      <c r="G28" s="431">
        <f>+G11+G15+G17+G19+G21+G23+G25+G13</f>
        <v>0</v>
      </c>
      <c r="H28" s="427"/>
      <c r="I28" s="97"/>
      <c r="J28" s="98"/>
      <c r="K28" s="509"/>
      <c r="L28" s="99"/>
      <c r="M28" s="509"/>
      <c r="N28" s="99"/>
      <c r="O28" s="509"/>
      <c r="P28" s="99"/>
      <c r="Q28" s="92"/>
      <c r="S28" s="432"/>
    </row>
    <row r="29" spans="1:19" s="104" customFormat="1" ht="28.15" customHeight="1">
      <c r="A29" s="29"/>
      <c r="B29" s="103"/>
      <c r="C29" s="65"/>
      <c r="D29" s="65"/>
      <c r="E29" s="65"/>
      <c r="F29" s="106"/>
      <c r="G29" s="106"/>
      <c r="H29" s="100"/>
      <c r="I29" s="107"/>
      <c r="J29" s="108"/>
      <c r="K29" s="514"/>
      <c r="L29" s="108"/>
      <c r="M29" s="514"/>
      <c r="N29" s="108"/>
      <c r="O29" s="514"/>
      <c r="P29" s="108"/>
      <c r="Q29" s="471"/>
      <c r="R29" s="102"/>
      <c r="S29" s="103"/>
    </row>
    <row r="30" spans="1:19">
      <c r="B30" s="109"/>
      <c r="C30" s="110"/>
      <c r="D30" s="111"/>
      <c r="E30" s="112"/>
      <c r="F30" s="114"/>
      <c r="G30" s="115"/>
      <c r="H30" s="84"/>
      <c r="I30" s="116"/>
      <c r="J30" s="117"/>
      <c r="K30" s="514"/>
      <c r="L30" s="117"/>
      <c r="M30" s="514"/>
      <c r="N30" s="117"/>
      <c r="O30" s="514"/>
      <c r="P30" s="117"/>
      <c r="Q30" s="111"/>
    </row>
    <row r="31" spans="1:19">
      <c r="A31" s="112"/>
      <c r="B31" s="118"/>
      <c r="C31" s="112"/>
      <c r="D31" s="119"/>
      <c r="F31" s="121"/>
      <c r="G31" s="63"/>
      <c r="H31" s="29"/>
      <c r="I31" s="112"/>
      <c r="J31" s="112"/>
      <c r="K31" s="515"/>
      <c r="L31" s="29"/>
      <c r="M31" s="515"/>
      <c r="N31" s="29"/>
      <c r="O31" s="515"/>
      <c r="P31" s="29"/>
      <c r="Q31" s="119"/>
    </row>
    <row r="32" spans="1:19">
      <c r="A32" s="112"/>
      <c r="B32" s="118"/>
      <c r="C32" s="112"/>
      <c r="D32" s="123"/>
      <c r="F32" s="59"/>
      <c r="G32" s="501" t="s">
        <v>675</v>
      </c>
      <c r="H32" s="49"/>
      <c r="I32" s="49"/>
      <c r="J32" s="124"/>
      <c r="K32" s="515"/>
      <c r="L32" s="29"/>
      <c r="M32" s="515"/>
      <c r="N32" s="29"/>
      <c r="O32" s="515"/>
      <c r="P32" s="29"/>
      <c r="Q32" s="119"/>
    </row>
    <row r="33" spans="1:32">
      <c r="A33" s="112"/>
      <c r="B33" s="118"/>
      <c r="C33" s="112"/>
      <c r="D33" s="123"/>
      <c r="F33" s="60"/>
      <c r="G33" s="1883" t="s">
        <v>669</v>
      </c>
      <c r="H33" s="1883"/>
      <c r="I33" s="1883"/>
      <c r="J33" s="124"/>
      <c r="K33" s="515"/>
      <c r="L33" s="29"/>
      <c r="M33" s="515"/>
      <c r="N33" s="29"/>
      <c r="O33" s="515"/>
      <c r="P33" s="29"/>
      <c r="Q33" s="119"/>
    </row>
    <row r="34" spans="1:32">
      <c r="A34" s="112"/>
      <c r="B34" s="118"/>
      <c r="C34" s="112"/>
      <c r="D34" s="123"/>
      <c r="F34" s="61"/>
      <c r="G34" s="125" t="s">
        <v>674</v>
      </c>
      <c r="H34" s="49"/>
      <c r="I34" s="49"/>
      <c r="J34" s="124"/>
      <c r="K34" s="515"/>
      <c r="L34" s="29"/>
      <c r="M34" s="515"/>
      <c r="N34" s="29"/>
      <c r="O34" s="515"/>
      <c r="P34" s="29"/>
      <c r="Q34" s="119"/>
    </row>
    <row r="35" spans="1:32">
      <c r="A35" s="112"/>
      <c r="B35" s="118"/>
      <c r="C35" s="112"/>
      <c r="D35" s="123"/>
      <c r="F35" s="121"/>
      <c r="G35" s="63"/>
      <c r="H35" s="29"/>
      <c r="I35" s="124"/>
      <c r="J35" s="124"/>
      <c r="K35" s="515"/>
      <c r="L35" s="29"/>
      <c r="M35" s="515"/>
      <c r="N35" s="29"/>
      <c r="O35" s="515"/>
      <c r="P35" s="29"/>
      <c r="Q35" s="119"/>
    </row>
    <row r="36" spans="1:32">
      <c r="A36" s="28"/>
      <c r="B36" s="118"/>
      <c r="C36" s="28"/>
      <c r="D36" s="123"/>
      <c r="F36" s="121"/>
      <c r="G36" s="63"/>
      <c r="I36" s="124"/>
      <c r="J36" s="124"/>
      <c r="K36" s="516"/>
      <c r="L36" s="117"/>
      <c r="M36" s="516"/>
      <c r="N36" s="117"/>
      <c r="O36" s="516"/>
      <c r="P36" s="117"/>
      <c r="Q36" s="119"/>
    </row>
    <row r="37" spans="1:32">
      <c r="A37" s="112"/>
      <c r="B37" s="118"/>
      <c r="C37" s="112"/>
      <c r="D37" s="123"/>
      <c r="F37" s="121"/>
      <c r="G37" s="63"/>
      <c r="I37" s="112"/>
      <c r="J37" s="112"/>
      <c r="K37" s="516"/>
      <c r="L37" s="117"/>
      <c r="M37" s="516"/>
      <c r="N37" s="117"/>
      <c r="O37" s="516"/>
      <c r="P37" s="117"/>
      <c r="Q37" s="119"/>
    </row>
    <row r="38" spans="1:32">
      <c r="A38" s="112"/>
      <c r="C38" s="112"/>
      <c r="F38" s="121"/>
      <c r="G38" s="63"/>
      <c r="I38" s="112"/>
      <c r="J38" s="112"/>
    </row>
    <row r="39" spans="1:32">
      <c r="E39" s="128"/>
      <c r="F39" s="121"/>
      <c r="G39" s="63"/>
      <c r="I39" s="124"/>
      <c r="J39" s="124"/>
    </row>
    <row r="40" spans="1:32">
      <c r="A40" s="112" t="s">
        <v>211</v>
      </c>
      <c r="C40" s="112"/>
      <c r="E40" s="128"/>
      <c r="F40" s="121"/>
      <c r="G40" s="63"/>
      <c r="I40" s="124"/>
      <c r="J40" s="124"/>
    </row>
    <row r="41" spans="1:32">
      <c r="A41" s="124" t="s">
        <v>216</v>
      </c>
      <c r="C41" s="124"/>
      <c r="E41" s="128"/>
      <c r="F41" s="121"/>
      <c r="G41" s="63"/>
      <c r="I41" s="124"/>
      <c r="J41" s="124"/>
    </row>
    <row r="42" spans="1:32" s="517" customFormat="1">
      <c r="A42" s="124" t="s">
        <v>217</v>
      </c>
      <c r="B42" s="84"/>
      <c r="C42" s="124"/>
      <c r="D42" s="29"/>
      <c r="E42" s="128"/>
      <c r="F42" s="121"/>
      <c r="G42" s="63"/>
      <c r="H42" s="109"/>
      <c r="I42" s="124"/>
      <c r="J42" s="124"/>
      <c r="L42" s="2"/>
      <c r="N42" s="2"/>
      <c r="P42" s="2"/>
      <c r="Q42" s="472"/>
      <c r="R42" s="29"/>
      <c r="S42" s="84"/>
      <c r="T42" s="29"/>
      <c r="U42" s="29"/>
      <c r="V42" s="29"/>
      <c r="W42" s="29"/>
      <c r="X42" s="29"/>
      <c r="Y42" s="29"/>
      <c r="Z42" s="29"/>
      <c r="AA42" s="29"/>
      <c r="AB42" s="29"/>
      <c r="AC42" s="29"/>
      <c r="AD42" s="29"/>
      <c r="AE42" s="29"/>
      <c r="AF42" s="29"/>
    </row>
    <row r="43" spans="1:32" s="517" customFormat="1">
      <c r="A43" s="124" t="s">
        <v>215</v>
      </c>
      <c r="B43" s="84"/>
      <c r="C43" s="124"/>
      <c r="D43" s="29"/>
      <c r="E43" s="128"/>
      <c r="F43" s="121"/>
      <c r="G43" s="63"/>
      <c r="H43" s="109"/>
      <c r="I43" s="124"/>
      <c r="J43" s="124"/>
      <c r="L43" s="2"/>
      <c r="N43" s="2"/>
      <c r="P43" s="2"/>
      <c r="Q43" s="472"/>
      <c r="R43" s="29"/>
      <c r="S43" s="84"/>
      <c r="T43" s="29"/>
      <c r="U43" s="29"/>
      <c r="V43" s="29"/>
      <c r="W43" s="29"/>
      <c r="X43" s="29"/>
      <c r="Y43" s="29"/>
      <c r="Z43" s="29"/>
      <c r="AA43" s="29"/>
      <c r="AB43" s="29"/>
      <c r="AC43" s="29"/>
      <c r="AD43" s="29"/>
      <c r="AE43" s="29"/>
      <c r="AF43" s="29"/>
    </row>
    <row r="44" spans="1:32" s="517" customFormat="1">
      <c r="A44" s="124" t="s">
        <v>427</v>
      </c>
      <c r="B44" s="84"/>
      <c r="C44" s="124"/>
      <c r="D44" s="29"/>
      <c r="E44" s="128"/>
      <c r="F44" s="121"/>
      <c r="G44" s="63"/>
      <c r="H44" s="109"/>
      <c r="I44" s="124"/>
      <c r="J44" s="124"/>
      <c r="L44" s="2"/>
      <c r="N44" s="2"/>
      <c r="P44" s="2"/>
      <c r="Q44" s="472"/>
      <c r="R44" s="29"/>
      <c r="S44" s="84"/>
      <c r="T44" s="29"/>
      <c r="U44" s="29"/>
      <c r="V44" s="29"/>
      <c r="W44" s="29"/>
      <c r="X44" s="29"/>
      <c r="Y44" s="29"/>
      <c r="Z44" s="29"/>
      <c r="AA44" s="29"/>
      <c r="AB44" s="29"/>
      <c r="AC44" s="29"/>
      <c r="AD44" s="29"/>
      <c r="AE44" s="29"/>
      <c r="AF44" s="29"/>
    </row>
    <row r="45" spans="1:32" s="517" customFormat="1">
      <c r="A45" s="112"/>
      <c r="B45" s="84"/>
      <c r="C45" s="112"/>
      <c r="D45" s="29"/>
      <c r="E45" s="128"/>
      <c r="F45" s="121"/>
      <c r="G45" s="63"/>
      <c r="H45" s="109"/>
      <c r="I45" s="124"/>
      <c r="J45" s="124"/>
      <c r="L45" s="2"/>
      <c r="N45" s="2"/>
      <c r="P45" s="2"/>
      <c r="Q45" s="472"/>
      <c r="R45" s="29"/>
      <c r="S45" s="84"/>
      <c r="T45" s="29"/>
      <c r="U45" s="29"/>
      <c r="V45" s="29"/>
      <c r="W45" s="29"/>
      <c r="X45" s="29"/>
      <c r="Y45" s="29"/>
      <c r="Z45" s="29"/>
      <c r="AA45" s="29"/>
      <c r="AB45" s="29"/>
      <c r="AC45" s="29"/>
      <c r="AD45" s="29"/>
      <c r="AE45" s="29"/>
      <c r="AF45" s="29"/>
    </row>
    <row r="46" spans="1:32" s="517" customFormat="1">
      <c r="A46" s="112"/>
      <c r="B46" s="84"/>
      <c r="C46" s="29"/>
      <c r="D46" s="29"/>
      <c r="E46" s="128"/>
      <c r="F46" s="121"/>
      <c r="G46" s="63"/>
      <c r="H46" s="109"/>
      <c r="I46" s="124"/>
      <c r="J46" s="124"/>
      <c r="L46" s="2"/>
      <c r="N46" s="2"/>
      <c r="P46" s="2"/>
      <c r="Q46" s="472"/>
      <c r="R46" s="29"/>
      <c r="S46" s="84"/>
      <c r="T46" s="29"/>
      <c r="U46" s="29"/>
      <c r="V46" s="29"/>
      <c r="W46" s="29"/>
      <c r="X46" s="29"/>
      <c r="Y46" s="29"/>
      <c r="Z46" s="29"/>
      <c r="AA46" s="29"/>
      <c r="AB46" s="29"/>
      <c r="AC46" s="29"/>
      <c r="AD46" s="29"/>
      <c r="AE46" s="29"/>
      <c r="AF46" s="29"/>
    </row>
    <row r="47" spans="1:32" s="517" customFormat="1">
      <c r="A47" s="124"/>
      <c r="B47" s="84"/>
      <c r="C47" s="112"/>
      <c r="D47" s="29"/>
      <c r="E47" s="128"/>
      <c r="F47" s="121"/>
      <c r="G47" s="63"/>
      <c r="H47" s="109"/>
      <c r="I47" s="124"/>
      <c r="J47" s="124"/>
      <c r="L47" s="2"/>
      <c r="N47" s="2"/>
      <c r="P47" s="2"/>
      <c r="Q47" s="472"/>
      <c r="R47" s="29"/>
      <c r="S47" s="84"/>
      <c r="T47" s="29"/>
      <c r="U47" s="29"/>
      <c r="V47" s="29"/>
      <c r="W47" s="29"/>
      <c r="X47" s="29"/>
      <c r="Y47" s="29"/>
      <c r="Z47" s="29"/>
      <c r="AA47" s="29"/>
      <c r="AB47" s="29"/>
      <c r="AC47" s="29"/>
      <c r="AD47" s="29"/>
      <c r="AE47" s="29"/>
      <c r="AF47" s="29"/>
    </row>
    <row r="48" spans="1:32" s="517" customFormat="1">
      <c r="A48" s="124"/>
      <c r="B48" s="84"/>
      <c r="C48" s="124"/>
      <c r="D48" s="29"/>
      <c r="E48" s="128"/>
      <c r="F48" s="121"/>
      <c r="G48" s="63"/>
      <c r="H48" s="109"/>
      <c r="I48" s="124"/>
      <c r="J48" s="124"/>
      <c r="L48" s="2"/>
      <c r="N48" s="2"/>
      <c r="P48" s="2"/>
      <c r="Q48" s="472"/>
      <c r="R48" s="29"/>
      <c r="S48" s="84"/>
      <c r="T48" s="29"/>
      <c r="U48" s="29"/>
      <c r="V48" s="29"/>
      <c r="W48" s="29"/>
      <c r="X48" s="29"/>
      <c r="Y48" s="29"/>
      <c r="Z48" s="29"/>
      <c r="AA48" s="29"/>
      <c r="AB48" s="29"/>
      <c r="AC48" s="29"/>
      <c r="AD48" s="29"/>
      <c r="AE48" s="29"/>
      <c r="AF48" s="29"/>
    </row>
    <row r="49" spans="1:32" s="517" customFormat="1">
      <c r="A49" s="29"/>
      <c r="B49" s="84"/>
      <c r="C49" s="124"/>
      <c r="D49" s="29"/>
      <c r="E49" s="128"/>
      <c r="F49" s="121"/>
      <c r="G49" s="63"/>
      <c r="H49" s="109"/>
      <c r="I49" s="124"/>
      <c r="J49" s="124"/>
      <c r="L49" s="2"/>
      <c r="N49" s="2"/>
      <c r="P49" s="2"/>
      <c r="Q49" s="472"/>
      <c r="R49" s="29"/>
      <c r="S49" s="84"/>
      <c r="T49" s="29"/>
      <c r="U49" s="29"/>
      <c r="V49" s="29"/>
      <c r="W49" s="29"/>
      <c r="X49" s="29"/>
      <c r="Y49" s="29"/>
      <c r="Z49" s="29"/>
      <c r="AA49" s="29"/>
      <c r="AB49" s="29"/>
      <c r="AC49" s="29"/>
      <c r="AD49" s="29"/>
      <c r="AE49" s="29"/>
      <c r="AF49" s="29"/>
    </row>
    <row r="50" spans="1:32" s="517" customFormat="1">
      <c r="A50" s="29"/>
      <c r="B50" s="84"/>
      <c r="C50" s="29"/>
      <c r="D50" s="29"/>
      <c r="E50" s="128" t="s">
        <v>428</v>
      </c>
      <c r="F50" s="130">
        <f>SUBTOTAL(9,F7:F49)</f>
        <v>0</v>
      </c>
      <c r="G50" s="131"/>
      <c r="H50" s="109"/>
      <c r="I50" s="121"/>
      <c r="J50" s="2"/>
      <c r="L50" s="2"/>
      <c r="N50" s="2"/>
      <c r="P50" s="2"/>
      <c r="Q50" s="472"/>
      <c r="R50" s="29"/>
      <c r="S50" s="84"/>
      <c r="T50" s="29"/>
      <c r="U50" s="29"/>
      <c r="V50" s="29"/>
      <c r="W50" s="29"/>
      <c r="X50" s="29"/>
      <c r="Y50" s="29"/>
      <c r="Z50" s="29"/>
      <c r="AA50" s="29"/>
      <c r="AB50" s="29"/>
      <c r="AC50" s="29"/>
      <c r="AD50" s="29"/>
      <c r="AE50" s="29"/>
      <c r="AF50" s="29"/>
    </row>
  </sheetData>
  <autoFilter ref="A6:S28"/>
  <mergeCells count="15">
    <mergeCell ref="G33:I33"/>
    <mergeCell ref="C7:E7"/>
    <mergeCell ref="C9:E9"/>
    <mergeCell ref="C27:E27"/>
    <mergeCell ref="A2:A5"/>
    <mergeCell ref="B2:B5"/>
    <mergeCell ref="C2:C5"/>
    <mergeCell ref="D2:D5"/>
    <mergeCell ref="E2:E5"/>
    <mergeCell ref="S2:S5"/>
    <mergeCell ref="F3:G4"/>
    <mergeCell ref="H2:H5"/>
    <mergeCell ref="I2:I5"/>
    <mergeCell ref="F2:G2"/>
    <mergeCell ref="Q2:Q5"/>
  </mergeCells>
  <phoneticPr fontId="60" type="noConversion"/>
  <printOptions horizontalCentered="1"/>
  <pageMargins left="0.7" right="0.7" top="0.85119047619047616" bottom="0.75" header="0.3" footer="0.3"/>
  <pageSetup paperSize="9" scale="55" fitToHeight="9" orientation="landscape" r:id="rId1"/>
  <headerFooter alignWithMargins="0">
    <oddHeader xml:space="preserve">&amp;C&amp;"Arial,Bold"&amp;14KOSOVO
Institutional Development for Education Project (IDEP)&amp;"Arial,Regular"
&amp;UProcurement Plan - &amp;A&amp;U
&amp;R&amp;14This is PP was updated on April 20, 2010
</oddHeader>
    <oddFooter>&amp;L&amp;12Filename: &amp;F&amp;C&amp;12Page &amp;P of &amp;N&amp;R&amp;12&amp;D  &amp;T</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CI435"/>
  <sheetViews>
    <sheetView zoomScale="70" zoomScaleNormal="85" zoomScaleSheetLayoutView="25" zoomScalePageLayoutView="70" workbookViewId="0">
      <pane xSplit="9" ySplit="9" topLeftCell="J47" activePane="bottomRight" state="frozen"/>
      <selection pane="topRight" activeCell="J1" sqref="J1"/>
      <selection pane="bottomLeft" activeCell="A10" sqref="A10"/>
      <selection pane="bottomRight" activeCell="B55" sqref="B55"/>
    </sheetView>
  </sheetViews>
  <sheetFormatPr defaultRowHeight="15.75"/>
  <cols>
    <col min="1" max="1" width="7.28515625" style="36" customWidth="1"/>
    <col min="2" max="2" width="31.7109375" style="45" customWidth="1"/>
    <col min="3" max="3" width="8.5703125" style="135" customWidth="1"/>
    <col min="4" max="4" width="46.42578125" style="46" customWidth="1"/>
    <col min="5" max="5" width="19.28515625" style="214" hidden="1" customWidth="1"/>
    <col min="6" max="6" width="17.5703125" style="264" hidden="1" customWidth="1"/>
    <col min="7" max="7" width="19" style="264" customWidth="1"/>
    <col min="8" max="8" width="17.85546875" style="190" hidden="1" customWidth="1"/>
    <col min="9" max="9" width="17.5703125" style="192" customWidth="1"/>
    <col min="10" max="10" width="17.5703125" style="180" customWidth="1"/>
    <col min="11" max="11" width="17.5703125" style="192" customWidth="1"/>
    <col min="12" max="12" width="17.5703125" style="489" customWidth="1"/>
    <col min="13" max="13" width="17.5703125" style="180" customWidth="1"/>
    <col min="14" max="14" width="17.5703125" style="192" customWidth="1"/>
    <col min="15" max="15" width="17.5703125" style="489" customWidth="1"/>
    <col min="16" max="16" width="17.5703125" style="180" customWidth="1"/>
    <col min="17" max="17" width="17.5703125" style="202" customWidth="1"/>
    <col min="18" max="18" width="17.5703125" style="489" customWidth="1"/>
    <col min="19" max="19" width="17.5703125" style="180" customWidth="1"/>
    <col min="20" max="20" width="17.5703125" style="192" customWidth="1"/>
    <col min="21" max="21" width="17.5703125" style="489" customWidth="1"/>
    <col min="22" max="22" width="17.5703125" style="180" customWidth="1"/>
    <col min="23" max="23" width="17.5703125" style="1080" customWidth="1"/>
    <col min="24" max="24" width="17.5703125" style="489" customWidth="1"/>
    <col min="25" max="25" width="17.5703125" style="180" customWidth="1"/>
    <col min="26" max="26" width="17.5703125" style="1080" customWidth="1"/>
    <col min="27" max="27" width="17.5703125" style="489" customWidth="1"/>
    <col min="28" max="28" width="17.5703125" style="180" customWidth="1"/>
    <col min="29" max="29" width="17.5703125" style="192" customWidth="1"/>
    <col min="30" max="30" width="17.5703125" style="489" customWidth="1"/>
    <col min="31" max="31" width="17.5703125" style="180" customWidth="1"/>
    <col min="32" max="32" width="17.5703125" style="192" customWidth="1"/>
    <col min="33" max="33" width="17.5703125" style="498" customWidth="1"/>
    <col min="34" max="34" width="17.5703125" style="180" customWidth="1"/>
    <col min="35" max="35" width="17.5703125" style="192" customWidth="1"/>
    <col min="36" max="36" width="17.5703125" style="489" customWidth="1"/>
    <col min="37" max="37" width="17.5703125" style="180" customWidth="1"/>
    <col min="38" max="38" width="17.5703125" style="192" customWidth="1"/>
    <col min="39" max="69" width="17.5703125" style="489" customWidth="1"/>
    <col min="70" max="70" width="17.5703125" style="277" customWidth="1"/>
    <col min="71" max="71" width="17.5703125" style="278" customWidth="1"/>
    <col min="72" max="72" width="17.5703125" style="274" customWidth="1"/>
    <col min="73" max="73" width="19.28515625" style="296" customWidth="1"/>
    <col min="74" max="74" width="17.5703125" style="297" customWidth="1"/>
    <col min="75" max="75" width="17.5703125" style="274" customWidth="1"/>
    <col min="76" max="76" width="17.5703125" style="296" customWidth="1"/>
    <col min="77" max="77" width="17.5703125" style="297" customWidth="1"/>
    <col min="78" max="78" width="17.5703125" style="274" customWidth="1"/>
    <col min="79" max="79" width="17.5703125" style="277" customWidth="1"/>
    <col min="80" max="80" width="17.5703125" style="969" customWidth="1"/>
    <col min="81" max="81" width="17.5703125" style="274" customWidth="1"/>
    <col min="82" max="83" width="17.5703125" style="278" customWidth="1"/>
    <col min="84" max="84" width="17.5703125" style="274" customWidth="1"/>
    <col min="85" max="85" width="18.7109375" style="278" customWidth="1"/>
    <col min="86" max="86" width="2.7109375" style="767" customWidth="1"/>
    <col min="87" max="87" width="36.42578125" style="750" customWidth="1"/>
    <col min="88" max="16384" width="9.140625" style="767"/>
  </cols>
  <sheetData>
    <row r="1" spans="1:87" s="153" customFormat="1" ht="16.5" thickBot="1">
      <c r="A1" s="36"/>
      <c r="B1" s="45"/>
      <c r="C1" s="135"/>
      <c r="D1" s="46"/>
      <c r="E1" s="214"/>
      <c r="F1" s="264"/>
      <c r="G1" s="264"/>
      <c r="H1" s="190"/>
      <c r="I1" s="192"/>
      <c r="J1" s="180"/>
      <c r="K1" s="192"/>
      <c r="L1" s="489"/>
      <c r="M1" s="180"/>
      <c r="N1" s="192"/>
      <c r="O1" s="489"/>
      <c r="P1" s="180"/>
      <c r="Q1" s="202"/>
      <c r="R1" s="489"/>
      <c r="S1" s="180"/>
      <c r="T1" s="192"/>
      <c r="U1" s="489"/>
      <c r="V1" s="180"/>
      <c r="W1" s="1080"/>
      <c r="X1" s="489"/>
      <c r="Y1" s="180"/>
      <c r="Z1" s="1080"/>
      <c r="AA1" s="489"/>
      <c r="AB1" s="180"/>
      <c r="AC1" s="192"/>
      <c r="AD1" s="489"/>
      <c r="AE1" s="180"/>
      <c r="AF1" s="192"/>
      <c r="AG1" s="498"/>
      <c r="AH1" s="180"/>
      <c r="AI1" s="192"/>
      <c r="AJ1" s="489"/>
      <c r="AK1" s="180"/>
      <c r="AL1" s="192"/>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277"/>
      <c r="BS1" s="278"/>
      <c r="BT1" s="274"/>
      <c r="BU1" s="296"/>
      <c r="BV1" s="297"/>
      <c r="BW1" s="274"/>
      <c r="BX1" s="296"/>
      <c r="BY1" s="297"/>
      <c r="BZ1" s="274"/>
      <c r="CA1" s="277"/>
      <c r="CB1" s="969"/>
      <c r="CC1" s="274"/>
      <c r="CD1" s="278"/>
      <c r="CE1" s="302"/>
      <c r="CF1" s="274"/>
      <c r="CG1" s="278"/>
      <c r="CI1" s="735"/>
    </row>
    <row r="2" spans="1:87" s="530" customFormat="1" ht="67.900000000000006" customHeight="1">
      <c r="A2" s="2024" t="s">
        <v>213</v>
      </c>
      <c r="B2" s="2027" t="s">
        <v>383</v>
      </c>
      <c r="C2" s="2030" t="s">
        <v>280</v>
      </c>
      <c r="D2" s="2032" t="s">
        <v>276</v>
      </c>
      <c r="E2" s="2044" t="s">
        <v>782</v>
      </c>
      <c r="F2" s="2038" t="s">
        <v>783</v>
      </c>
      <c r="G2" s="748" t="s">
        <v>104</v>
      </c>
      <c r="H2" s="2022" t="s">
        <v>562</v>
      </c>
      <c r="I2" s="2022"/>
      <c r="J2" s="2021" t="s">
        <v>772</v>
      </c>
      <c r="K2" s="2022"/>
      <c r="L2" s="2023"/>
      <c r="M2" s="2021" t="s">
        <v>773</v>
      </c>
      <c r="N2" s="2022"/>
      <c r="O2" s="2023"/>
      <c r="P2" s="2021" t="s">
        <v>774</v>
      </c>
      <c r="Q2" s="2022"/>
      <c r="R2" s="2023"/>
      <c r="S2" s="2021" t="s">
        <v>775</v>
      </c>
      <c r="T2" s="2022"/>
      <c r="U2" s="2023"/>
      <c r="V2" s="2021" t="s">
        <v>776</v>
      </c>
      <c r="W2" s="2022"/>
      <c r="X2" s="2023"/>
      <c r="Y2" s="2021" t="s">
        <v>777</v>
      </c>
      <c r="Z2" s="2022"/>
      <c r="AA2" s="2023"/>
      <c r="AB2" s="2021" t="s">
        <v>185</v>
      </c>
      <c r="AC2" s="2022"/>
      <c r="AD2" s="2023"/>
      <c r="AE2" s="2021" t="s">
        <v>778</v>
      </c>
      <c r="AF2" s="2022"/>
      <c r="AG2" s="2023"/>
      <c r="AH2" s="2021" t="s">
        <v>779</v>
      </c>
      <c r="AI2" s="2022"/>
      <c r="AJ2" s="2023"/>
      <c r="AK2" s="2021" t="s">
        <v>780</v>
      </c>
      <c r="AL2" s="2022"/>
      <c r="AM2" s="2023"/>
      <c r="AN2" s="2021" t="s">
        <v>805</v>
      </c>
      <c r="AO2" s="2022"/>
      <c r="AP2" s="2023"/>
      <c r="AQ2" s="2021" t="s">
        <v>806</v>
      </c>
      <c r="AR2" s="2022"/>
      <c r="AS2" s="2023"/>
      <c r="AT2" s="2021" t="s">
        <v>807</v>
      </c>
      <c r="AU2" s="2022"/>
      <c r="AV2" s="2023"/>
      <c r="AW2" s="2021" t="s">
        <v>808</v>
      </c>
      <c r="AX2" s="2022"/>
      <c r="AY2" s="2023"/>
      <c r="AZ2" s="2021" t="s">
        <v>809</v>
      </c>
      <c r="BA2" s="2022"/>
      <c r="BB2" s="2023"/>
      <c r="BC2" s="2021" t="s">
        <v>810</v>
      </c>
      <c r="BD2" s="2022"/>
      <c r="BE2" s="2023"/>
      <c r="BF2" s="2021" t="s">
        <v>811</v>
      </c>
      <c r="BG2" s="2022"/>
      <c r="BH2" s="2023"/>
      <c r="BI2" s="2021" t="s">
        <v>812</v>
      </c>
      <c r="BJ2" s="2022"/>
      <c r="BK2" s="2023"/>
      <c r="BL2" s="2021" t="s">
        <v>813</v>
      </c>
      <c r="BM2" s="2022"/>
      <c r="BN2" s="2023"/>
      <c r="BO2" s="2021" t="s">
        <v>814</v>
      </c>
      <c r="BP2" s="2022"/>
      <c r="BQ2" s="2023"/>
      <c r="BR2" s="2021" t="s">
        <v>560</v>
      </c>
      <c r="BS2" s="2022"/>
      <c r="BT2" s="2023"/>
      <c r="BU2" s="2021" t="s">
        <v>80</v>
      </c>
      <c r="BV2" s="2022"/>
      <c r="BW2" s="2023"/>
      <c r="BX2" s="2021" t="s">
        <v>380</v>
      </c>
      <c r="BY2" s="2022"/>
      <c r="BZ2" s="2023"/>
      <c r="CA2" s="2068" t="s">
        <v>79</v>
      </c>
      <c r="CB2" s="2069"/>
      <c r="CC2" s="2070"/>
      <c r="CD2" s="2065" t="s">
        <v>671</v>
      </c>
      <c r="CE2" s="2074" t="s">
        <v>672</v>
      </c>
      <c r="CF2" s="2032" t="s">
        <v>673</v>
      </c>
      <c r="CG2" s="2062" t="s">
        <v>439</v>
      </c>
      <c r="CI2" s="2056" t="s">
        <v>202</v>
      </c>
    </row>
    <row r="3" spans="1:87" s="530" customFormat="1" ht="24.95" customHeight="1">
      <c r="A3" s="2025"/>
      <c r="B3" s="2028"/>
      <c r="C3" s="2031"/>
      <c r="D3" s="2033"/>
      <c r="E3" s="2045"/>
      <c r="F3" s="2039"/>
      <c r="G3" s="609">
        <v>0.88113019999999997</v>
      </c>
      <c r="H3" s="2050" t="s">
        <v>318</v>
      </c>
      <c r="I3" s="2059" t="s">
        <v>446</v>
      </c>
      <c r="J3" s="743">
        <f>122534.01/93920.98</f>
        <v>1.3046500366584761</v>
      </c>
      <c r="K3" s="2035" t="s">
        <v>785</v>
      </c>
      <c r="L3" s="742">
        <v>0.88257569999999996</v>
      </c>
      <c r="M3" s="741">
        <v>1.4101501000000001</v>
      </c>
      <c r="N3" s="2035" t="s">
        <v>785</v>
      </c>
      <c r="O3" s="742">
        <v>0.91092012200000005</v>
      </c>
      <c r="P3" s="741">
        <v>1.4723999000000001</v>
      </c>
      <c r="Q3" s="2035" t="s">
        <v>785</v>
      </c>
      <c r="R3" s="742">
        <v>0.92829099999999998</v>
      </c>
      <c r="S3" s="744">
        <v>1.4336498722</v>
      </c>
      <c r="T3" s="2035" t="s">
        <v>785</v>
      </c>
      <c r="U3" s="745">
        <v>0.91829143000000002</v>
      </c>
      <c r="V3" s="743">
        <v>1.2940500150000001</v>
      </c>
      <c r="W3" s="2047" t="s">
        <v>785</v>
      </c>
      <c r="X3" s="746">
        <v>0.87000000399999999</v>
      </c>
      <c r="Y3" s="663">
        <v>1.2284499947600001</v>
      </c>
      <c r="Z3" s="2047" t="s">
        <v>785</v>
      </c>
      <c r="AA3" s="929" t="s">
        <v>174</v>
      </c>
      <c r="AB3" s="663">
        <v>1.3259499779999999</v>
      </c>
      <c r="AC3" s="2035" t="s">
        <v>785</v>
      </c>
      <c r="AD3" s="664">
        <v>0.86391806207999999</v>
      </c>
      <c r="AE3" s="660">
        <v>1.2940499999999999</v>
      </c>
      <c r="AF3" s="2035" t="s">
        <v>785</v>
      </c>
      <c r="AG3" s="661">
        <v>0.87</v>
      </c>
      <c r="AH3" s="660">
        <v>1.2940499999999999</v>
      </c>
      <c r="AI3" s="2035" t="s">
        <v>785</v>
      </c>
      <c r="AJ3" s="661">
        <v>0.87</v>
      </c>
      <c r="AK3" s="660">
        <v>1.2940499999999999</v>
      </c>
      <c r="AL3" s="2035" t="s">
        <v>785</v>
      </c>
      <c r="AM3" s="661">
        <v>0.87</v>
      </c>
      <c r="AN3" s="660">
        <v>1.2940499999999999</v>
      </c>
      <c r="AO3" s="2035" t="s">
        <v>785</v>
      </c>
      <c r="AP3" s="661">
        <v>0.87</v>
      </c>
      <c r="AQ3" s="660">
        <v>1.2940499999999999</v>
      </c>
      <c r="AR3" s="2035" t="s">
        <v>785</v>
      </c>
      <c r="AS3" s="661">
        <v>0.87</v>
      </c>
      <c r="AT3" s="660">
        <v>1.2940499999999999</v>
      </c>
      <c r="AU3" s="2035" t="s">
        <v>785</v>
      </c>
      <c r="AV3" s="661">
        <v>0.87</v>
      </c>
      <c r="AW3" s="660">
        <v>1.2940499999999999</v>
      </c>
      <c r="AX3" s="2035" t="s">
        <v>785</v>
      </c>
      <c r="AY3" s="661">
        <v>0.87</v>
      </c>
      <c r="AZ3" s="660">
        <v>1.2940499999999999</v>
      </c>
      <c r="BA3" s="2035" t="s">
        <v>785</v>
      </c>
      <c r="BB3" s="661">
        <v>0.87</v>
      </c>
      <c r="BC3" s="660">
        <v>1.2940499999999999</v>
      </c>
      <c r="BD3" s="2035" t="s">
        <v>785</v>
      </c>
      <c r="BE3" s="661">
        <v>0.87</v>
      </c>
      <c r="BF3" s="660">
        <v>1.2940499999999999</v>
      </c>
      <c r="BG3" s="2035" t="s">
        <v>785</v>
      </c>
      <c r="BH3" s="661">
        <v>0.87</v>
      </c>
      <c r="BI3" s="660">
        <v>1.2940499999999999</v>
      </c>
      <c r="BJ3" s="2035" t="s">
        <v>785</v>
      </c>
      <c r="BK3" s="661">
        <v>0.87</v>
      </c>
      <c r="BL3" s="660">
        <v>1.2940499999999999</v>
      </c>
      <c r="BM3" s="2035" t="s">
        <v>785</v>
      </c>
      <c r="BN3" s="661">
        <v>0.87</v>
      </c>
      <c r="BO3" s="660">
        <v>1.2940499999999999</v>
      </c>
      <c r="BP3" s="2035" t="s">
        <v>785</v>
      </c>
      <c r="BQ3" s="661">
        <v>0.87</v>
      </c>
      <c r="BR3" s="2076" t="s">
        <v>318</v>
      </c>
      <c r="BS3" s="2041" t="s">
        <v>446</v>
      </c>
      <c r="BT3" s="2075" t="s">
        <v>547</v>
      </c>
      <c r="BU3" s="608">
        <v>1.2698</v>
      </c>
      <c r="BV3" s="738">
        <v>0.78752549999999999</v>
      </c>
      <c r="BW3" s="658">
        <v>0.85637700000000005</v>
      </c>
      <c r="BX3" s="2071" t="s">
        <v>318</v>
      </c>
      <c r="BY3" s="2041" t="s">
        <v>446</v>
      </c>
      <c r="BZ3" s="2075" t="s">
        <v>319</v>
      </c>
      <c r="CA3" s="608">
        <v>1.2698</v>
      </c>
      <c r="CB3" s="2041" t="s">
        <v>481</v>
      </c>
      <c r="CC3" s="609">
        <v>0.85637700000000005</v>
      </c>
      <c r="CD3" s="2066"/>
      <c r="CE3" s="2060"/>
      <c r="CF3" s="2033"/>
      <c r="CG3" s="2063"/>
      <c r="CI3" s="2057"/>
    </row>
    <row r="4" spans="1:87" s="530" customFormat="1" ht="27.4" customHeight="1">
      <c r="A4" s="2025"/>
      <c r="B4" s="2028"/>
      <c r="C4" s="2031"/>
      <c r="D4" s="2033"/>
      <c r="E4" s="2045"/>
      <c r="F4" s="2039"/>
      <c r="G4" s="747" t="s">
        <v>103</v>
      </c>
      <c r="H4" s="2051"/>
      <c r="I4" s="2060"/>
      <c r="J4" s="556" t="s">
        <v>689</v>
      </c>
      <c r="K4" s="2036"/>
      <c r="L4" s="482" t="s">
        <v>690</v>
      </c>
      <c r="M4" s="556" t="s">
        <v>689</v>
      </c>
      <c r="N4" s="2036"/>
      <c r="O4" s="610" t="s">
        <v>690</v>
      </c>
      <c r="P4" s="556" t="s">
        <v>689</v>
      </c>
      <c r="Q4" s="2036"/>
      <c r="R4" s="482" t="s">
        <v>690</v>
      </c>
      <c r="S4" s="556" t="s">
        <v>689</v>
      </c>
      <c r="T4" s="2036"/>
      <c r="U4" s="482" t="s">
        <v>690</v>
      </c>
      <c r="V4" s="556" t="s">
        <v>689</v>
      </c>
      <c r="W4" s="2048"/>
      <c r="X4" s="482" t="s">
        <v>690</v>
      </c>
      <c r="Y4" s="556" t="s">
        <v>689</v>
      </c>
      <c r="Z4" s="2048"/>
      <c r="AA4" s="482" t="s">
        <v>690</v>
      </c>
      <c r="AB4" s="556" t="s">
        <v>689</v>
      </c>
      <c r="AC4" s="2036"/>
      <c r="AD4" s="482" t="s">
        <v>690</v>
      </c>
      <c r="AE4" s="556" t="s">
        <v>689</v>
      </c>
      <c r="AF4" s="2036"/>
      <c r="AG4" s="482" t="s">
        <v>690</v>
      </c>
      <c r="AH4" s="556" t="s">
        <v>689</v>
      </c>
      <c r="AI4" s="2036"/>
      <c r="AJ4" s="482" t="s">
        <v>690</v>
      </c>
      <c r="AK4" s="556" t="s">
        <v>689</v>
      </c>
      <c r="AL4" s="2036"/>
      <c r="AM4" s="482" t="s">
        <v>690</v>
      </c>
      <c r="AN4" s="556" t="s">
        <v>689</v>
      </c>
      <c r="AO4" s="2036"/>
      <c r="AP4" s="482" t="s">
        <v>690</v>
      </c>
      <c r="AQ4" s="556" t="s">
        <v>689</v>
      </c>
      <c r="AR4" s="2036"/>
      <c r="AS4" s="482" t="s">
        <v>690</v>
      </c>
      <c r="AT4" s="556" t="s">
        <v>689</v>
      </c>
      <c r="AU4" s="2036"/>
      <c r="AV4" s="482" t="s">
        <v>690</v>
      </c>
      <c r="AW4" s="556" t="s">
        <v>689</v>
      </c>
      <c r="AX4" s="2036"/>
      <c r="AY4" s="482" t="s">
        <v>690</v>
      </c>
      <c r="AZ4" s="556" t="s">
        <v>689</v>
      </c>
      <c r="BA4" s="2036"/>
      <c r="BB4" s="482" t="s">
        <v>690</v>
      </c>
      <c r="BC4" s="556" t="s">
        <v>689</v>
      </c>
      <c r="BD4" s="2036"/>
      <c r="BE4" s="482" t="s">
        <v>690</v>
      </c>
      <c r="BF4" s="556" t="s">
        <v>689</v>
      </c>
      <c r="BG4" s="2036"/>
      <c r="BH4" s="482" t="s">
        <v>690</v>
      </c>
      <c r="BI4" s="556" t="s">
        <v>689</v>
      </c>
      <c r="BJ4" s="2036"/>
      <c r="BK4" s="482" t="s">
        <v>690</v>
      </c>
      <c r="BL4" s="556" t="s">
        <v>689</v>
      </c>
      <c r="BM4" s="2036"/>
      <c r="BN4" s="482" t="s">
        <v>690</v>
      </c>
      <c r="BO4" s="556" t="s">
        <v>689</v>
      </c>
      <c r="BP4" s="2036"/>
      <c r="BQ4" s="482" t="s">
        <v>690</v>
      </c>
      <c r="BR4" s="2028"/>
      <c r="BS4" s="2042"/>
      <c r="BT4" s="2033"/>
      <c r="BU4" s="728" t="s">
        <v>689</v>
      </c>
      <c r="BV4" s="739" t="s">
        <v>84</v>
      </c>
      <c r="BW4" s="657" t="s">
        <v>62</v>
      </c>
      <c r="BX4" s="2072"/>
      <c r="BY4" s="2042"/>
      <c r="BZ4" s="2033"/>
      <c r="CA4" s="556" t="s">
        <v>689</v>
      </c>
      <c r="CB4" s="2043"/>
      <c r="CC4" s="719" t="s">
        <v>62</v>
      </c>
      <c r="CD4" s="2066"/>
      <c r="CE4" s="2060"/>
      <c r="CF4" s="2033"/>
      <c r="CG4" s="2063"/>
      <c r="CI4" s="2057"/>
    </row>
    <row r="5" spans="1:87" s="159" customFormat="1" ht="20.100000000000001" customHeight="1">
      <c r="A5" s="2026"/>
      <c r="B5" s="2029"/>
      <c r="C5" s="2031"/>
      <c r="D5" s="2034"/>
      <c r="E5" s="2046"/>
      <c r="F5" s="2040"/>
      <c r="G5" s="749" t="s">
        <v>446</v>
      </c>
      <c r="H5" s="2052"/>
      <c r="I5" s="2061"/>
      <c r="J5" s="729" t="s">
        <v>318</v>
      </c>
      <c r="K5" s="2037"/>
      <c r="L5" s="730" t="s">
        <v>424</v>
      </c>
      <c r="M5" s="729" t="s">
        <v>318</v>
      </c>
      <c r="N5" s="2037"/>
      <c r="O5" s="730" t="s">
        <v>424</v>
      </c>
      <c r="P5" s="729" t="s">
        <v>318</v>
      </c>
      <c r="Q5" s="2037"/>
      <c r="R5" s="730" t="s">
        <v>424</v>
      </c>
      <c r="S5" s="729" t="s">
        <v>318</v>
      </c>
      <c r="T5" s="2037"/>
      <c r="U5" s="730" t="s">
        <v>424</v>
      </c>
      <c r="V5" s="729" t="s">
        <v>318</v>
      </c>
      <c r="W5" s="2049"/>
      <c r="X5" s="730" t="s">
        <v>424</v>
      </c>
      <c r="Y5" s="729" t="s">
        <v>318</v>
      </c>
      <c r="Z5" s="2049"/>
      <c r="AA5" s="730" t="s">
        <v>424</v>
      </c>
      <c r="AB5" s="729" t="s">
        <v>318</v>
      </c>
      <c r="AC5" s="2037"/>
      <c r="AD5" s="730" t="s">
        <v>424</v>
      </c>
      <c r="AE5" s="729" t="s">
        <v>318</v>
      </c>
      <c r="AF5" s="2037"/>
      <c r="AG5" s="730" t="s">
        <v>424</v>
      </c>
      <c r="AH5" s="729" t="s">
        <v>318</v>
      </c>
      <c r="AI5" s="2037"/>
      <c r="AJ5" s="730" t="s">
        <v>424</v>
      </c>
      <c r="AK5" s="729" t="s">
        <v>318</v>
      </c>
      <c r="AL5" s="2037"/>
      <c r="AM5" s="730" t="s">
        <v>424</v>
      </c>
      <c r="AN5" s="729" t="s">
        <v>318</v>
      </c>
      <c r="AO5" s="2037"/>
      <c r="AP5" s="730" t="s">
        <v>424</v>
      </c>
      <c r="AQ5" s="729" t="s">
        <v>318</v>
      </c>
      <c r="AR5" s="2037"/>
      <c r="AS5" s="730" t="s">
        <v>424</v>
      </c>
      <c r="AT5" s="729" t="s">
        <v>318</v>
      </c>
      <c r="AU5" s="2037"/>
      <c r="AV5" s="730" t="s">
        <v>424</v>
      </c>
      <c r="AW5" s="729" t="s">
        <v>318</v>
      </c>
      <c r="AX5" s="2037"/>
      <c r="AY5" s="730" t="s">
        <v>424</v>
      </c>
      <c r="AZ5" s="729" t="s">
        <v>318</v>
      </c>
      <c r="BA5" s="2037"/>
      <c r="BB5" s="730" t="s">
        <v>424</v>
      </c>
      <c r="BC5" s="729" t="s">
        <v>318</v>
      </c>
      <c r="BD5" s="2037"/>
      <c r="BE5" s="730" t="s">
        <v>424</v>
      </c>
      <c r="BF5" s="729" t="s">
        <v>318</v>
      </c>
      <c r="BG5" s="2037"/>
      <c r="BH5" s="730" t="s">
        <v>424</v>
      </c>
      <c r="BI5" s="729" t="s">
        <v>318</v>
      </c>
      <c r="BJ5" s="2037"/>
      <c r="BK5" s="730" t="s">
        <v>424</v>
      </c>
      <c r="BL5" s="729" t="s">
        <v>318</v>
      </c>
      <c r="BM5" s="2037"/>
      <c r="BN5" s="730" t="s">
        <v>424</v>
      </c>
      <c r="BO5" s="729" t="s">
        <v>318</v>
      </c>
      <c r="BP5" s="2037"/>
      <c r="BQ5" s="730" t="s">
        <v>424</v>
      </c>
      <c r="BR5" s="2029"/>
      <c r="BS5" s="2043"/>
      <c r="BT5" s="2034"/>
      <c r="BU5" s="729" t="s">
        <v>318</v>
      </c>
      <c r="BV5" s="731" t="s">
        <v>446</v>
      </c>
      <c r="BW5" s="731" t="s">
        <v>424</v>
      </c>
      <c r="BX5" s="2073"/>
      <c r="BY5" s="2043"/>
      <c r="BZ5" s="2034"/>
      <c r="CA5" s="729" t="s">
        <v>318</v>
      </c>
      <c r="CB5" s="531" t="s">
        <v>446</v>
      </c>
      <c r="CC5" s="734" t="s">
        <v>424</v>
      </c>
      <c r="CD5" s="2067"/>
      <c r="CE5" s="2061"/>
      <c r="CF5" s="2034"/>
      <c r="CG5" s="2064"/>
      <c r="CI5" s="2057"/>
    </row>
    <row r="6" spans="1:87" s="530" customFormat="1" ht="15.95" customHeight="1">
      <c r="A6" s="720" t="s">
        <v>203</v>
      </c>
      <c r="B6" s="721" t="s">
        <v>465</v>
      </c>
      <c r="C6" s="722" t="s">
        <v>406</v>
      </c>
      <c r="D6" s="718" t="s">
        <v>466</v>
      </c>
      <c r="E6" s="723" t="s">
        <v>407</v>
      </c>
      <c r="F6" s="753" t="s">
        <v>408</v>
      </c>
      <c r="G6" s="724" t="s">
        <v>408</v>
      </c>
      <c r="H6" s="755" t="s">
        <v>409</v>
      </c>
      <c r="I6" s="725" t="s">
        <v>410</v>
      </c>
      <c r="J6" s="716" t="s">
        <v>411</v>
      </c>
      <c r="K6" s="717" t="s">
        <v>412</v>
      </c>
      <c r="L6" s="718" t="s">
        <v>413</v>
      </c>
      <c r="M6" s="716" t="s">
        <v>414</v>
      </c>
      <c r="N6" s="717" t="s">
        <v>415</v>
      </c>
      <c r="O6" s="718" t="s">
        <v>416</v>
      </c>
      <c r="P6" s="716" t="s">
        <v>417</v>
      </c>
      <c r="Q6" s="726" t="s">
        <v>204</v>
      </c>
      <c r="R6" s="718" t="s">
        <v>418</v>
      </c>
      <c r="S6" s="716" t="s">
        <v>205</v>
      </c>
      <c r="T6" s="717" t="s">
        <v>419</v>
      </c>
      <c r="U6" s="718" t="s">
        <v>458</v>
      </c>
      <c r="V6" s="716" t="s">
        <v>420</v>
      </c>
      <c r="W6" s="1081" t="s">
        <v>495</v>
      </c>
      <c r="X6" s="718" t="s">
        <v>496</v>
      </c>
      <c r="Y6" s="716" t="s">
        <v>497</v>
      </c>
      <c r="Z6" s="1081" t="s">
        <v>498</v>
      </c>
      <c r="AA6" s="718" t="s">
        <v>499</v>
      </c>
      <c r="AB6" s="716" t="s">
        <v>500</v>
      </c>
      <c r="AC6" s="717" t="s">
        <v>501</v>
      </c>
      <c r="AD6" s="718" t="s">
        <v>502</v>
      </c>
      <c r="AE6" s="716" t="s">
        <v>503</v>
      </c>
      <c r="AF6" s="717" t="s">
        <v>504</v>
      </c>
      <c r="AG6" s="727" t="s">
        <v>505</v>
      </c>
      <c r="AH6" s="716" t="s">
        <v>506</v>
      </c>
      <c r="AI6" s="717" t="s">
        <v>507</v>
      </c>
      <c r="AJ6" s="718" t="s">
        <v>508</v>
      </c>
      <c r="AK6" s="716" t="s">
        <v>509</v>
      </c>
      <c r="AL6" s="717" t="s">
        <v>510</v>
      </c>
      <c r="AM6" s="718" t="s">
        <v>511</v>
      </c>
      <c r="AN6" s="716" t="s">
        <v>509</v>
      </c>
      <c r="AO6" s="717" t="s">
        <v>510</v>
      </c>
      <c r="AP6" s="718" t="s">
        <v>511</v>
      </c>
      <c r="AQ6" s="716" t="s">
        <v>509</v>
      </c>
      <c r="AR6" s="717" t="s">
        <v>510</v>
      </c>
      <c r="AS6" s="718" t="s">
        <v>511</v>
      </c>
      <c r="AT6" s="716" t="s">
        <v>509</v>
      </c>
      <c r="AU6" s="717" t="s">
        <v>510</v>
      </c>
      <c r="AV6" s="718" t="s">
        <v>511</v>
      </c>
      <c r="AW6" s="716" t="s">
        <v>509</v>
      </c>
      <c r="AX6" s="717" t="s">
        <v>510</v>
      </c>
      <c r="AY6" s="718" t="s">
        <v>511</v>
      </c>
      <c r="AZ6" s="716" t="s">
        <v>509</v>
      </c>
      <c r="BA6" s="717" t="s">
        <v>510</v>
      </c>
      <c r="BB6" s="718" t="s">
        <v>511</v>
      </c>
      <c r="BC6" s="716" t="s">
        <v>509</v>
      </c>
      <c r="BD6" s="717" t="s">
        <v>510</v>
      </c>
      <c r="BE6" s="718" t="s">
        <v>511</v>
      </c>
      <c r="BF6" s="716" t="s">
        <v>509</v>
      </c>
      <c r="BG6" s="717" t="s">
        <v>510</v>
      </c>
      <c r="BH6" s="718" t="s">
        <v>511</v>
      </c>
      <c r="BI6" s="716" t="s">
        <v>509</v>
      </c>
      <c r="BJ6" s="717" t="s">
        <v>510</v>
      </c>
      <c r="BK6" s="718" t="s">
        <v>511</v>
      </c>
      <c r="BL6" s="716" t="s">
        <v>509</v>
      </c>
      <c r="BM6" s="717" t="s">
        <v>510</v>
      </c>
      <c r="BN6" s="718" t="s">
        <v>511</v>
      </c>
      <c r="BO6" s="716" t="s">
        <v>509</v>
      </c>
      <c r="BP6" s="717" t="s">
        <v>510</v>
      </c>
      <c r="BQ6" s="718" t="s">
        <v>511</v>
      </c>
      <c r="BR6" s="716" t="s">
        <v>512</v>
      </c>
      <c r="BS6" s="717" t="s">
        <v>513</v>
      </c>
      <c r="BT6" s="718" t="s">
        <v>514</v>
      </c>
      <c r="BU6" s="716" t="s">
        <v>515</v>
      </c>
      <c r="BV6" s="717" t="s">
        <v>516</v>
      </c>
      <c r="BW6" s="718" t="s">
        <v>517</v>
      </c>
      <c r="BX6" s="716" t="s">
        <v>518</v>
      </c>
      <c r="BY6" s="717" t="s">
        <v>519</v>
      </c>
      <c r="BZ6" s="718" t="s">
        <v>520</v>
      </c>
      <c r="CA6" s="716" t="s">
        <v>521</v>
      </c>
      <c r="CB6" s="717" t="s">
        <v>522</v>
      </c>
      <c r="CC6" s="718" t="s">
        <v>523</v>
      </c>
      <c r="CD6" s="732" t="s">
        <v>548</v>
      </c>
      <c r="CE6" s="532" t="s">
        <v>549</v>
      </c>
      <c r="CF6" s="161" t="s">
        <v>550</v>
      </c>
      <c r="CG6" s="533" t="s">
        <v>551</v>
      </c>
      <c r="CI6" s="2057"/>
    </row>
    <row r="7" spans="1:87" s="158" customFormat="1" ht="67.5" customHeight="1" thickBot="1">
      <c r="A7" s="175"/>
      <c r="B7" s="160"/>
      <c r="C7" s="157"/>
      <c r="D7" s="162"/>
      <c r="E7" s="215" t="s">
        <v>524</v>
      </c>
      <c r="F7" s="754" t="s">
        <v>784</v>
      </c>
      <c r="G7" s="622" t="s">
        <v>784</v>
      </c>
      <c r="H7" s="756" t="s">
        <v>524</v>
      </c>
      <c r="I7" s="607" t="s">
        <v>524</v>
      </c>
      <c r="J7" s="545" t="s">
        <v>691</v>
      </c>
      <c r="K7" s="193" t="s">
        <v>524</v>
      </c>
      <c r="L7" s="490" t="s">
        <v>65</v>
      </c>
      <c r="M7" s="545" t="s">
        <v>692</v>
      </c>
      <c r="N7" s="203" t="s">
        <v>524</v>
      </c>
      <c r="O7" s="490" t="s">
        <v>66</v>
      </c>
      <c r="P7" s="545" t="s">
        <v>693</v>
      </c>
      <c r="Q7" s="203" t="s">
        <v>524</v>
      </c>
      <c r="R7" s="490" t="s">
        <v>67</v>
      </c>
      <c r="S7" s="557" t="s">
        <v>695</v>
      </c>
      <c r="T7" s="193" t="s">
        <v>524</v>
      </c>
      <c r="U7" s="490" t="s">
        <v>68</v>
      </c>
      <c r="V7" s="557" t="s">
        <v>694</v>
      </c>
      <c r="W7" s="1082" t="s">
        <v>524</v>
      </c>
      <c r="X7" s="490" t="s">
        <v>69</v>
      </c>
      <c r="Y7" s="557" t="s">
        <v>696</v>
      </c>
      <c r="Z7" s="1082" t="s">
        <v>524</v>
      </c>
      <c r="AA7" s="490" t="s">
        <v>70</v>
      </c>
      <c r="AB7" s="545" t="s">
        <v>697</v>
      </c>
      <c r="AC7" s="193" t="s">
        <v>524</v>
      </c>
      <c r="AD7" s="490" t="s">
        <v>71</v>
      </c>
      <c r="AE7" s="545" t="s">
        <v>698</v>
      </c>
      <c r="AF7" s="193" t="s">
        <v>524</v>
      </c>
      <c r="AG7" s="499" t="s">
        <v>72</v>
      </c>
      <c r="AH7" s="557" t="s">
        <v>699</v>
      </c>
      <c r="AI7" s="193" t="s">
        <v>524</v>
      </c>
      <c r="AJ7" s="490" t="s">
        <v>73</v>
      </c>
      <c r="AK7" s="545" t="s">
        <v>700</v>
      </c>
      <c r="AL7" s="193" t="s">
        <v>524</v>
      </c>
      <c r="AM7" s="490" t="s">
        <v>74</v>
      </c>
      <c r="AN7" s="545" t="s">
        <v>700</v>
      </c>
      <c r="AO7" s="193" t="s">
        <v>524</v>
      </c>
      <c r="AP7" s="490" t="s">
        <v>74</v>
      </c>
      <c r="AQ7" s="545" t="s">
        <v>700</v>
      </c>
      <c r="AR7" s="193" t="s">
        <v>524</v>
      </c>
      <c r="AS7" s="490" t="s">
        <v>74</v>
      </c>
      <c r="AT7" s="545" t="s">
        <v>700</v>
      </c>
      <c r="AU7" s="193" t="s">
        <v>524</v>
      </c>
      <c r="AV7" s="490" t="s">
        <v>74</v>
      </c>
      <c r="AW7" s="545" t="s">
        <v>700</v>
      </c>
      <c r="AX7" s="193" t="s">
        <v>524</v>
      </c>
      <c r="AY7" s="490" t="s">
        <v>74</v>
      </c>
      <c r="AZ7" s="545" t="s">
        <v>700</v>
      </c>
      <c r="BA7" s="193" t="s">
        <v>524</v>
      </c>
      <c r="BB7" s="490" t="s">
        <v>74</v>
      </c>
      <c r="BC7" s="545" t="s">
        <v>700</v>
      </c>
      <c r="BD7" s="193" t="s">
        <v>524</v>
      </c>
      <c r="BE7" s="490" t="s">
        <v>74</v>
      </c>
      <c r="BF7" s="545" t="s">
        <v>700</v>
      </c>
      <c r="BG7" s="193" t="s">
        <v>524</v>
      </c>
      <c r="BH7" s="490" t="s">
        <v>74</v>
      </c>
      <c r="BI7" s="545" t="s">
        <v>700</v>
      </c>
      <c r="BJ7" s="193" t="s">
        <v>524</v>
      </c>
      <c r="BK7" s="490" t="s">
        <v>74</v>
      </c>
      <c r="BL7" s="545" t="s">
        <v>700</v>
      </c>
      <c r="BM7" s="193" t="s">
        <v>524</v>
      </c>
      <c r="BN7" s="490" t="s">
        <v>74</v>
      </c>
      <c r="BO7" s="545" t="s">
        <v>700</v>
      </c>
      <c r="BP7" s="193" t="s">
        <v>524</v>
      </c>
      <c r="BQ7" s="490" t="s">
        <v>74</v>
      </c>
      <c r="BR7" s="279" t="s">
        <v>559</v>
      </c>
      <c r="BS7" s="280" t="s">
        <v>558</v>
      </c>
      <c r="BT7" s="281" t="s">
        <v>557</v>
      </c>
      <c r="BU7" s="279" t="s">
        <v>87</v>
      </c>
      <c r="BV7" s="280" t="s">
        <v>85</v>
      </c>
      <c r="BW7" s="275" t="s">
        <v>86</v>
      </c>
      <c r="BX7" s="279" t="s">
        <v>561</v>
      </c>
      <c r="BY7" s="280" t="s">
        <v>556</v>
      </c>
      <c r="BZ7" s="275" t="s">
        <v>525</v>
      </c>
      <c r="CA7" s="279" t="s">
        <v>555</v>
      </c>
      <c r="CB7" s="970" t="s">
        <v>524</v>
      </c>
      <c r="CC7" s="275" t="s">
        <v>75</v>
      </c>
      <c r="CD7" s="733" t="s">
        <v>554</v>
      </c>
      <c r="CE7" s="303" t="s">
        <v>553</v>
      </c>
      <c r="CF7" s="275" t="s">
        <v>552</v>
      </c>
      <c r="CG7" s="323" t="s">
        <v>82</v>
      </c>
      <c r="CI7" s="2058"/>
    </row>
    <row r="8" spans="1:87" s="153" customFormat="1">
      <c r="A8" s="176"/>
      <c r="B8" s="163"/>
      <c r="C8" s="136"/>
      <c r="D8" s="164"/>
      <c r="E8" s="216"/>
      <c r="F8" s="264"/>
      <c r="G8" s="765"/>
      <c r="H8" s="189"/>
      <c r="I8" s="204"/>
      <c r="J8" s="181"/>
      <c r="K8" s="192"/>
      <c r="L8" s="491"/>
      <c r="M8" s="181"/>
      <c r="N8" s="192"/>
      <c r="O8" s="491"/>
      <c r="P8" s="555"/>
      <c r="Q8" s="202"/>
      <c r="R8" s="491"/>
      <c r="S8" s="181"/>
      <c r="T8" s="192"/>
      <c r="U8" s="491"/>
      <c r="V8" s="181"/>
      <c r="W8" s="1080"/>
      <c r="X8" s="491"/>
      <c r="Y8" s="181"/>
      <c r="Z8" s="1080"/>
      <c r="AA8" s="491"/>
      <c r="AB8" s="181"/>
      <c r="AC8" s="192"/>
      <c r="AD8" s="491"/>
      <c r="AE8" s="181"/>
      <c r="AF8" s="192"/>
      <c r="AG8" s="500"/>
      <c r="AH8" s="181"/>
      <c r="AI8" s="192"/>
      <c r="AJ8" s="491"/>
      <c r="AK8" s="181"/>
      <c r="AL8" s="192"/>
      <c r="AM8" s="491"/>
      <c r="AN8" s="181"/>
      <c r="AO8" s="192"/>
      <c r="AP8" s="491"/>
      <c r="AQ8" s="181"/>
      <c r="AR8" s="192"/>
      <c r="AS8" s="491"/>
      <c r="AT8" s="181"/>
      <c r="AU8" s="192"/>
      <c r="AV8" s="491"/>
      <c r="AW8" s="181"/>
      <c r="AX8" s="192"/>
      <c r="AY8" s="491"/>
      <c r="AZ8" s="181"/>
      <c r="BA8" s="192"/>
      <c r="BB8" s="491"/>
      <c r="BC8" s="181"/>
      <c r="BD8" s="192"/>
      <c r="BE8" s="491"/>
      <c r="BF8" s="181"/>
      <c r="BG8" s="192"/>
      <c r="BH8" s="491"/>
      <c r="BI8" s="181"/>
      <c r="BJ8" s="192"/>
      <c r="BK8" s="491"/>
      <c r="BL8" s="181"/>
      <c r="BM8" s="192"/>
      <c r="BN8" s="491"/>
      <c r="BO8" s="181"/>
      <c r="BP8" s="192"/>
      <c r="BQ8" s="491"/>
      <c r="BR8" s="282"/>
      <c r="BS8" s="278"/>
      <c r="BT8" s="276"/>
      <c r="BU8" s="298"/>
      <c r="BV8" s="297"/>
      <c r="BW8" s="276"/>
      <c r="BX8" s="298"/>
      <c r="BY8" s="297"/>
      <c r="BZ8" s="276"/>
      <c r="CA8" s="282"/>
      <c r="CB8" s="969"/>
      <c r="CC8" s="276"/>
      <c r="CD8" s="304"/>
      <c r="CE8" s="302"/>
      <c r="CF8" s="305"/>
      <c r="CG8" s="324"/>
      <c r="CI8" s="735"/>
    </row>
    <row r="9" spans="1:87" s="972" customFormat="1" ht="45" customHeight="1">
      <c r="A9" s="177">
        <v>1</v>
      </c>
      <c r="B9" s="2013" t="s">
        <v>702</v>
      </c>
      <c r="C9" s="1961"/>
      <c r="D9" s="2014"/>
      <c r="E9" s="217"/>
      <c r="F9" s="757"/>
      <c r="G9" s="265"/>
      <c r="H9" s="183"/>
      <c r="I9" s="206"/>
      <c r="J9" s="546"/>
      <c r="K9" s="194"/>
      <c r="L9" s="492"/>
      <c r="M9" s="546"/>
      <c r="N9" s="194"/>
      <c r="O9" s="492"/>
      <c r="P9" s="546"/>
      <c r="Q9" s="208"/>
      <c r="R9" s="492"/>
      <c r="S9" s="546"/>
      <c r="T9" s="194"/>
      <c r="U9" s="492"/>
      <c r="V9" s="182"/>
      <c r="W9" s="1073"/>
      <c r="X9" s="492"/>
      <c r="Y9" s="182"/>
      <c r="Z9" s="1073"/>
      <c r="AA9" s="492"/>
      <c r="AB9" s="182"/>
      <c r="AC9" s="194"/>
      <c r="AD9" s="492"/>
      <c r="AE9" s="182"/>
      <c r="AF9" s="194"/>
      <c r="AG9" s="492"/>
      <c r="AH9" s="182"/>
      <c r="AI9" s="194"/>
      <c r="AJ9" s="492"/>
      <c r="AK9" s="182"/>
      <c r="AL9" s="201"/>
      <c r="AM9" s="492"/>
      <c r="AN9" s="182"/>
      <c r="AO9" s="201"/>
      <c r="AP9" s="492"/>
      <c r="AQ9" s="182"/>
      <c r="AR9" s="201"/>
      <c r="AS9" s="492"/>
      <c r="AT9" s="182"/>
      <c r="AU9" s="201"/>
      <c r="AV9" s="492"/>
      <c r="AW9" s="182"/>
      <c r="AX9" s="201"/>
      <c r="AY9" s="492"/>
      <c r="AZ9" s="182"/>
      <c r="BA9" s="201"/>
      <c r="BB9" s="492"/>
      <c r="BC9" s="182"/>
      <c r="BD9" s="201"/>
      <c r="BE9" s="492"/>
      <c r="BF9" s="182"/>
      <c r="BG9" s="201"/>
      <c r="BH9" s="492"/>
      <c r="BI9" s="182"/>
      <c r="BJ9" s="201"/>
      <c r="BK9" s="492"/>
      <c r="BL9" s="182"/>
      <c r="BM9" s="201"/>
      <c r="BN9" s="492"/>
      <c r="BO9" s="182"/>
      <c r="BP9" s="201"/>
      <c r="BQ9" s="492"/>
      <c r="BR9" s="283"/>
      <c r="BS9" s="284"/>
      <c r="BT9" s="266"/>
      <c r="BU9" s="283"/>
      <c r="BV9" s="299"/>
      <c r="BW9" s="266"/>
      <c r="BX9" s="283"/>
      <c r="BY9" s="299"/>
      <c r="BZ9" s="266"/>
      <c r="CA9" s="283"/>
      <c r="CB9" s="971"/>
      <c r="CC9" s="266"/>
      <c r="CD9" s="306"/>
      <c r="CE9" s="307"/>
      <c r="CF9" s="308"/>
      <c r="CG9" s="325"/>
      <c r="CI9" s="737"/>
    </row>
    <row r="10" spans="1:87" s="972" customFormat="1" ht="15">
      <c r="A10" s="177">
        <f t="shared" ref="A10:A103" si="0">A9+1</f>
        <v>2</v>
      </c>
      <c r="B10" s="165"/>
      <c r="C10" s="134"/>
      <c r="D10" s="1488"/>
      <c r="E10" s="218"/>
      <c r="F10" s="758"/>
      <c r="G10" s="266"/>
      <c r="H10" s="183"/>
      <c r="I10" s="207"/>
      <c r="J10" s="547"/>
      <c r="K10" s="195"/>
      <c r="L10" s="492"/>
      <c r="M10" s="547"/>
      <c r="N10" s="195"/>
      <c r="O10" s="492"/>
      <c r="P10" s="547"/>
      <c r="Q10" s="195"/>
      <c r="R10" s="492"/>
      <c r="S10" s="547"/>
      <c r="T10" s="195"/>
      <c r="U10" s="492"/>
      <c r="V10" s="183"/>
      <c r="W10" s="1074"/>
      <c r="X10" s="492"/>
      <c r="Y10" s="183"/>
      <c r="Z10" s="1074"/>
      <c r="AA10" s="492"/>
      <c r="AB10" s="183"/>
      <c r="AC10" s="195"/>
      <c r="AD10" s="492"/>
      <c r="AE10" s="183"/>
      <c r="AF10" s="195"/>
      <c r="AG10" s="492"/>
      <c r="AH10" s="183"/>
      <c r="AI10" s="195"/>
      <c r="AJ10" s="492"/>
      <c r="AK10" s="183"/>
      <c r="AL10" s="195"/>
      <c r="AM10" s="492"/>
      <c r="AN10" s="183"/>
      <c r="AO10" s="195"/>
      <c r="AP10" s="492"/>
      <c r="AQ10" s="183"/>
      <c r="AR10" s="195"/>
      <c r="AS10" s="492"/>
      <c r="AT10" s="183"/>
      <c r="AU10" s="195"/>
      <c r="AV10" s="492"/>
      <c r="AW10" s="183"/>
      <c r="AX10" s="195"/>
      <c r="AY10" s="492"/>
      <c r="AZ10" s="183"/>
      <c r="BA10" s="195"/>
      <c r="BB10" s="492"/>
      <c r="BC10" s="183"/>
      <c r="BD10" s="195"/>
      <c r="BE10" s="492"/>
      <c r="BF10" s="183"/>
      <c r="BG10" s="195"/>
      <c r="BH10" s="492"/>
      <c r="BI10" s="183"/>
      <c r="BJ10" s="195"/>
      <c r="BK10" s="492"/>
      <c r="BL10" s="183"/>
      <c r="BM10" s="195"/>
      <c r="BN10" s="492"/>
      <c r="BO10" s="183"/>
      <c r="BP10" s="195"/>
      <c r="BQ10" s="492"/>
      <c r="BR10" s="285"/>
      <c r="BS10" s="286"/>
      <c r="BT10" s="266"/>
      <c r="BU10" s="285"/>
      <c r="BV10" s="286"/>
      <c r="BW10" s="266"/>
      <c r="BX10" s="285"/>
      <c r="BY10" s="286"/>
      <c r="BZ10" s="266"/>
      <c r="CA10" s="285"/>
      <c r="CB10" s="715"/>
      <c r="CC10" s="266"/>
      <c r="CD10" s="309"/>
      <c r="CE10" s="310"/>
      <c r="CF10" s="308"/>
      <c r="CG10" s="326"/>
      <c r="CI10" s="737"/>
    </row>
    <row r="11" spans="1:87" s="972" customFormat="1">
      <c r="A11" s="177">
        <f t="shared" si="0"/>
        <v>3</v>
      </c>
      <c r="B11" s="2001" t="s">
        <v>434</v>
      </c>
      <c r="C11" s="2002"/>
      <c r="D11" s="2003"/>
      <c r="E11" s="185"/>
      <c r="F11" s="758"/>
      <c r="G11" s="266"/>
      <c r="H11" s="183"/>
      <c r="I11" s="207"/>
      <c r="J11" s="547"/>
      <c r="K11" s="195"/>
      <c r="L11" s="492"/>
      <c r="M11" s="547"/>
      <c r="N11" s="195"/>
      <c r="O11" s="492"/>
      <c r="P11" s="547"/>
      <c r="Q11" s="195"/>
      <c r="R11" s="492"/>
      <c r="S11" s="547"/>
      <c r="T11" s="195"/>
      <c r="U11" s="492"/>
      <c r="V11" s="183"/>
      <c r="W11" s="1074"/>
      <c r="X11" s="492"/>
      <c r="Y11" s="183"/>
      <c r="Z11" s="1074"/>
      <c r="AA11" s="492"/>
      <c r="AB11" s="183"/>
      <c r="AC11" s="195"/>
      <c r="AD11" s="492"/>
      <c r="AE11" s="183"/>
      <c r="AF11" s="195"/>
      <c r="AG11" s="492"/>
      <c r="AH11" s="183"/>
      <c r="AI11" s="195"/>
      <c r="AJ11" s="492"/>
      <c r="AK11" s="183"/>
      <c r="AL11" s="195"/>
      <c r="AM11" s="492"/>
      <c r="AN11" s="183"/>
      <c r="AO11" s="195"/>
      <c r="AP11" s="492"/>
      <c r="AQ11" s="183"/>
      <c r="AR11" s="195"/>
      <c r="AS11" s="492"/>
      <c r="AT11" s="183"/>
      <c r="AU11" s="195"/>
      <c r="AV11" s="492"/>
      <c r="AW11" s="183"/>
      <c r="AX11" s="195"/>
      <c r="AY11" s="492"/>
      <c r="AZ11" s="183"/>
      <c r="BA11" s="195"/>
      <c r="BB11" s="492"/>
      <c r="BC11" s="183"/>
      <c r="BD11" s="195"/>
      <c r="BE11" s="492"/>
      <c r="BF11" s="183"/>
      <c r="BG11" s="195"/>
      <c r="BH11" s="492"/>
      <c r="BI11" s="183"/>
      <c r="BJ11" s="195"/>
      <c r="BK11" s="492"/>
      <c r="BL11" s="183"/>
      <c r="BM11" s="195"/>
      <c r="BN11" s="492"/>
      <c r="BO11" s="183"/>
      <c r="BP11" s="195"/>
      <c r="BQ11" s="492"/>
      <c r="BR11" s="285"/>
      <c r="BS11" s="286"/>
      <c r="BT11" s="266"/>
      <c r="BU11" s="285"/>
      <c r="BV11" s="286"/>
      <c r="BW11" s="266"/>
      <c r="BX11" s="285"/>
      <c r="BY11" s="286"/>
      <c r="BZ11" s="266"/>
      <c r="CA11" s="285"/>
      <c r="CB11" s="715"/>
      <c r="CC11" s="266"/>
      <c r="CD11" s="309"/>
      <c r="CE11" s="310"/>
      <c r="CF11" s="308"/>
      <c r="CG11" s="326"/>
      <c r="CI11" s="737"/>
    </row>
    <row r="12" spans="1:87" s="972" customFormat="1">
      <c r="A12" s="177">
        <f t="shared" si="0"/>
        <v>4</v>
      </c>
      <c r="B12" s="165" t="s">
        <v>323</v>
      </c>
      <c r="C12" s="134" t="s">
        <v>222</v>
      </c>
      <c r="D12" s="166" t="s">
        <v>320</v>
      </c>
      <c r="E12" s="218"/>
      <c r="F12" s="758">
        <f>[1]Consultants!F10</f>
        <v>92600</v>
      </c>
      <c r="G12" s="1207">
        <v>72000</v>
      </c>
      <c r="H12" s="183"/>
      <c r="I12" s="207">
        <v>72000</v>
      </c>
      <c r="J12" s="547">
        <f>K12*J$3</f>
        <v>0</v>
      </c>
      <c r="K12" s="195"/>
      <c r="L12" s="492">
        <f>K12*L$3</f>
        <v>0</v>
      </c>
      <c r="M12" s="547">
        <f>N12*M$3</f>
        <v>0</v>
      </c>
      <c r="N12" s="195"/>
      <c r="O12" s="492">
        <f>N12*O$3</f>
        <v>0</v>
      </c>
      <c r="P12" s="547">
        <f>Q12*P$3</f>
        <v>0</v>
      </c>
      <c r="Q12" s="195"/>
      <c r="R12" s="492">
        <f>Q12*R$3</f>
        <v>0</v>
      </c>
      <c r="S12" s="547">
        <f>T12*S$3</f>
        <v>41289.11631936</v>
      </c>
      <c r="T12" s="195">
        <v>28800</v>
      </c>
      <c r="U12" s="492">
        <f>T12*U$3</f>
        <v>26446.793184000002</v>
      </c>
      <c r="V12" s="547">
        <f t="shared" ref="V12:V42" si="1">W12*V$3</f>
        <v>18634.320216</v>
      </c>
      <c r="W12" s="1074">
        <v>14400</v>
      </c>
      <c r="X12" s="492">
        <f>W12*X$3</f>
        <v>12528.0000576</v>
      </c>
      <c r="Y12" s="547">
        <f>Z12*Y$3</f>
        <v>17689.679924544002</v>
      </c>
      <c r="Z12" s="1074">
        <v>14400</v>
      </c>
      <c r="AA12" s="492">
        <f>Z12*AA$3</f>
        <v>11989.020817151999</v>
      </c>
      <c r="AB12" s="547">
        <f t="shared" ref="AB12:AB42" si="2">AC12*AB$3</f>
        <v>0</v>
      </c>
      <c r="AC12" s="195"/>
      <c r="AD12" s="492">
        <f>AC12*AD$3</f>
        <v>0</v>
      </c>
      <c r="AE12" s="547">
        <f>AF12*AE$3</f>
        <v>0</v>
      </c>
      <c r="AF12" s="195"/>
      <c r="AG12" s="492">
        <f>AF12*AG$3</f>
        <v>0</v>
      </c>
      <c r="AH12" s="547">
        <f>AI12*AH$3</f>
        <v>18634.32</v>
      </c>
      <c r="AI12" s="195">
        <v>14400</v>
      </c>
      <c r="AJ12" s="492">
        <f>AI12*AJ$3</f>
        <v>12528</v>
      </c>
      <c r="AK12" s="547">
        <f t="shared" ref="AK12:AK42" si="3">AL12*AK$3</f>
        <v>0</v>
      </c>
      <c r="AL12" s="195"/>
      <c r="AM12" s="492">
        <f>AL12*AM$3</f>
        <v>0</v>
      </c>
      <c r="AN12" s="547">
        <f t="shared" ref="AN12:AN39" si="4">AO12*AN$3</f>
        <v>0</v>
      </c>
      <c r="AO12" s="195"/>
      <c r="AP12" s="492">
        <f>AO12*AP$3</f>
        <v>0</v>
      </c>
      <c r="AQ12" s="547">
        <f t="shared" ref="AQ12:AQ39" si="5">AR12*AQ$3</f>
        <v>0</v>
      </c>
      <c r="AR12" s="195"/>
      <c r="AS12" s="492">
        <f>AR12*AS$3</f>
        <v>0</v>
      </c>
      <c r="AT12" s="547">
        <f t="shared" ref="AT12:AT39" si="6">AU12*AT$3</f>
        <v>0</v>
      </c>
      <c r="AU12" s="195"/>
      <c r="AV12" s="492">
        <f>AU12*AV$3</f>
        <v>0</v>
      </c>
      <c r="AW12" s="547">
        <f t="shared" ref="AW12:AW39" si="7">AX12*AW$3</f>
        <v>0</v>
      </c>
      <c r="AX12" s="195"/>
      <c r="AY12" s="492">
        <f>AX12*AY$3</f>
        <v>0</v>
      </c>
      <c r="AZ12" s="547">
        <f t="shared" ref="AZ12:AZ39" si="8">BA12*AZ$3</f>
        <v>0</v>
      </c>
      <c r="BA12" s="195"/>
      <c r="BB12" s="492">
        <f>BA12*BB$3</f>
        <v>0</v>
      </c>
      <c r="BC12" s="547">
        <f t="shared" ref="BC12:BC39" si="9">BD12*BC$3</f>
        <v>0</v>
      </c>
      <c r="BD12" s="195"/>
      <c r="BE12" s="492">
        <f>BD12*BE$3</f>
        <v>0</v>
      </c>
      <c r="BF12" s="547">
        <f t="shared" ref="BF12:BF39" si="10">BG12*BF$3</f>
        <v>0</v>
      </c>
      <c r="BG12" s="195"/>
      <c r="BH12" s="492">
        <f>BG12*BH$3</f>
        <v>0</v>
      </c>
      <c r="BI12" s="547">
        <f t="shared" ref="BI12:BI39" si="11">BJ12*BI$3</f>
        <v>0</v>
      </c>
      <c r="BJ12" s="195"/>
      <c r="BK12" s="492">
        <f>BJ12*BK$3</f>
        <v>0</v>
      </c>
      <c r="BL12" s="547">
        <f t="shared" ref="BL12:BL39" si="12">BM12*BL$3</f>
        <v>0</v>
      </c>
      <c r="BM12" s="195"/>
      <c r="BN12" s="492">
        <f>BM12*BN$3</f>
        <v>0</v>
      </c>
      <c r="BO12" s="547">
        <f t="shared" ref="BO12:BO39" si="13">BP12*BO$3</f>
        <v>0</v>
      </c>
      <c r="BP12" s="195"/>
      <c r="BQ12" s="492">
        <f>BP12*BQ$3</f>
        <v>0</v>
      </c>
      <c r="BR12" s="285">
        <f>J12+M12+P12+S12+V12+Y12+AB12+AE12+AH12+AK12+AN12+AQ12+AT12+AW12+AZ12+BC12+BF12+BI12+BL12+BO12</f>
        <v>96247.436459904013</v>
      </c>
      <c r="BS12" s="286">
        <f>K12+N12+Q12+T12+W12+Z12+AC12+AF12+AI12+AL12+AO12+AR12+AU12+AX12+BA12+BD12+BG12+BJ12+BM12+BP12</f>
        <v>72000</v>
      </c>
      <c r="BT12" s="266">
        <f>L12+O12+R12+U12+X12+AA12+AD12+AG12+AJ12+AM12+AP12+AS12+AV12+AY12+BB12+BE12+BH12+BK12+BN12+BQ12</f>
        <v>63491.814058752003</v>
      </c>
      <c r="BU12" s="740">
        <f>BV12*BU$3</f>
        <v>0</v>
      </c>
      <c r="BV12" s="712">
        <f>I12-BS12</f>
        <v>0</v>
      </c>
      <c r="BW12" s="266">
        <f t="shared" ref="BW12:BW44" si="14">BV12*BW$3</f>
        <v>0</v>
      </c>
      <c r="BX12" s="285">
        <f t="shared" ref="BX12:BX23" si="15">BR12+BU12</f>
        <v>96247.436459904013</v>
      </c>
      <c r="BY12" s="286">
        <f t="shared" ref="BY12:BY23" si="16">BS12+BV12</f>
        <v>72000</v>
      </c>
      <c r="BZ12" s="266">
        <f>BT12+BW12</f>
        <v>63491.814058752003</v>
      </c>
      <c r="CA12" s="285">
        <f>CB12*CA$3</f>
        <v>0</v>
      </c>
      <c r="CB12" s="715">
        <v>0</v>
      </c>
      <c r="CC12" s="266">
        <f>CB12*$CC$3</f>
        <v>0</v>
      </c>
      <c r="CD12" s="309">
        <f t="shared" ref="CD12:CD23" si="17">BX12+CA12</f>
        <v>96247.436459904013</v>
      </c>
      <c r="CE12" s="310">
        <f t="shared" ref="CE12:CE23" si="18">BY12+CB12</f>
        <v>72000</v>
      </c>
      <c r="CF12" s="308">
        <f>BZ12+CC12</f>
        <v>63491.814058752003</v>
      </c>
      <c r="CG12" s="326"/>
      <c r="CI12" s="737" t="s">
        <v>307</v>
      </c>
    </row>
    <row r="13" spans="1:87" s="972" customFormat="1">
      <c r="A13" s="1072">
        <v>5</v>
      </c>
      <c r="B13" s="165" t="s">
        <v>323</v>
      </c>
      <c r="C13" s="134" t="s">
        <v>222</v>
      </c>
      <c r="D13" s="166" t="s">
        <v>564</v>
      </c>
      <c r="E13" s="218"/>
      <c r="F13" s="758">
        <v>0</v>
      </c>
      <c r="G13" s="1207">
        <v>27040</v>
      </c>
      <c r="H13" s="183"/>
      <c r="I13" s="207">
        <v>27040</v>
      </c>
      <c r="J13" s="547">
        <f>K13*J$3</f>
        <v>0</v>
      </c>
      <c r="K13" s="195"/>
      <c r="L13" s="492">
        <f t="shared" ref="L13:L106" si="19">K13*L$3</f>
        <v>0</v>
      </c>
      <c r="M13" s="547">
        <f>N13*M$3</f>
        <v>0</v>
      </c>
      <c r="N13" s="195"/>
      <c r="O13" s="492">
        <f t="shared" ref="O13:O106" si="20">N13*O$3</f>
        <v>0</v>
      </c>
      <c r="P13" s="547">
        <f>Q13*P$3</f>
        <v>0</v>
      </c>
      <c r="Q13" s="195"/>
      <c r="R13" s="492">
        <f t="shared" ref="R13:R106" si="21">Q13*R$3</f>
        <v>0</v>
      </c>
      <c r="S13" s="547">
        <f>T13*S$3</f>
        <v>0</v>
      </c>
      <c r="T13" s="195"/>
      <c r="U13" s="492">
        <f t="shared" ref="U13:U106" si="22">T13*U$3</f>
        <v>0</v>
      </c>
      <c r="V13" s="547">
        <f t="shared" si="1"/>
        <v>0</v>
      </c>
      <c r="W13" s="1074"/>
      <c r="X13" s="492">
        <f t="shared" ref="X13:X106" si="23">W13*X$3</f>
        <v>0</v>
      </c>
      <c r="Y13" s="547">
        <f>Z13*Y$3</f>
        <v>0</v>
      </c>
      <c r="Z13" s="1074"/>
      <c r="AA13" s="492">
        <f t="shared" ref="AA13:AA78" si="24">Z13*AA$3</f>
        <v>0</v>
      </c>
      <c r="AB13" s="547">
        <f t="shared" si="2"/>
        <v>0</v>
      </c>
      <c r="AC13" s="195"/>
      <c r="AD13" s="492">
        <f t="shared" ref="AD13:AD106" si="25">AC13*AD$3</f>
        <v>0</v>
      </c>
      <c r="AE13" s="547">
        <f t="shared" ref="AE13:AE42" si="26">AF13*AE$3</f>
        <v>0</v>
      </c>
      <c r="AF13" s="195"/>
      <c r="AG13" s="492">
        <f t="shared" ref="AG13:AG106" si="27">AF13*AG$3</f>
        <v>0</v>
      </c>
      <c r="AH13" s="547">
        <f t="shared" ref="AH13:AH42" si="28">AI13*AH$3</f>
        <v>0</v>
      </c>
      <c r="AI13" s="195"/>
      <c r="AJ13" s="492">
        <f t="shared" ref="AJ13:AJ106" si="29">AI13*AJ$3</f>
        <v>0</v>
      </c>
      <c r="AK13" s="547">
        <f t="shared" si="3"/>
        <v>0</v>
      </c>
      <c r="AL13" s="195"/>
      <c r="AM13" s="492">
        <f t="shared" ref="AM13:AM106" si="30">AL13*AM$3</f>
        <v>0</v>
      </c>
      <c r="AN13" s="547">
        <f t="shared" si="4"/>
        <v>0</v>
      </c>
      <c r="AO13" s="195"/>
      <c r="AP13" s="492">
        <f t="shared" ref="AP13:AP46" si="31">AO13*AP$3</f>
        <v>0</v>
      </c>
      <c r="AQ13" s="547">
        <f t="shared" si="5"/>
        <v>0</v>
      </c>
      <c r="AR13" s="195"/>
      <c r="AS13" s="492">
        <f t="shared" ref="AS13:AS46" si="32">AR13*AS$3</f>
        <v>0</v>
      </c>
      <c r="AT13" s="547">
        <f t="shared" si="6"/>
        <v>0</v>
      </c>
      <c r="AU13" s="195"/>
      <c r="AV13" s="492">
        <f t="shared" ref="AV13:AV46" si="33">AU13*AV$3</f>
        <v>0</v>
      </c>
      <c r="AW13" s="547">
        <f t="shared" si="7"/>
        <v>0</v>
      </c>
      <c r="AX13" s="195"/>
      <c r="AY13" s="492">
        <f t="shared" ref="AY13:AY46" si="34">AX13*AY$3</f>
        <v>0</v>
      </c>
      <c r="AZ13" s="547">
        <f t="shared" si="8"/>
        <v>5183.7184305000001</v>
      </c>
      <c r="BA13" s="195">
        <v>4005.81</v>
      </c>
      <c r="BB13" s="492">
        <f t="shared" ref="BB13:BB46" si="35">BA13*BB$3</f>
        <v>3485.0547000000001</v>
      </c>
      <c r="BC13" s="547">
        <f t="shared" si="9"/>
        <v>22036.649200499996</v>
      </c>
      <c r="BD13" s="195">
        <f>6326.66+7906.08+2796.47</f>
        <v>17029.21</v>
      </c>
      <c r="BE13" s="492">
        <f t="shared" ref="BE13:BE46" si="36">BD13*BE$3</f>
        <v>14815.412699999999</v>
      </c>
      <c r="BF13" s="547">
        <f t="shared" si="10"/>
        <v>0</v>
      </c>
      <c r="BG13" s="195"/>
      <c r="BH13" s="492">
        <f t="shared" ref="BH13:BH46" si="37">BG13*BH$3</f>
        <v>0</v>
      </c>
      <c r="BI13" s="547">
        <f t="shared" si="11"/>
        <v>0</v>
      </c>
      <c r="BJ13" s="195"/>
      <c r="BK13" s="492">
        <f t="shared" ref="BK13:BK46" si="38">BJ13*BK$3</f>
        <v>0</v>
      </c>
      <c r="BL13" s="547">
        <f t="shared" si="12"/>
        <v>0</v>
      </c>
      <c r="BM13" s="195"/>
      <c r="BN13" s="492">
        <f t="shared" ref="BN13:BN46" si="39">BM13*BN$3</f>
        <v>0</v>
      </c>
      <c r="BO13" s="547">
        <f t="shared" si="13"/>
        <v>0</v>
      </c>
      <c r="BP13" s="195"/>
      <c r="BQ13" s="492">
        <f t="shared" ref="BQ13:BQ46" si="40">BP13*BQ$3</f>
        <v>0</v>
      </c>
      <c r="BR13" s="285">
        <f t="shared" ref="BR13:BR44" si="41">J13+M13+P13+S13+V13+Y13+AB13+AE13+AH13+AK13+AN13+AQ13+AT13+AW13+AZ13+BC13+BF13+BI13+BL13+BO13</f>
        <v>27220.367630999997</v>
      </c>
      <c r="BS13" s="286">
        <f t="shared" ref="BS13:BS44" si="42">K13+N13+Q13+T13+W13+Z13+AC13+AF13+AI13+AL13+AO13+AR13+AU13+AX13+BA13+BD13+BG13+BJ13+BM13+BP13</f>
        <v>21035.02</v>
      </c>
      <c r="BT13" s="266">
        <f t="shared" ref="BT13:BT44" si="43">L13+O13+R13+U13+X13+AA13+AD13+AG13+AJ13+AM13+AP13+AS13+AV13+AY13+BB13+BE13+BH13+BK13+BN13+BQ13</f>
        <v>18300.467399999998</v>
      </c>
      <c r="BU13" s="740">
        <f>BV13*BU$3</f>
        <v>7625.1236039999994</v>
      </c>
      <c r="BV13" s="712">
        <f>I13-BS13</f>
        <v>6004.98</v>
      </c>
      <c r="BW13" s="266">
        <f t="shared" si="14"/>
        <v>5142.5267574600002</v>
      </c>
      <c r="BX13" s="285">
        <f t="shared" si="15"/>
        <v>34845.491234999994</v>
      </c>
      <c r="BY13" s="286">
        <f t="shared" si="16"/>
        <v>27040</v>
      </c>
      <c r="BZ13" s="266">
        <f t="shared" ref="BZ13:BZ105" si="44">BT13+BW13</f>
        <v>23442.994157459998</v>
      </c>
      <c r="CA13" s="285">
        <f>CB13*CA$3</f>
        <v>38094</v>
      </c>
      <c r="CB13" s="715">
        <v>30000</v>
      </c>
      <c r="CC13" s="266">
        <f t="shared" ref="CC13:CC44" si="45">CB13*$CC$3</f>
        <v>25691.31</v>
      </c>
      <c r="CD13" s="309">
        <f t="shared" si="17"/>
        <v>72939.491234999994</v>
      </c>
      <c r="CE13" s="310">
        <f t="shared" si="18"/>
        <v>57040</v>
      </c>
      <c r="CF13" s="308">
        <f t="shared" ref="CF13:CF23" si="46">BZ13+CC13</f>
        <v>49134.304157459999</v>
      </c>
      <c r="CG13" s="326"/>
      <c r="CI13" s="737"/>
    </row>
    <row r="14" spans="1:87" s="972" customFormat="1">
      <c r="A14" s="177">
        <f t="shared" si="0"/>
        <v>6</v>
      </c>
      <c r="B14" s="165" t="s">
        <v>324</v>
      </c>
      <c r="C14" s="134" t="s">
        <v>225</v>
      </c>
      <c r="D14" s="166" t="s">
        <v>321</v>
      </c>
      <c r="E14" s="218"/>
      <c r="F14" s="758">
        <f>[1]Consultants!F15</f>
        <v>107500</v>
      </c>
      <c r="G14" s="1207">
        <v>44496.03</v>
      </c>
      <c r="H14" s="183">
        <v>64099</v>
      </c>
      <c r="I14" s="207">
        <v>44496.03</v>
      </c>
      <c r="J14" s="547">
        <f>K14*J$3</f>
        <v>26719.845936282822</v>
      </c>
      <c r="K14" s="195">
        <v>20480.47</v>
      </c>
      <c r="L14" s="492">
        <f t="shared" si="19"/>
        <v>18075.565146579</v>
      </c>
      <c r="M14" s="547">
        <f>N14*M$3</f>
        <v>0</v>
      </c>
      <c r="N14" s="195"/>
      <c r="O14" s="492">
        <f t="shared" si="20"/>
        <v>0</v>
      </c>
      <c r="P14" s="547">
        <f>Q14*P$3</f>
        <v>16331.874414799002</v>
      </c>
      <c r="Q14" s="195">
        <v>11092.01</v>
      </c>
      <c r="R14" s="492">
        <f t="shared" si="21"/>
        <v>10296.61305491</v>
      </c>
      <c r="S14" s="547">
        <f>T14*S$3</f>
        <v>9250.1096864165083</v>
      </c>
      <c r="T14" s="195">
        <v>6452.14</v>
      </c>
      <c r="U14" s="492">
        <f t="shared" si="22"/>
        <v>5924.9448671602004</v>
      </c>
      <c r="V14" s="547">
        <f t="shared" si="1"/>
        <v>0</v>
      </c>
      <c r="W14" s="1074"/>
      <c r="X14" s="492">
        <f t="shared" si="23"/>
        <v>0</v>
      </c>
      <c r="Y14" s="547">
        <f>Z14*Y$3</f>
        <v>0</v>
      </c>
      <c r="Z14" s="1074"/>
      <c r="AA14" s="492">
        <f t="shared" si="24"/>
        <v>0</v>
      </c>
      <c r="AB14" s="547">
        <f>AC14*AB$3</f>
        <v>0</v>
      </c>
      <c r="AC14" s="195"/>
      <c r="AD14" s="492">
        <f t="shared" si="25"/>
        <v>0</v>
      </c>
      <c r="AE14" s="547">
        <f t="shared" si="26"/>
        <v>10519.5006765</v>
      </c>
      <c r="AF14" s="195">
        <v>8129.13</v>
      </c>
      <c r="AG14" s="492">
        <f t="shared" si="27"/>
        <v>7072.3431</v>
      </c>
      <c r="AH14" s="547">
        <f t="shared" si="28"/>
        <v>19871.768252999998</v>
      </c>
      <c r="AI14" s="195">
        <v>15356.26</v>
      </c>
      <c r="AJ14" s="492">
        <f t="shared" si="29"/>
        <v>13359.9462</v>
      </c>
      <c r="AK14" s="547">
        <f t="shared" si="3"/>
        <v>12062.111800499999</v>
      </c>
      <c r="AL14" s="195">
        <v>9321.2099999999991</v>
      </c>
      <c r="AM14" s="492">
        <f t="shared" si="30"/>
        <v>8109.4526999999989</v>
      </c>
      <c r="AN14" s="547">
        <f t="shared" si="4"/>
        <v>0</v>
      </c>
      <c r="AO14" s="195"/>
      <c r="AP14" s="492">
        <f t="shared" si="31"/>
        <v>0</v>
      </c>
      <c r="AQ14" s="547">
        <f t="shared" si="5"/>
        <v>0</v>
      </c>
      <c r="AR14" s="195"/>
      <c r="AS14" s="492">
        <f t="shared" si="32"/>
        <v>0</v>
      </c>
      <c r="AT14" s="547">
        <f t="shared" si="6"/>
        <v>0</v>
      </c>
      <c r="AU14" s="195"/>
      <c r="AV14" s="492">
        <f t="shared" si="33"/>
        <v>0</v>
      </c>
      <c r="AW14" s="547">
        <f t="shared" si="7"/>
        <v>0</v>
      </c>
      <c r="AX14" s="195"/>
      <c r="AY14" s="492">
        <f t="shared" si="34"/>
        <v>0</v>
      </c>
      <c r="AZ14" s="547">
        <f t="shared" si="8"/>
        <v>0</v>
      </c>
      <c r="BA14" s="195"/>
      <c r="BB14" s="492">
        <f t="shared" si="35"/>
        <v>0</v>
      </c>
      <c r="BC14" s="547">
        <f t="shared" si="9"/>
        <v>0</v>
      </c>
      <c r="BD14" s="195"/>
      <c r="BE14" s="492">
        <f t="shared" si="36"/>
        <v>0</v>
      </c>
      <c r="BF14" s="547">
        <f t="shared" si="10"/>
        <v>0</v>
      </c>
      <c r="BG14" s="195"/>
      <c r="BH14" s="492">
        <f t="shared" si="37"/>
        <v>0</v>
      </c>
      <c r="BI14" s="547">
        <f t="shared" si="11"/>
        <v>0</v>
      </c>
      <c r="BJ14" s="195"/>
      <c r="BK14" s="492">
        <f t="shared" si="38"/>
        <v>0</v>
      </c>
      <c r="BL14" s="547">
        <f t="shared" si="12"/>
        <v>0</v>
      </c>
      <c r="BM14" s="195"/>
      <c r="BN14" s="492">
        <f t="shared" si="39"/>
        <v>0</v>
      </c>
      <c r="BO14" s="547">
        <f t="shared" si="13"/>
        <v>0</v>
      </c>
      <c r="BP14" s="195"/>
      <c r="BQ14" s="492">
        <f t="shared" si="40"/>
        <v>0</v>
      </c>
      <c r="BR14" s="285">
        <f t="shared" si="41"/>
        <v>94755.210767498327</v>
      </c>
      <c r="BS14" s="286">
        <f t="shared" si="42"/>
        <v>70831.22</v>
      </c>
      <c r="BT14" s="266">
        <f t="shared" si="43"/>
        <v>62838.865068649196</v>
      </c>
      <c r="BU14" s="713">
        <v>0</v>
      </c>
      <c r="BV14" s="714">
        <f>BU14*BV$3</f>
        <v>0</v>
      </c>
      <c r="BW14" s="266">
        <f t="shared" si="14"/>
        <v>0</v>
      </c>
      <c r="BX14" s="285">
        <f t="shared" si="15"/>
        <v>94755.210767498327</v>
      </c>
      <c r="BY14" s="286">
        <f t="shared" si="16"/>
        <v>70831.22</v>
      </c>
      <c r="BZ14" s="266">
        <f t="shared" si="44"/>
        <v>62838.865068649196</v>
      </c>
      <c r="CA14" s="309">
        <f>+BR14-H14</f>
        <v>30656.210767498327</v>
      </c>
      <c r="CB14" s="286">
        <v>0</v>
      </c>
      <c r="CC14" s="266">
        <f>CB14*$CC$3</f>
        <v>0</v>
      </c>
      <c r="CD14" s="309">
        <f t="shared" si="17"/>
        <v>125411.42153499665</v>
      </c>
      <c r="CE14" s="310">
        <f t="shared" si="18"/>
        <v>70831.22</v>
      </c>
      <c r="CF14" s="308">
        <f t="shared" si="46"/>
        <v>62838.865068649196</v>
      </c>
      <c r="CG14" s="326"/>
      <c r="CI14" s="792" t="s">
        <v>311</v>
      </c>
    </row>
    <row r="15" spans="1:87" s="972" customFormat="1">
      <c r="A15" s="177">
        <f t="shared" si="0"/>
        <v>7</v>
      </c>
      <c r="B15" s="1799" t="s">
        <v>324</v>
      </c>
      <c r="C15" s="134" t="s">
        <v>225</v>
      </c>
      <c r="D15" s="166" t="s">
        <v>321</v>
      </c>
      <c r="E15" s="218"/>
      <c r="F15" s="758">
        <f>[1]Consultants!F19</f>
        <v>0</v>
      </c>
      <c r="G15" s="1207">
        <v>91960</v>
      </c>
      <c r="H15" s="183"/>
      <c r="I15" s="207">
        <v>91960</v>
      </c>
      <c r="J15" s="547">
        <f t="shared" ref="J15:J44" si="47">K15*J$3</f>
        <v>0</v>
      </c>
      <c r="K15" s="195"/>
      <c r="L15" s="492">
        <f t="shared" si="19"/>
        <v>0</v>
      </c>
      <c r="M15" s="547">
        <f t="shared" ref="M15:M44" si="48">N15*M$3</f>
        <v>0</v>
      </c>
      <c r="N15" s="195"/>
      <c r="O15" s="492">
        <f t="shared" si="20"/>
        <v>0</v>
      </c>
      <c r="P15" s="547">
        <f t="shared" ref="P15:P44" si="49">Q15*P$3</f>
        <v>0</v>
      </c>
      <c r="Q15" s="195"/>
      <c r="R15" s="492">
        <f t="shared" si="21"/>
        <v>0</v>
      </c>
      <c r="S15" s="547">
        <f t="shared" ref="S15:S44" si="50">T15*S$3</f>
        <v>0</v>
      </c>
      <c r="T15" s="195"/>
      <c r="U15" s="492">
        <f t="shared" si="22"/>
        <v>0</v>
      </c>
      <c r="V15" s="547">
        <f t="shared" si="1"/>
        <v>8374.3282075711504</v>
      </c>
      <c r="W15" s="1074">
        <v>6471.41</v>
      </c>
      <c r="X15" s="492">
        <f t="shared" si="23"/>
        <v>5630.1267258856396</v>
      </c>
      <c r="Y15" s="547">
        <f t="shared" ref="Y15:Y42" si="51">Z15*Y$3</f>
        <v>13663.287652718729</v>
      </c>
      <c r="Z15" s="1074">
        <v>11122.38</v>
      </c>
      <c r="AA15" s="492">
        <f t="shared" si="24"/>
        <v>9260.1698164079899</v>
      </c>
      <c r="AB15" s="547">
        <f t="shared" si="2"/>
        <v>0</v>
      </c>
      <c r="AC15" s="195"/>
      <c r="AD15" s="492">
        <f t="shared" si="25"/>
        <v>0</v>
      </c>
      <c r="AE15" s="547">
        <f t="shared" si="26"/>
        <v>0</v>
      </c>
      <c r="AF15" s="195"/>
      <c r="AG15" s="492">
        <f t="shared" si="27"/>
        <v>0</v>
      </c>
      <c r="AH15" s="547">
        <f t="shared" si="28"/>
        <v>0</v>
      </c>
      <c r="AI15" s="195"/>
      <c r="AJ15" s="492">
        <f t="shared" si="29"/>
        <v>0</v>
      </c>
      <c r="AK15" s="547">
        <f t="shared" si="3"/>
        <v>0</v>
      </c>
      <c r="AL15" s="195"/>
      <c r="AM15" s="492">
        <f t="shared" si="30"/>
        <v>0</v>
      </c>
      <c r="AN15" s="547">
        <f t="shared" si="4"/>
        <v>5116.6736999999994</v>
      </c>
      <c r="AO15" s="195">
        <v>3954</v>
      </c>
      <c r="AP15" s="492">
        <f t="shared" si="31"/>
        <v>3439.98</v>
      </c>
      <c r="AQ15" s="547">
        <f t="shared" si="5"/>
        <v>3411.478134</v>
      </c>
      <c r="AR15" s="195">
        <v>2636.28</v>
      </c>
      <c r="AS15" s="492">
        <f t="shared" si="32"/>
        <v>2293.5636</v>
      </c>
      <c r="AT15" s="547">
        <f t="shared" si="6"/>
        <v>0</v>
      </c>
      <c r="AU15" s="195"/>
      <c r="AV15" s="492">
        <f t="shared" si="33"/>
        <v>0</v>
      </c>
      <c r="AW15" s="547">
        <f t="shared" si="7"/>
        <v>4372.5690690000001</v>
      </c>
      <c r="AX15" s="195">
        <v>3378.98</v>
      </c>
      <c r="AY15" s="492">
        <f t="shared" si="34"/>
        <v>2939.7125999999998</v>
      </c>
      <c r="AZ15" s="547">
        <f t="shared" si="8"/>
        <v>3813.8241599999997</v>
      </c>
      <c r="BA15" s="195">
        <v>2947.2</v>
      </c>
      <c r="BB15" s="492">
        <f t="shared" si="35"/>
        <v>2564.0639999999999</v>
      </c>
      <c r="BC15" s="547">
        <f t="shared" si="9"/>
        <v>18874.042762499997</v>
      </c>
      <c r="BD15" s="195">
        <v>14585.25</v>
      </c>
      <c r="BE15" s="492">
        <f t="shared" si="36"/>
        <v>12689.1675</v>
      </c>
      <c r="BF15" s="547">
        <f t="shared" si="10"/>
        <v>0</v>
      </c>
      <c r="BG15" s="195"/>
      <c r="BH15" s="492">
        <f t="shared" si="37"/>
        <v>0</v>
      </c>
      <c r="BI15" s="547">
        <f t="shared" si="11"/>
        <v>0</v>
      </c>
      <c r="BJ15" s="195"/>
      <c r="BK15" s="492">
        <f t="shared" si="38"/>
        <v>0</v>
      </c>
      <c r="BL15" s="547">
        <f t="shared" si="12"/>
        <v>0</v>
      </c>
      <c r="BM15" s="195"/>
      <c r="BN15" s="492">
        <f t="shared" si="39"/>
        <v>0</v>
      </c>
      <c r="BO15" s="547">
        <f t="shared" si="13"/>
        <v>0</v>
      </c>
      <c r="BP15" s="195"/>
      <c r="BQ15" s="492">
        <f t="shared" si="40"/>
        <v>0</v>
      </c>
      <c r="BR15" s="285">
        <f t="shared" si="41"/>
        <v>57626.203685789878</v>
      </c>
      <c r="BS15" s="286">
        <f t="shared" si="42"/>
        <v>45095.5</v>
      </c>
      <c r="BT15" s="266">
        <f t="shared" si="43"/>
        <v>38816.784242293623</v>
      </c>
      <c r="BU15" s="740">
        <f t="shared" ref="BU15:BU44" si="52">BV15*BU$3</f>
        <v>59508.542099999999</v>
      </c>
      <c r="BV15" s="712">
        <f t="shared" ref="BV15:BV44" si="53">I15-BS15</f>
        <v>46864.5</v>
      </c>
      <c r="BW15" s="266">
        <f t="shared" si="14"/>
        <v>40133.679916500005</v>
      </c>
      <c r="BX15" s="285">
        <f t="shared" si="15"/>
        <v>117134.74578578988</v>
      </c>
      <c r="BY15" s="286">
        <f t="shared" si="16"/>
        <v>91960</v>
      </c>
      <c r="BZ15" s="266">
        <f t="shared" si="44"/>
        <v>78950.46415879362</v>
      </c>
      <c r="CA15" s="285">
        <f t="shared" ref="CA15:CA23" si="54">CB15*CA$3</f>
        <v>0</v>
      </c>
      <c r="CB15" s="715">
        <v>0</v>
      </c>
      <c r="CC15" s="266">
        <f t="shared" si="45"/>
        <v>0</v>
      </c>
      <c r="CD15" s="309">
        <f t="shared" si="17"/>
        <v>117134.74578578988</v>
      </c>
      <c r="CE15" s="310">
        <f t="shared" si="18"/>
        <v>91960</v>
      </c>
      <c r="CF15" s="308">
        <f t="shared" si="46"/>
        <v>78950.46415879362</v>
      </c>
      <c r="CG15" s="326"/>
      <c r="CI15" s="737" t="s">
        <v>543</v>
      </c>
    </row>
    <row r="16" spans="1:87" s="972" customFormat="1">
      <c r="A16" s="177">
        <f>A15+1</f>
        <v>8</v>
      </c>
      <c r="B16" s="165" t="s">
        <v>325</v>
      </c>
      <c r="C16" s="134" t="s">
        <v>225</v>
      </c>
      <c r="D16" s="166" t="s">
        <v>322</v>
      </c>
      <c r="E16" s="218"/>
      <c r="F16" s="758">
        <f>[1]Consultants!F22</f>
        <v>0</v>
      </c>
      <c r="G16" s="1207">
        <v>24674</v>
      </c>
      <c r="H16" s="183"/>
      <c r="I16" s="207">
        <v>24674</v>
      </c>
      <c r="J16" s="547">
        <f t="shared" si="47"/>
        <v>0</v>
      </c>
      <c r="K16" s="195"/>
      <c r="L16" s="492">
        <f t="shared" si="19"/>
        <v>0</v>
      </c>
      <c r="M16" s="547">
        <f t="shared" si="48"/>
        <v>0</v>
      </c>
      <c r="N16" s="195"/>
      <c r="O16" s="492">
        <f t="shared" si="20"/>
        <v>0</v>
      </c>
      <c r="P16" s="547">
        <f t="shared" si="49"/>
        <v>0</v>
      </c>
      <c r="Q16" s="195"/>
      <c r="R16" s="492">
        <f t="shared" si="21"/>
        <v>0</v>
      </c>
      <c r="S16" s="547">
        <f t="shared" si="50"/>
        <v>0</v>
      </c>
      <c r="T16" s="195"/>
      <c r="U16" s="492">
        <f t="shared" si="22"/>
        <v>0</v>
      </c>
      <c r="V16" s="547">
        <f t="shared" si="1"/>
        <v>0</v>
      </c>
      <c r="W16" s="1074"/>
      <c r="X16" s="492">
        <f t="shared" si="23"/>
        <v>0</v>
      </c>
      <c r="Y16" s="547">
        <f t="shared" si="51"/>
        <v>0</v>
      </c>
      <c r="Z16" s="1074"/>
      <c r="AA16" s="492">
        <f t="shared" si="24"/>
        <v>0</v>
      </c>
      <c r="AB16" s="547">
        <f t="shared" si="2"/>
        <v>0</v>
      </c>
      <c r="AC16" s="195"/>
      <c r="AD16" s="492">
        <f t="shared" si="25"/>
        <v>0</v>
      </c>
      <c r="AE16" s="547">
        <f t="shared" si="26"/>
        <v>15964.69485</v>
      </c>
      <c r="AF16" s="195">
        <v>12337</v>
      </c>
      <c r="AG16" s="492">
        <f t="shared" si="27"/>
        <v>10733.19</v>
      </c>
      <c r="AH16" s="547">
        <f t="shared" si="28"/>
        <v>15964.69485</v>
      </c>
      <c r="AI16" s="195">
        <v>12337</v>
      </c>
      <c r="AJ16" s="492">
        <f t="shared" si="29"/>
        <v>10733.19</v>
      </c>
      <c r="AK16" s="547">
        <f t="shared" si="3"/>
        <v>0</v>
      </c>
      <c r="AL16" s="195"/>
      <c r="AM16" s="492">
        <f t="shared" si="30"/>
        <v>0</v>
      </c>
      <c r="AN16" s="547">
        <f t="shared" si="4"/>
        <v>0</v>
      </c>
      <c r="AO16" s="195"/>
      <c r="AP16" s="492">
        <f t="shared" si="31"/>
        <v>0</v>
      </c>
      <c r="AQ16" s="547">
        <f t="shared" si="5"/>
        <v>0</v>
      </c>
      <c r="AR16" s="195"/>
      <c r="AS16" s="492">
        <f t="shared" si="32"/>
        <v>0</v>
      </c>
      <c r="AT16" s="547">
        <f t="shared" si="6"/>
        <v>0</v>
      </c>
      <c r="AU16" s="195"/>
      <c r="AV16" s="492">
        <f t="shared" si="33"/>
        <v>0</v>
      </c>
      <c r="AW16" s="547">
        <f t="shared" si="7"/>
        <v>0</v>
      </c>
      <c r="AX16" s="195"/>
      <c r="AY16" s="492">
        <f t="shared" si="34"/>
        <v>0</v>
      </c>
      <c r="AZ16" s="547">
        <f t="shared" si="8"/>
        <v>0</v>
      </c>
      <c r="BA16" s="195"/>
      <c r="BB16" s="492">
        <f t="shared" si="35"/>
        <v>0</v>
      </c>
      <c r="BC16" s="547">
        <f t="shared" si="9"/>
        <v>0</v>
      </c>
      <c r="BD16" s="195"/>
      <c r="BE16" s="492">
        <f t="shared" si="36"/>
        <v>0</v>
      </c>
      <c r="BF16" s="547">
        <f t="shared" si="10"/>
        <v>0</v>
      </c>
      <c r="BG16" s="195"/>
      <c r="BH16" s="492">
        <f t="shared" si="37"/>
        <v>0</v>
      </c>
      <c r="BI16" s="547">
        <f t="shared" si="11"/>
        <v>0</v>
      </c>
      <c r="BJ16" s="195"/>
      <c r="BK16" s="492">
        <f t="shared" si="38"/>
        <v>0</v>
      </c>
      <c r="BL16" s="547">
        <f t="shared" si="12"/>
        <v>0</v>
      </c>
      <c r="BM16" s="195"/>
      <c r="BN16" s="492">
        <f t="shared" si="39"/>
        <v>0</v>
      </c>
      <c r="BO16" s="547">
        <f t="shared" si="13"/>
        <v>0</v>
      </c>
      <c r="BP16" s="195"/>
      <c r="BQ16" s="492">
        <f t="shared" si="40"/>
        <v>0</v>
      </c>
      <c r="BR16" s="285">
        <f t="shared" si="41"/>
        <v>31929.3897</v>
      </c>
      <c r="BS16" s="286">
        <f t="shared" si="42"/>
        <v>24674</v>
      </c>
      <c r="BT16" s="266">
        <f t="shared" si="43"/>
        <v>21466.38</v>
      </c>
      <c r="BU16" s="740">
        <f t="shared" si="52"/>
        <v>0</v>
      </c>
      <c r="BV16" s="712">
        <f t="shared" si="53"/>
        <v>0</v>
      </c>
      <c r="BW16" s="266">
        <f t="shared" si="14"/>
        <v>0</v>
      </c>
      <c r="BX16" s="285">
        <f t="shared" si="15"/>
        <v>31929.3897</v>
      </c>
      <c r="BY16" s="286">
        <f t="shared" si="16"/>
        <v>24674</v>
      </c>
      <c r="BZ16" s="266">
        <f t="shared" si="44"/>
        <v>21466.38</v>
      </c>
      <c r="CA16" s="285">
        <f t="shared" si="54"/>
        <v>0</v>
      </c>
      <c r="CB16" s="715"/>
      <c r="CC16" s="266">
        <f t="shared" si="45"/>
        <v>0</v>
      </c>
      <c r="CD16" s="309">
        <f t="shared" si="17"/>
        <v>31929.3897</v>
      </c>
      <c r="CE16" s="310">
        <f t="shared" si="18"/>
        <v>24674</v>
      </c>
      <c r="CF16" s="308">
        <f t="shared" si="46"/>
        <v>21466.38</v>
      </c>
      <c r="CG16" s="326"/>
      <c r="CI16" s="737" t="s">
        <v>543</v>
      </c>
    </row>
    <row r="17" spans="1:87" s="972" customFormat="1">
      <c r="A17" s="177">
        <f t="shared" si="0"/>
        <v>9</v>
      </c>
      <c r="B17" s="165" t="s">
        <v>326</v>
      </c>
      <c r="C17" s="134" t="s">
        <v>225</v>
      </c>
      <c r="D17" s="166" t="s">
        <v>327</v>
      </c>
      <c r="E17" s="218"/>
      <c r="F17" s="758">
        <f>[1]Consultants!F26</f>
        <v>6800</v>
      </c>
      <c r="G17" s="1207">
        <v>6400</v>
      </c>
      <c r="H17" s="183"/>
      <c r="I17" s="207">
        <v>6400</v>
      </c>
      <c r="J17" s="547">
        <f t="shared" si="47"/>
        <v>0</v>
      </c>
      <c r="K17" s="195"/>
      <c r="L17" s="492">
        <f t="shared" si="19"/>
        <v>0</v>
      </c>
      <c r="M17" s="547">
        <f t="shared" si="48"/>
        <v>0</v>
      </c>
      <c r="N17" s="195"/>
      <c r="O17" s="492">
        <f t="shared" si="20"/>
        <v>0</v>
      </c>
      <c r="P17" s="547">
        <f t="shared" si="49"/>
        <v>5654.0156160000006</v>
      </c>
      <c r="Q17" s="195">
        <v>3840</v>
      </c>
      <c r="R17" s="492">
        <f t="shared" si="21"/>
        <v>3564.63744</v>
      </c>
      <c r="S17" s="547">
        <f t="shared" si="50"/>
        <v>0</v>
      </c>
      <c r="T17" s="195"/>
      <c r="U17" s="492">
        <f t="shared" si="22"/>
        <v>0</v>
      </c>
      <c r="V17" s="547">
        <f t="shared" si="1"/>
        <v>3312.7680384</v>
      </c>
      <c r="W17" s="1074">
        <v>2560</v>
      </c>
      <c r="X17" s="492">
        <f t="shared" si="23"/>
        <v>2227.2000102399998</v>
      </c>
      <c r="Y17" s="547">
        <f t="shared" si="51"/>
        <v>0</v>
      </c>
      <c r="Z17" s="1074"/>
      <c r="AA17" s="492">
        <f t="shared" si="24"/>
        <v>0</v>
      </c>
      <c r="AB17" s="547">
        <f t="shared" si="2"/>
        <v>0</v>
      </c>
      <c r="AC17" s="195"/>
      <c r="AD17" s="492">
        <f t="shared" si="25"/>
        <v>0</v>
      </c>
      <c r="AE17" s="547">
        <f t="shared" si="26"/>
        <v>0</v>
      </c>
      <c r="AF17" s="195"/>
      <c r="AG17" s="492">
        <f t="shared" si="27"/>
        <v>0</v>
      </c>
      <c r="AH17" s="547">
        <f t="shared" si="28"/>
        <v>0</v>
      </c>
      <c r="AI17" s="195"/>
      <c r="AJ17" s="492">
        <f t="shared" si="29"/>
        <v>0</v>
      </c>
      <c r="AK17" s="547">
        <f t="shared" si="3"/>
        <v>0</v>
      </c>
      <c r="AL17" s="195"/>
      <c r="AM17" s="492">
        <f t="shared" si="30"/>
        <v>0</v>
      </c>
      <c r="AN17" s="547">
        <f t="shared" si="4"/>
        <v>0</v>
      </c>
      <c r="AO17" s="195"/>
      <c r="AP17" s="492">
        <f t="shared" si="31"/>
        <v>0</v>
      </c>
      <c r="AQ17" s="547">
        <f t="shared" si="5"/>
        <v>0</v>
      </c>
      <c r="AR17" s="195"/>
      <c r="AS17" s="492">
        <f t="shared" si="32"/>
        <v>0</v>
      </c>
      <c r="AT17" s="547">
        <f t="shared" si="6"/>
        <v>0</v>
      </c>
      <c r="AU17" s="195"/>
      <c r="AV17" s="492">
        <f t="shared" si="33"/>
        <v>0</v>
      </c>
      <c r="AW17" s="547">
        <f t="shared" si="7"/>
        <v>0</v>
      </c>
      <c r="AX17" s="195"/>
      <c r="AY17" s="492">
        <f t="shared" si="34"/>
        <v>0</v>
      </c>
      <c r="AZ17" s="547">
        <f t="shared" si="8"/>
        <v>0</v>
      </c>
      <c r="BA17" s="195"/>
      <c r="BB17" s="492">
        <f t="shared" si="35"/>
        <v>0</v>
      </c>
      <c r="BC17" s="547">
        <f t="shared" si="9"/>
        <v>0</v>
      </c>
      <c r="BD17" s="195"/>
      <c r="BE17" s="492">
        <f t="shared" si="36"/>
        <v>0</v>
      </c>
      <c r="BF17" s="547">
        <f t="shared" si="10"/>
        <v>0</v>
      </c>
      <c r="BG17" s="195"/>
      <c r="BH17" s="492">
        <f t="shared" si="37"/>
        <v>0</v>
      </c>
      <c r="BI17" s="547">
        <f t="shared" si="11"/>
        <v>0</v>
      </c>
      <c r="BJ17" s="195"/>
      <c r="BK17" s="492">
        <f t="shared" si="38"/>
        <v>0</v>
      </c>
      <c r="BL17" s="547">
        <f t="shared" si="12"/>
        <v>0</v>
      </c>
      <c r="BM17" s="195"/>
      <c r="BN17" s="492">
        <f t="shared" si="39"/>
        <v>0</v>
      </c>
      <c r="BO17" s="547">
        <f t="shared" si="13"/>
        <v>0</v>
      </c>
      <c r="BP17" s="195"/>
      <c r="BQ17" s="492">
        <f t="shared" si="40"/>
        <v>0</v>
      </c>
      <c r="BR17" s="285">
        <f t="shared" si="41"/>
        <v>8966.7836544000002</v>
      </c>
      <c r="BS17" s="286">
        <f t="shared" si="42"/>
        <v>6400</v>
      </c>
      <c r="BT17" s="266">
        <f t="shared" si="43"/>
        <v>5791.8374502400002</v>
      </c>
      <c r="BU17" s="740">
        <f t="shared" si="52"/>
        <v>0</v>
      </c>
      <c r="BV17" s="712">
        <f t="shared" si="53"/>
        <v>0</v>
      </c>
      <c r="BW17" s="266">
        <f t="shared" si="14"/>
        <v>0</v>
      </c>
      <c r="BX17" s="285">
        <f t="shared" si="15"/>
        <v>8966.7836544000002</v>
      </c>
      <c r="BY17" s="286">
        <f t="shared" si="16"/>
        <v>6400</v>
      </c>
      <c r="BZ17" s="266">
        <f t="shared" si="44"/>
        <v>5791.8374502400002</v>
      </c>
      <c r="CA17" s="285">
        <f t="shared" si="54"/>
        <v>0</v>
      </c>
      <c r="CB17" s="715"/>
      <c r="CC17" s="266">
        <f t="shared" si="45"/>
        <v>0</v>
      </c>
      <c r="CD17" s="309">
        <f t="shared" si="17"/>
        <v>8966.7836544000002</v>
      </c>
      <c r="CE17" s="310">
        <f t="shared" si="18"/>
        <v>6400</v>
      </c>
      <c r="CF17" s="308">
        <f t="shared" si="46"/>
        <v>5791.8374502400002</v>
      </c>
      <c r="CG17" s="326"/>
      <c r="CI17" s="737" t="s">
        <v>311</v>
      </c>
    </row>
    <row r="18" spans="1:87" s="972" customFormat="1">
      <c r="A18" s="177">
        <f t="shared" si="0"/>
        <v>10</v>
      </c>
      <c r="B18" s="165" t="s">
        <v>332</v>
      </c>
      <c r="C18" s="134" t="s">
        <v>225</v>
      </c>
      <c r="D18" s="166" t="s">
        <v>454</v>
      </c>
      <c r="E18" s="218"/>
      <c r="F18" s="758">
        <f>[1]Consultants!F34</f>
        <v>0</v>
      </c>
      <c r="G18" s="1207">
        <v>1300</v>
      </c>
      <c r="H18" s="183"/>
      <c r="I18" s="207">
        <v>1300</v>
      </c>
      <c r="J18" s="547">
        <f t="shared" si="47"/>
        <v>0</v>
      </c>
      <c r="K18" s="195"/>
      <c r="L18" s="492">
        <f t="shared" si="19"/>
        <v>0</v>
      </c>
      <c r="M18" s="547">
        <f t="shared" si="48"/>
        <v>0</v>
      </c>
      <c r="N18" s="195"/>
      <c r="O18" s="492">
        <f t="shared" si="20"/>
        <v>0</v>
      </c>
      <c r="P18" s="547">
        <f t="shared" si="49"/>
        <v>0</v>
      </c>
      <c r="Q18" s="195"/>
      <c r="R18" s="492">
        <f t="shared" si="21"/>
        <v>0</v>
      </c>
      <c r="S18" s="547">
        <f t="shared" si="50"/>
        <v>0</v>
      </c>
      <c r="T18" s="195"/>
      <c r="U18" s="492">
        <f t="shared" si="22"/>
        <v>0</v>
      </c>
      <c r="V18" s="547">
        <f t="shared" si="1"/>
        <v>0</v>
      </c>
      <c r="W18" s="1074"/>
      <c r="X18" s="492">
        <f t="shared" si="23"/>
        <v>0</v>
      </c>
      <c r="Y18" s="547">
        <f t="shared" si="51"/>
        <v>0</v>
      </c>
      <c r="Z18" s="1074"/>
      <c r="AA18" s="492">
        <f t="shared" si="24"/>
        <v>0</v>
      </c>
      <c r="AB18" s="547">
        <f t="shared" si="2"/>
        <v>0</v>
      </c>
      <c r="AC18" s="195"/>
      <c r="AD18" s="492">
        <f t="shared" si="25"/>
        <v>0</v>
      </c>
      <c r="AE18" s="547">
        <f t="shared" si="26"/>
        <v>0</v>
      </c>
      <c r="AF18" s="195"/>
      <c r="AG18" s="492">
        <f t="shared" si="27"/>
        <v>0</v>
      </c>
      <c r="AH18" s="547">
        <f t="shared" si="28"/>
        <v>1682.2649999999999</v>
      </c>
      <c r="AI18" s="195">
        <v>1300</v>
      </c>
      <c r="AJ18" s="492">
        <f t="shared" si="29"/>
        <v>1131</v>
      </c>
      <c r="AK18" s="547">
        <f t="shared" si="3"/>
        <v>0</v>
      </c>
      <c r="AL18" s="195"/>
      <c r="AM18" s="492">
        <f t="shared" si="30"/>
        <v>0</v>
      </c>
      <c r="AN18" s="547">
        <f t="shared" si="4"/>
        <v>0</v>
      </c>
      <c r="AO18" s="195"/>
      <c r="AP18" s="492">
        <f t="shared" si="31"/>
        <v>0</v>
      </c>
      <c r="AQ18" s="547">
        <f t="shared" si="5"/>
        <v>0</v>
      </c>
      <c r="AR18" s="195"/>
      <c r="AS18" s="492">
        <f t="shared" si="32"/>
        <v>0</v>
      </c>
      <c r="AT18" s="547">
        <f t="shared" si="6"/>
        <v>0</v>
      </c>
      <c r="AU18" s="195"/>
      <c r="AV18" s="492">
        <f t="shared" si="33"/>
        <v>0</v>
      </c>
      <c r="AW18" s="547">
        <f t="shared" si="7"/>
        <v>0</v>
      </c>
      <c r="AX18" s="195"/>
      <c r="AY18" s="492">
        <f t="shared" si="34"/>
        <v>0</v>
      </c>
      <c r="AZ18" s="547">
        <f t="shared" si="8"/>
        <v>0</v>
      </c>
      <c r="BA18" s="195"/>
      <c r="BB18" s="492">
        <f t="shared" si="35"/>
        <v>0</v>
      </c>
      <c r="BC18" s="547">
        <f t="shared" si="9"/>
        <v>0</v>
      </c>
      <c r="BD18" s="195"/>
      <c r="BE18" s="492">
        <f t="shared" si="36"/>
        <v>0</v>
      </c>
      <c r="BF18" s="547">
        <f t="shared" si="10"/>
        <v>0</v>
      </c>
      <c r="BG18" s="195"/>
      <c r="BH18" s="492">
        <f t="shared" si="37"/>
        <v>0</v>
      </c>
      <c r="BI18" s="547">
        <f t="shared" si="11"/>
        <v>0</v>
      </c>
      <c r="BJ18" s="195"/>
      <c r="BK18" s="492">
        <f t="shared" si="38"/>
        <v>0</v>
      </c>
      <c r="BL18" s="547">
        <f t="shared" si="12"/>
        <v>0</v>
      </c>
      <c r="BM18" s="195"/>
      <c r="BN18" s="492">
        <f t="shared" si="39"/>
        <v>0</v>
      </c>
      <c r="BO18" s="547">
        <f t="shared" si="13"/>
        <v>0</v>
      </c>
      <c r="BP18" s="195"/>
      <c r="BQ18" s="492">
        <f t="shared" si="40"/>
        <v>0</v>
      </c>
      <c r="BR18" s="285">
        <f t="shared" si="41"/>
        <v>1682.2649999999999</v>
      </c>
      <c r="BS18" s="286">
        <f t="shared" si="42"/>
        <v>1300</v>
      </c>
      <c r="BT18" s="266">
        <f t="shared" si="43"/>
        <v>1131</v>
      </c>
      <c r="BU18" s="740">
        <f t="shared" si="52"/>
        <v>0</v>
      </c>
      <c r="BV18" s="712">
        <f t="shared" si="53"/>
        <v>0</v>
      </c>
      <c r="BW18" s="266">
        <f t="shared" si="14"/>
        <v>0</v>
      </c>
      <c r="BX18" s="285">
        <f t="shared" si="15"/>
        <v>1682.2649999999999</v>
      </c>
      <c r="BY18" s="286">
        <f t="shared" si="16"/>
        <v>1300</v>
      </c>
      <c r="BZ18" s="266">
        <f>BT18+BW18</f>
        <v>1131</v>
      </c>
      <c r="CA18" s="285">
        <f t="shared" si="54"/>
        <v>0</v>
      </c>
      <c r="CB18" s="715"/>
      <c r="CC18" s="266">
        <f t="shared" si="45"/>
        <v>0</v>
      </c>
      <c r="CD18" s="309">
        <f t="shared" si="17"/>
        <v>1682.2649999999999</v>
      </c>
      <c r="CE18" s="310">
        <f t="shared" si="18"/>
        <v>1300</v>
      </c>
      <c r="CF18" s="308">
        <f t="shared" si="46"/>
        <v>1131</v>
      </c>
      <c r="CG18" s="326"/>
      <c r="CI18" s="737" t="s">
        <v>311</v>
      </c>
    </row>
    <row r="19" spans="1:87" s="972" customFormat="1">
      <c r="A19" s="177">
        <f t="shared" si="0"/>
        <v>11</v>
      </c>
      <c r="B19" s="165" t="s">
        <v>328</v>
      </c>
      <c r="C19" s="134" t="s">
        <v>225</v>
      </c>
      <c r="D19" s="166" t="s">
        <v>329</v>
      </c>
      <c r="E19" s="218"/>
      <c r="F19" s="758">
        <f>[1]Consultants!F36</f>
        <v>0</v>
      </c>
      <c r="G19" s="1207">
        <v>5374</v>
      </c>
      <c r="H19" s="183"/>
      <c r="I19" s="207">
        <v>5374</v>
      </c>
      <c r="J19" s="547">
        <f t="shared" si="47"/>
        <v>0</v>
      </c>
      <c r="K19" s="195"/>
      <c r="L19" s="492">
        <f t="shared" si="19"/>
        <v>0</v>
      </c>
      <c r="M19" s="547">
        <f t="shared" si="48"/>
        <v>0</v>
      </c>
      <c r="N19" s="195"/>
      <c r="O19" s="492">
        <f t="shared" si="20"/>
        <v>0</v>
      </c>
      <c r="P19" s="547">
        <f t="shared" si="49"/>
        <v>0</v>
      </c>
      <c r="Q19" s="195"/>
      <c r="R19" s="492">
        <f t="shared" si="21"/>
        <v>0</v>
      </c>
      <c r="S19" s="547">
        <f t="shared" si="50"/>
        <v>0</v>
      </c>
      <c r="T19" s="195"/>
      <c r="U19" s="492">
        <f t="shared" si="22"/>
        <v>0</v>
      </c>
      <c r="V19" s="547">
        <f t="shared" si="1"/>
        <v>3865.327394805</v>
      </c>
      <c r="W19" s="1074">
        <v>2987</v>
      </c>
      <c r="X19" s="492">
        <f t="shared" si="23"/>
        <v>2598.6900119480001</v>
      </c>
      <c r="Y19" s="547">
        <f t="shared" si="51"/>
        <v>2211.2099905680002</v>
      </c>
      <c r="Z19" s="1074">
        <v>1800</v>
      </c>
      <c r="AA19" s="492">
        <f t="shared" si="24"/>
        <v>1498.6276021439999</v>
      </c>
      <c r="AB19" s="547">
        <f t="shared" si="2"/>
        <v>0</v>
      </c>
      <c r="AC19" s="195"/>
      <c r="AD19" s="492">
        <f t="shared" si="25"/>
        <v>0</v>
      </c>
      <c r="AE19" s="547">
        <f t="shared" si="26"/>
        <v>759.6202904999999</v>
      </c>
      <c r="AF19" s="195">
        <v>587.01</v>
      </c>
      <c r="AG19" s="492">
        <f t="shared" si="27"/>
        <v>510.69869999999997</v>
      </c>
      <c r="AH19" s="547">
        <f t="shared" si="28"/>
        <v>4270.3649999999998</v>
      </c>
      <c r="AI19" s="195">
        <v>3300</v>
      </c>
      <c r="AJ19" s="492">
        <f t="shared" si="29"/>
        <v>2871</v>
      </c>
      <c r="AK19" s="547">
        <f t="shared" si="3"/>
        <v>0</v>
      </c>
      <c r="AL19" s="195"/>
      <c r="AM19" s="492">
        <f t="shared" si="30"/>
        <v>0</v>
      </c>
      <c r="AN19" s="547">
        <f t="shared" si="4"/>
        <v>4092.6919349999994</v>
      </c>
      <c r="AO19" s="195">
        <v>3162.7</v>
      </c>
      <c r="AP19" s="492">
        <f t="shared" si="31"/>
        <v>2751.549</v>
      </c>
      <c r="AQ19" s="547">
        <f t="shared" si="5"/>
        <v>0</v>
      </c>
      <c r="AR19" s="195"/>
      <c r="AS19" s="492">
        <f t="shared" si="32"/>
        <v>0</v>
      </c>
      <c r="AT19" s="547">
        <f t="shared" si="6"/>
        <v>0</v>
      </c>
      <c r="AU19" s="195"/>
      <c r="AV19" s="492">
        <f t="shared" si="33"/>
        <v>0</v>
      </c>
      <c r="AW19" s="547">
        <f t="shared" si="7"/>
        <v>0</v>
      </c>
      <c r="AX19" s="195"/>
      <c r="AY19" s="492">
        <f t="shared" si="34"/>
        <v>0</v>
      </c>
      <c r="AZ19" s="547">
        <f t="shared" si="8"/>
        <v>0</v>
      </c>
      <c r="BA19" s="195"/>
      <c r="BB19" s="492">
        <f t="shared" si="35"/>
        <v>0</v>
      </c>
      <c r="BC19" s="547">
        <f t="shared" si="9"/>
        <v>0</v>
      </c>
      <c r="BD19" s="195"/>
      <c r="BE19" s="492">
        <f t="shared" si="36"/>
        <v>0</v>
      </c>
      <c r="BF19" s="547">
        <f t="shared" si="10"/>
        <v>0</v>
      </c>
      <c r="BG19" s="195"/>
      <c r="BH19" s="492">
        <f t="shared" si="37"/>
        <v>0</v>
      </c>
      <c r="BI19" s="547">
        <f t="shared" si="11"/>
        <v>0</v>
      </c>
      <c r="BJ19" s="195"/>
      <c r="BK19" s="492">
        <f t="shared" si="38"/>
        <v>0</v>
      </c>
      <c r="BL19" s="547">
        <f t="shared" si="12"/>
        <v>0</v>
      </c>
      <c r="BM19" s="195"/>
      <c r="BN19" s="492">
        <f t="shared" si="39"/>
        <v>0</v>
      </c>
      <c r="BO19" s="547">
        <f t="shared" si="13"/>
        <v>0</v>
      </c>
      <c r="BP19" s="195"/>
      <c r="BQ19" s="492">
        <f t="shared" si="40"/>
        <v>0</v>
      </c>
      <c r="BR19" s="285">
        <f t="shared" si="41"/>
        <v>15199.214610872998</v>
      </c>
      <c r="BS19" s="286">
        <f t="shared" si="42"/>
        <v>11836.71</v>
      </c>
      <c r="BT19" s="266">
        <f t="shared" si="43"/>
        <v>10230.565314092</v>
      </c>
      <c r="BU19" s="740">
        <f t="shared" si="52"/>
        <v>-8206.3491579999991</v>
      </c>
      <c r="BV19" s="712">
        <f t="shared" si="53"/>
        <v>-6462.7099999999991</v>
      </c>
      <c r="BW19" s="266">
        <f t="shared" si="14"/>
        <v>-5534.5162016699996</v>
      </c>
      <c r="BX19" s="285">
        <f t="shared" si="15"/>
        <v>6992.8654528729985</v>
      </c>
      <c r="BY19" s="286">
        <f t="shared" si="16"/>
        <v>5374</v>
      </c>
      <c r="BZ19" s="266">
        <f t="shared" si="44"/>
        <v>4696.0491124220007</v>
      </c>
      <c r="CA19" s="285">
        <f t="shared" si="54"/>
        <v>0</v>
      </c>
      <c r="CB19" s="715"/>
      <c r="CC19" s="266">
        <f t="shared" si="45"/>
        <v>0</v>
      </c>
      <c r="CD19" s="309">
        <f t="shared" si="17"/>
        <v>6992.8654528729985</v>
      </c>
      <c r="CE19" s="310">
        <f t="shared" si="18"/>
        <v>5374</v>
      </c>
      <c r="CF19" s="308">
        <f t="shared" si="46"/>
        <v>4696.0491124220007</v>
      </c>
      <c r="CG19" s="326"/>
      <c r="CI19" s="737" t="s">
        <v>311</v>
      </c>
    </row>
    <row r="20" spans="1:87" s="972" customFormat="1">
      <c r="A20" s="177">
        <f t="shared" si="0"/>
        <v>12</v>
      </c>
      <c r="B20" s="165" t="s">
        <v>331</v>
      </c>
      <c r="C20" s="134" t="s">
        <v>225</v>
      </c>
      <c r="D20" s="166" t="s">
        <v>330</v>
      </c>
      <c r="E20" s="218"/>
      <c r="F20" s="758">
        <f>[1]Consultants!F32</f>
        <v>0</v>
      </c>
      <c r="G20" s="1207">
        <v>4787</v>
      </c>
      <c r="H20" s="183"/>
      <c r="I20" s="207">
        <v>4787</v>
      </c>
      <c r="J20" s="547">
        <f t="shared" si="47"/>
        <v>0</v>
      </c>
      <c r="K20" s="195"/>
      <c r="L20" s="492">
        <f t="shared" si="19"/>
        <v>0</v>
      </c>
      <c r="M20" s="547">
        <f t="shared" si="48"/>
        <v>0</v>
      </c>
      <c r="N20" s="195"/>
      <c r="O20" s="492">
        <f t="shared" si="20"/>
        <v>0</v>
      </c>
      <c r="P20" s="547">
        <f t="shared" si="49"/>
        <v>0</v>
      </c>
      <c r="Q20" s="195"/>
      <c r="R20" s="492">
        <f t="shared" si="21"/>
        <v>0</v>
      </c>
      <c r="S20" s="547">
        <f t="shared" si="50"/>
        <v>0</v>
      </c>
      <c r="T20" s="195"/>
      <c r="U20" s="492">
        <f t="shared" si="22"/>
        <v>0</v>
      </c>
      <c r="V20" s="547">
        <f t="shared" si="1"/>
        <v>3865.327394805</v>
      </c>
      <c r="W20" s="1074">
        <v>2987</v>
      </c>
      <c r="X20" s="492">
        <f t="shared" si="23"/>
        <v>2598.6900119480001</v>
      </c>
      <c r="Y20" s="547">
        <f t="shared" si="51"/>
        <v>2211.2099905680002</v>
      </c>
      <c r="Z20" s="1074">
        <v>1800</v>
      </c>
      <c r="AA20" s="492">
        <f t="shared" si="24"/>
        <v>1498.6276021439999</v>
      </c>
      <c r="AB20" s="547">
        <f t="shared" si="2"/>
        <v>0</v>
      </c>
      <c r="AC20" s="195"/>
      <c r="AD20" s="492">
        <f t="shared" si="25"/>
        <v>0</v>
      </c>
      <c r="AE20" s="547">
        <f t="shared" si="26"/>
        <v>0</v>
      </c>
      <c r="AF20" s="195"/>
      <c r="AG20" s="492">
        <f t="shared" si="27"/>
        <v>0</v>
      </c>
      <c r="AH20" s="547">
        <f t="shared" si="28"/>
        <v>0</v>
      </c>
      <c r="AI20" s="195"/>
      <c r="AJ20" s="492">
        <f t="shared" si="29"/>
        <v>0</v>
      </c>
      <c r="AK20" s="547">
        <f t="shared" si="3"/>
        <v>0</v>
      </c>
      <c r="AL20" s="195"/>
      <c r="AM20" s="492">
        <f t="shared" si="30"/>
        <v>0</v>
      </c>
      <c r="AN20" s="547">
        <f t="shared" si="4"/>
        <v>0</v>
      </c>
      <c r="AO20" s="195"/>
      <c r="AP20" s="492">
        <f t="shared" si="31"/>
        <v>0</v>
      </c>
      <c r="AQ20" s="547">
        <f t="shared" si="5"/>
        <v>0</v>
      </c>
      <c r="AR20" s="195"/>
      <c r="AS20" s="492">
        <f t="shared" si="32"/>
        <v>0</v>
      </c>
      <c r="AT20" s="547">
        <f t="shared" si="6"/>
        <v>0</v>
      </c>
      <c r="AU20" s="195"/>
      <c r="AV20" s="492">
        <f t="shared" si="33"/>
        <v>0</v>
      </c>
      <c r="AW20" s="547">
        <f t="shared" si="7"/>
        <v>0</v>
      </c>
      <c r="AX20" s="195"/>
      <c r="AY20" s="492">
        <f t="shared" si="34"/>
        <v>0</v>
      </c>
      <c r="AZ20" s="547">
        <f t="shared" si="8"/>
        <v>0</v>
      </c>
      <c r="BA20" s="195"/>
      <c r="BB20" s="492">
        <f t="shared" si="35"/>
        <v>0</v>
      </c>
      <c r="BC20" s="547">
        <f t="shared" si="9"/>
        <v>0</v>
      </c>
      <c r="BD20" s="195"/>
      <c r="BE20" s="492">
        <f t="shared" si="36"/>
        <v>0</v>
      </c>
      <c r="BF20" s="547">
        <f t="shared" si="10"/>
        <v>0</v>
      </c>
      <c r="BG20" s="195"/>
      <c r="BH20" s="492">
        <f t="shared" si="37"/>
        <v>0</v>
      </c>
      <c r="BI20" s="547">
        <f t="shared" si="11"/>
        <v>0</v>
      </c>
      <c r="BJ20" s="195"/>
      <c r="BK20" s="492">
        <f t="shared" si="38"/>
        <v>0</v>
      </c>
      <c r="BL20" s="547">
        <f t="shared" si="12"/>
        <v>0</v>
      </c>
      <c r="BM20" s="195"/>
      <c r="BN20" s="492">
        <f t="shared" si="39"/>
        <v>0</v>
      </c>
      <c r="BO20" s="547">
        <f t="shared" si="13"/>
        <v>0</v>
      </c>
      <c r="BP20" s="195"/>
      <c r="BQ20" s="492">
        <f t="shared" si="40"/>
        <v>0</v>
      </c>
      <c r="BR20" s="285">
        <f t="shared" si="41"/>
        <v>6076.5373853729998</v>
      </c>
      <c r="BS20" s="286">
        <f t="shared" si="42"/>
        <v>4787</v>
      </c>
      <c r="BT20" s="266">
        <f t="shared" si="43"/>
        <v>4097.3176140920004</v>
      </c>
      <c r="BU20" s="740">
        <f t="shared" si="52"/>
        <v>0</v>
      </c>
      <c r="BV20" s="712">
        <f t="shared" si="53"/>
        <v>0</v>
      </c>
      <c r="BW20" s="266">
        <f t="shared" si="14"/>
        <v>0</v>
      </c>
      <c r="BX20" s="285">
        <f t="shared" si="15"/>
        <v>6076.5373853729998</v>
      </c>
      <c r="BY20" s="286">
        <f t="shared" si="16"/>
        <v>4787</v>
      </c>
      <c r="BZ20" s="266">
        <f t="shared" si="44"/>
        <v>4097.3176140920004</v>
      </c>
      <c r="CA20" s="285">
        <f t="shared" si="54"/>
        <v>0</v>
      </c>
      <c r="CB20" s="715"/>
      <c r="CC20" s="266">
        <f t="shared" si="45"/>
        <v>0</v>
      </c>
      <c r="CD20" s="309">
        <f t="shared" si="17"/>
        <v>6076.5373853729998</v>
      </c>
      <c r="CE20" s="310">
        <f t="shared" si="18"/>
        <v>4787</v>
      </c>
      <c r="CF20" s="308">
        <f t="shared" si="46"/>
        <v>4097.3176140920004</v>
      </c>
      <c r="CG20" s="326"/>
      <c r="CI20" s="737" t="s">
        <v>311</v>
      </c>
    </row>
    <row r="21" spans="1:87" s="972" customFormat="1">
      <c r="A21" s="177">
        <f t="shared" si="0"/>
        <v>13</v>
      </c>
      <c r="B21" s="165" t="s">
        <v>328</v>
      </c>
      <c r="C21" s="134" t="s">
        <v>225</v>
      </c>
      <c r="D21" s="166" t="s">
        <v>542</v>
      </c>
      <c r="E21" s="218"/>
      <c r="F21" s="758">
        <f>[1]Consultants!F34</f>
        <v>0</v>
      </c>
      <c r="G21" s="1207">
        <v>13200</v>
      </c>
      <c r="H21" s="183"/>
      <c r="I21" s="207">
        <v>13200</v>
      </c>
      <c r="J21" s="547">
        <f t="shared" si="47"/>
        <v>0</v>
      </c>
      <c r="K21" s="195"/>
      <c r="L21" s="492">
        <f t="shared" si="19"/>
        <v>0</v>
      </c>
      <c r="M21" s="547">
        <f t="shared" si="48"/>
        <v>0</v>
      </c>
      <c r="N21" s="195"/>
      <c r="O21" s="492">
        <f t="shared" si="20"/>
        <v>0</v>
      </c>
      <c r="P21" s="547">
        <f t="shared" si="49"/>
        <v>0</v>
      </c>
      <c r="Q21" s="195"/>
      <c r="R21" s="492">
        <f t="shared" si="21"/>
        <v>0</v>
      </c>
      <c r="S21" s="547">
        <f t="shared" si="50"/>
        <v>0</v>
      </c>
      <c r="T21" s="195"/>
      <c r="U21" s="492">
        <f t="shared" si="22"/>
        <v>0</v>
      </c>
      <c r="V21" s="547">
        <f t="shared" si="1"/>
        <v>0</v>
      </c>
      <c r="W21" s="1074"/>
      <c r="X21" s="492">
        <f t="shared" si="23"/>
        <v>0</v>
      </c>
      <c r="Y21" s="547">
        <f t="shared" si="51"/>
        <v>0</v>
      </c>
      <c r="Z21" s="1074"/>
      <c r="AA21" s="492">
        <f t="shared" si="24"/>
        <v>0</v>
      </c>
      <c r="AB21" s="547">
        <f t="shared" si="2"/>
        <v>0</v>
      </c>
      <c r="AC21" s="195"/>
      <c r="AD21" s="492">
        <f t="shared" si="25"/>
        <v>0</v>
      </c>
      <c r="AE21" s="547">
        <f t="shared" si="26"/>
        <v>3341.2370999999998</v>
      </c>
      <c r="AF21" s="195">
        <v>2582</v>
      </c>
      <c r="AG21" s="492">
        <f t="shared" si="27"/>
        <v>2246.34</v>
      </c>
      <c r="AH21" s="547">
        <f t="shared" si="28"/>
        <v>0</v>
      </c>
      <c r="AI21" s="195"/>
      <c r="AJ21" s="492">
        <f t="shared" si="29"/>
        <v>0</v>
      </c>
      <c r="AK21" s="547">
        <f t="shared" si="3"/>
        <v>5693.82</v>
      </c>
      <c r="AL21" s="195">
        <v>4400</v>
      </c>
      <c r="AM21" s="492">
        <f t="shared" si="30"/>
        <v>3828</v>
      </c>
      <c r="AN21" s="547">
        <f t="shared" si="4"/>
        <v>0</v>
      </c>
      <c r="AO21" s="195"/>
      <c r="AP21" s="492">
        <f t="shared" si="31"/>
        <v>0</v>
      </c>
      <c r="AQ21" s="547">
        <f t="shared" si="5"/>
        <v>0</v>
      </c>
      <c r="AR21" s="195"/>
      <c r="AS21" s="492">
        <f t="shared" si="32"/>
        <v>0</v>
      </c>
      <c r="AT21" s="547">
        <f t="shared" si="6"/>
        <v>0</v>
      </c>
      <c r="AU21" s="195"/>
      <c r="AV21" s="492">
        <f t="shared" si="33"/>
        <v>0</v>
      </c>
      <c r="AW21" s="547">
        <f t="shared" si="7"/>
        <v>0</v>
      </c>
      <c r="AX21" s="195"/>
      <c r="AY21" s="492">
        <f t="shared" si="34"/>
        <v>0</v>
      </c>
      <c r="AZ21" s="547">
        <f t="shared" si="8"/>
        <v>4092.6919349999994</v>
      </c>
      <c r="BA21" s="195">
        <v>3162.7</v>
      </c>
      <c r="BB21" s="492">
        <f t="shared" si="35"/>
        <v>2751.549</v>
      </c>
      <c r="BC21" s="547">
        <f t="shared" si="9"/>
        <v>0</v>
      </c>
      <c r="BD21" s="195"/>
      <c r="BE21" s="492">
        <f t="shared" si="36"/>
        <v>0</v>
      </c>
      <c r="BF21" s="547">
        <f t="shared" si="10"/>
        <v>0</v>
      </c>
      <c r="BG21" s="195"/>
      <c r="BH21" s="492">
        <f t="shared" si="37"/>
        <v>0</v>
      </c>
      <c r="BI21" s="547">
        <f t="shared" si="11"/>
        <v>0</v>
      </c>
      <c r="BJ21" s="195"/>
      <c r="BK21" s="492">
        <f t="shared" si="38"/>
        <v>0</v>
      </c>
      <c r="BL21" s="547">
        <f t="shared" si="12"/>
        <v>0</v>
      </c>
      <c r="BM21" s="195"/>
      <c r="BN21" s="492">
        <f t="shared" si="39"/>
        <v>0</v>
      </c>
      <c r="BO21" s="547">
        <f t="shared" si="13"/>
        <v>0</v>
      </c>
      <c r="BP21" s="195"/>
      <c r="BQ21" s="492">
        <f t="shared" si="40"/>
        <v>0</v>
      </c>
      <c r="BR21" s="285">
        <f t="shared" si="41"/>
        <v>13127.749034999999</v>
      </c>
      <c r="BS21" s="286">
        <f t="shared" si="42"/>
        <v>10144.700000000001</v>
      </c>
      <c r="BT21" s="266">
        <f t="shared" si="43"/>
        <v>8825.8889999999992</v>
      </c>
      <c r="BU21" s="740">
        <f t="shared" si="52"/>
        <v>3879.6199399999991</v>
      </c>
      <c r="BV21" s="712">
        <f t="shared" si="53"/>
        <v>3055.2999999999993</v>
      </c>
      <c r="BW21" s="266">
        <f t="shared" si="14"/>
        <v>2616.4886480999994</v>
      </c>
      <c r="BX21" s="285">
        <f t="shared" si="15"/>
        <v>17007.368974999998</v>
      </c>
      <c r="BY21" s="286">
        <f t="shared" si="16"/>
        <v>13200</v>
      </c>
      <c r="BZ21" s="266">
        <f t="shared" si="44"/>
        <v>11442.377648099999</v>
      </c>
      <c r="CA21" s="285">
        <f t="shared" si="54"/>
        <v>0</v>
      </c>
      <c r="CB21" s="195">
        <v>0</v>
      </c>
      <c r="CC21" s="266">
        <f>CB21*$CC$3</f>
        <v>0</v>
      </c>
      <c r="CD21" s="309">
        <f t="shared" si="17"/>
        <v>17007.368974999998</v>
      </c>
      <c r="CE21" s="310">
        <f t="shared" si="18"/>
        <v>13200</v>
      </c>
      <c r="CF21" s="308">
        <f t="shared" si="46"/>
        <v>11442.377648099999</v>
      </c>
      <c r="CG21" s="326"/>
      <c r="CI21" s="737" t="s">
        <v>543</v>
      </c>
    </row>
    <row r="22" spans="1:87" s="972" customFormat="1">
      <c r="A22" s="177">
        <v>14</v>
      </c>
      <c r="B22" s="1799" t="s">
        <v>328</v>
      </c>
      <c r="C22" s="134" t="s">
        <v>225</v>
      </c>
      <c r="D22" s="166" t="s">
        <v>542</v>
      </c>
      <c r="E22" s="218"/>
      <c r="F22" s="758">
        <v>0</v>
      </c>
      <c r="G22" s="1207">
        <v>23550</v>
      </c>
      <c r="H22" s="183"/>
      <c r="I22" s="207">
        <v>23550</v>
      </c>
      <c r="J22" s="547">
        <f>K22*J$3</f>
        <v>0</v>
      </c>
      <c r="K22" s="195"/>
      <c r="L22" s="492">
        <f>K22*L$3</f>
        <v>0</v>
      </c>
      <c r="M22" s="547">
        <f>N22*M$3</f>
        <v>0</v>
      </c>
      <c r="N22" s="195"/>
      <c r="O22" s="492">
        <f>N22*O$3</f>
        <v>0</v>
      </c>
      <c r="P22" s="547">
        <f>Q22*P$3</f>
        <v>0</v>
      </c>
      <c r="Q22" s="195"/>
      <c r="R22" s="492">
        <f>Q22*R$3</f>
        <v>0</v>
      </c>
      <c r="S22" s="547">
        <f>T22*S$3</f>
        <v>0</v>
      </c>
      <c r="T22" s="195"/>
      <c r="U22" s="492">
        <f>T22*U$3</f>
        <v>0</v>
      </c>
      <c r="V22" s="547">
        <f>W22*V$3</f>
        <v>0</v>
      </c>
      <c r="W22" s="1074"/>
      <c r="X22" s="492">
        <f>W22*X$3</f>
        <v>0</v>
      </c>
      <c r="Y22" s="547">
        <f>Z22*Y$3</f>
        <v>0</v>
      </c>
      <c r="Z22" s="1074"/>
      <c r="AA22" s="492">
        <f t="shared" si="24"/>
        <v>0</v>
      </c>
      <c r="AB22" s="547">
        <f>AC22*AB$3</f>
        <v>0</v>
      </c>
      <c r="AC22" s="195"/>
      <c r="AD22" s="492">
        <f>AC22*AD$3</f>
        <v>0</v>
      </c>
      <c r="AE22" s="547">
        <f>AF22*AE$3</f>
        <v>0</v>
      </c>
      <c r="AF22" s="195">
        <v>0</v>
      </c>
      <c r="AG22" s="492">
        <f>AF22*AG$3</f>
        <v>0</v>
      </c>
      <c r="AH22" s="547">
        <f>AI22*AH$3</f>
        <v>0</v>
      </c>
      <c r="AI22" s="195"/>
      <c r="AJ22" s="492">
        <f>AI22*AJ$3</f>
        <v>0</v>
      </c>
      <c r="AK22" s="547">
        <f>AL22*AK$3</f>
        <v>0</v>
      </c>
      <c r="AL22" s="195">
        <v>0</v>
      </c>
      <c r="AM22" s="492">
        <f>AL22*AM$3</f>
        <v>0</v>
      </c>
      <c r="AN22" s="547">
        <f>AO22*AN$3</f>
        <v>0</v>
      </c>
      <c r="AO22" s="195"/>
      <c r="AP22" s="492">
        <f>AO22*AP$3</f>
        <v>0</v>
      </c>
      <c r="AQ22" s="547">
        <f>AR22*AQ$3</f>
        <v>4092.6919349999994</v>
      </c>
      <c r="AR22" s="195">
        <v>3162.7</v>
      </c>
      <c r="AS22" s="492">
        <f>AR22*AS$3</f>
        <v>2751.549</v>
      </c>
      <c r="AT22" s="547">
        <f>AU22*AT$3</f>
        <v>4448.0380649999997</v>
      </c>
      <c r="AU22" s="195">
        <v>3437.3</v>
      </c>
      <c r="AV22" s="492">
        <f>AU22*AV$3</f>
        <v>2990.451</v>
      </c>
      <c r="AW22" s="547">
        <f>AX22*AW$3</f>
        <v>4448.0380649999997</v>
      </c>
      <c r="AX22" s="195">
        <v>3437.3</v>
      </c>
      <c r="AY22" s="492">
        <f>AX22*AY$3</f>
        <v>2990.451</v>
      </c>
      <c r="AZ22" s="547">
        <f>BA22*AZ$3</f>
        <v>0</v>
      </c>
      <c r="BA22" s="195"/>
      <c r="BB22" s="492">
        <f>BA22*BB$3</f>
        <v>0</v>
      </c>
      <c r="BC22" s="547">
        <f>BD22*BC$3</f>
        <v>4270.3649999999998</v>
      </c>
      <c r="BD22" s="195">
        <v>3300</v>
      </c>
      <c r="BE22" s="492">
        <f>BD22*BE$3</f>
        <v>2871</v>
      </c>
      <c r="BF22" s="547">
        <f>BG22*BF$3</f>
        <v>0</v>
      </c>
      <c r="BG22" s="195"/>
      <c r="BH22" s="492">
        <f>BG22*BH$3</f>
        <v>0</v>
      </c>
      <c r="BI22" s="547">
        <f>BJ22*BI$3</f>
        <v>0</v>
      </c>
      <c r="BJ22" s="195"/>
      <c r="BK22" s="492">
        <f>BJ22*BK$3</f>
        <v>0</v>
      </c>
      <c r="BL22" s="547">
        <f>BM22*BL$3</f>
        <v>0</v>
      </c>
      <c r="BM22" s="195"/>
      <c r="BN22" s="492">
        <f>BM22*BN$3</f>
        <v>0</v>
      </c>
      <c r="BO22" s="547">
        <f>BP22*BO$3</f>
        <v>0</v>
      </c>
      <c r="BP22" s="195"/>
      <c r="BQ22" s="492">
        <f>BP22*BQ$3</f>
        <v>0</v>
      </c>
      <c r="BR22" s="285">
        <f>J22+M22+P22+S22+V22+Y22+AB22+AE22+AH22+AK22+AN22+AQ22+AT22+AW22+AZ22+BC22+BF22+BI22+BL22+BO22</f>
        <v>17259.133065000002</v>
      </c>
      <c r="BS22" s="286">
        <f>K22+N22+Q22+T22+W22+Z22+AC22+AF22+AI22+AL22+AO22+AR22+AU22+AX22+BA22+BD22+BG22+BJ22+BM22+BP22</f>
        <v>13337.3</v>
      </c>
      <c r="BT22" s="266">
        <f>L22+O22+R22+U22+X22+AA22+AD22+AG22+AJ22+AM22+AP22+AS22+AV22+AY22+BB22+BE22+BH22+BK22+BN22+BQ22</f>
        <v>11603.451000000001</v>
      </c>
      <c r="BU22" s="740">
        <f>BV22*BU$3</f>
        <v>12968.08646</v>
      </c>
      <c r="BV22" s="712">
        <f t="shared" si="53"/>
        <v>10212.700000000001</v>
      </c>
      <c r="BW22" s="266">
        <f>BV22*BW$3</f>
        <v>8745.9213879000017</v>
      </c>
      <c r="BX22" s="285">
        <f t="shared" si="15"/>
        <v>30227.219525</v>
      </c>
      <c r="BY22" s="286">
        <f t="shared" si="16"/>
        <v>23550</v>
      </c>
      <c r="BZ22" s="266">
        <f>BT22+BW22</f>
        <v>20349.372387900003</v>
      </c>
      <c r="CA22" s="285">
        <f t="shared" si="54"/>
        <v>0</v>
      </c>
      <c r="CB22" s="195">
        <v>0</v>
      </c>
      <c r="CC22" s="266">
        <f>CB22*$CC$3</f>
        <v>0</v>
      </c>
      <c r="CD22" s="309">
        <f t="shared" si="17"/>
        <v>30227.219525</v>
      </c>
      <c r="CE22" s="310">
        <f t="shared" si="18"/>
        <v>23550</v>
      </c>
      <c r="CF22" s="308">
        <f t="shared" si="46"/>
        <v>20349.372387900003</v>
      </c>
      <c r="CG22" s="326"/>
      <c r="CI22" s="737"/>
    </row>
    <row r="23" spans="1:87" s="972" customFormat="1">
      <c r="A23" s="177">
        <v>15</v>
      </c>
      <c r="B23" s="165" t="s">
        <v>333</v>
      </c>
      <c r="C23" s="134" t="s">
        <v>225</v>
      </c>
      <c r="D23" s="166" t="s">
        <v>315</v>
      </c>
      <c r="E23" s="218"/>
      <c r="F23" s="758">
        <f>[1]Consultants!F39</f>
        <v>0</v>
      </c>
      <c r="G23" s="1207">
        <v>10800</v>
      </c>
      <c r="H23" s="183"/>
      <c r="I23" s="207">
        <v>10800</v>
      </c>
      <c r="J23" s="547">
        <f t="shared" si="47"/>
        <v>0</v>
      </c>
      <c r="K23" s="195"/>
      <c r="L23" s="492">
        <f t="shared" si="19"/>
        <v>0</v>
      </c>
      <c r="M23" s="547">
        <f t="shared" si="48"/>
        <v>0</v>
      </c>
      <c r="N23" s="195"/>
      <c r="O23" s="492">
        <f t="shared" si="20"/>
        <v>0</v>
      </c>
      <c r="P23" s="547">
        <f t="shared" si="49"/>
        <v>0</v>
      </c>
      <c r="Q23" s="195"/>
      <c r="R23" s="492">
        <f t="shared" si="21"/>
        <v>0</v>
      </c>
      <c r="S23" s="547">
        <f t="shared" si="50"/>
        <v>0</v>
      </c>
      <c r="T23" s="195"/>
      <c r="U23" s="492">
        <f t="shared" si="22"/>
        <v>0</v>
      </c>
      <c r="V23" s="547">
        <f t="shared" si="1"/>
        <v>0</v>
      </c>
      <c r="W23" s="1074"/>
      <c r="X23" s="492">
        <f t="shared" si="23"/>
        <v>0</v>
      </c>
      <c r="Y23" s="547">
        <f t="shared" si="51"/>
        <v>0</v>
      </c>
      <c r="Z23" s="1074"/>
      <c r="AA23" s="492">
        <f t="shared" si="24"/>
        <v>0</v>
      </c>
      <c r="AB23" s="547">
        <f t="shared" si="2"/>
        <v>0</v>
      </c>
      <c r="AC23" s="195"/>
      <c r="AD23" s="492">
        <f t="shared" si="25"/>
        <v>0</v>
      </c>
      <c r="AE23" s="547">
        <f t="shared" si="26"/>
        <v>2734.3276499999997</v>
      </c>
      <c r="AF23" s="195">
        <v>2113</v>
      </c>
      <c r="AG23" s="492">
        <f t="shared" si="27"/>
        <v>1838.31</v>
      </c>
      <c r="AH23" s="547">
        <f t="shared" si="28"/>
        <v>3493.9349999999999</v>
      </c>
      <c r="AI23" s="195">
        <v>2700</v>
      </c>
      <c r="AJ23" s="492">
        <f t="shared" si="29"/>
        <v>2349</v>
      </c>
      <c r="AK23" s="547">
        <f t="shared" si="3"/>
        <v>4658.58</v>
      </c>
      <c r="AL23" s="195">
        <v>3600</v>
      </c>
      <c r="AM23" s="492">
        <f t="shared" si="30"/>
        <v>3132</v>
      </c>
      <c r="AN23" s="547">
        <f t="shared" si="4"/>
        <v>3353.7893849999996</v>
      </c>
      <c r="AO23" s="195">
        <v>2591.6999999999998</v>
      </c>
      <c r="AP23" s="492">
        <f t="shared" si="31"/>
        <v>2254.779</v>
      </c>
      <c r="AQ23" s="547">
        <f t="shared" si="5"/>
        <v>0</v>
      </c>
      <c r="AR23" s="195"/>
      <c r="AS23" s="492">
        <f t="shared" si="32"/>
        <v>0</v>
      </c>
      <c r="AT23" s="547">
        <f t="shared" si="6"/>
        <v>3634.7664614999999</v>
      </c>
      <c r="AU23" s="195">
        <v>2808.83</v>
      </c>
      <c r="AV23" s="492">
        <f t="shared" si="33"/>
        <v>2443.6821</v>
      </c>
      <c r="AW23" s="547">
        <f t="shared" si="7"/>
        <v>0</v>
      </c>
      <c r="AX23" s="195"/>
      <c r="AY23" s="492">
        <f t="shared" si="34"/>
        <v>0</v>
      </c>
      <c r="AZ23" s="547">
        <f t="shared" si="8"/>
        <v>0</v>
      </c>
      <c r="BA23" s="195"/>
      <c r="BB23" s="492">
        <f t="shared" si="35"/>
        <v>0</v>
      </c>
      <c r="BC23" s="547">
        <f t="shared" si="9"/>
        <v>0</v>
      </c>
      <c r="BD23" s="195"/>
      <c r="BE23" s="492">
        <f t="shared" si="36"/>
        <v>0</v>
      </c>
      <c r="BF23" s="547">
        <f t="shared" si="10"/>
        <v>0</v>
      </c>
      <c r="BG23" s="195"/>
      <c r="BH23" s="492">
        <f t="shared" si="37"/>
        <v>0</v>
      </c>
      <c r="BI23" s="547">
        <f t="shared" si="11"/>
        <v>0</v>
      </c>
      <c r="BJ23" s="195"/>
      <c r="BK23" s="492">
        <f t="shared" si="38"/>
        <v>0</v>
      </c>
      <c r="BL23" s="547">
        <f t="shared" si="12"/>
        <v>0</v>
      </c>
      <c r="BM23" s="195"/>
      <c r="BN23" s="492">
        <f t="shared" si="39"/>
        <v>0</v>
      </c>
      <c r="BO23" s="547">
        <f t="shared" si="13"/>
        <v>0</v>
      </c>
      <c r="BP23" s="195"/>
      <c r="BQ23" s="492">
        <f t="shared" si="40"/>
        <v>0</v>
      </c>
      <c r="BR23" s="285">
        <f t="shared" si="41"/>
        <v>17875.398496499998</v>
      </c>
      <c r="BS23" s="286">
        <f t="shared" si="42"/>
        <v>13813.53</v>
      </c>
      <c r="BT23" s="266">
        <f t="shared" si="43"/>
        <v>12017.7711</v>
      </c>
      <c r="BU23" s="740">
        <f t="shared" si="52"/>
        <v>-3826.580394000001</v>
      </c>
      <c r="BV23" s="712">
        <f t="shared" si="53"/>
        <v>-3013.5300000000007</v>
      </c>
      <c r="BW23" s="266">
        <f t="shared" si="14"/>
        <v>-2580.7177808100009</v>
      </c>
      <c r="BX23" s="285">
        <f t="shared" si="15"/>
        <v>14048.818102499998</v>
      </c>
      <c r="BY23" s="286">
        <f t="shared" si="16"/>
        <v>10800</v>
      </c>
      <c r="BZ23" s="266">
        <f t="shared" si="44"/>
        <v>9437.0533191899995</v>
      </c>
      <c r="CA23" s="285">
        <f t="shared" si="54"/>
        <v>0</v>
      </c>
      <c r="CB23" s="195">
        <v>0</v>
      </c>
      <c r="CC23" s="266">
        <f t="shared" si="45"/>
        <v>0</v>
      </c>
      <c r="CD23" s="309">
        <f t="shared" si="17"/>
        <v>14048.818102499998</v>
      </c>
      <c r="CE23" s="310">
        <f t="shared" si="18"/>
        <v>10800</v>
      </c>
      <c r="CF23" s="308">
        <f t="shared" si="46"/>
        <v>9437.0533191899995</v>
      </c>
      <c r="CG23" s="326"/>
      <c r="CI23" s="737" t="s">
        <v>543</v>
      </c>
    </row>
    <row r="24" spans="1:87" s="972" customFormat="1">
      <c r="A24" s="177">
        <v>16</v>
      </c>
      <c r="B24" s="1799" t="s">
        <v>333</v>
      </c>
      <c r="C24" s="134" t="s">
        <v>225</v>
      </c>
      <c r="D24" s="166" t="s">
        <v>315</v>
      </c>
      <c r="E24" s="218"/>
      <c r="F24" s="758">
        <v>0</v>
      </c>
      <c r="G24" s="1207">
        <v>19269</v>
      </c>
      <c r="H24" s="183"/>
      <c r="I24" s="207">
        <v>19269</v>
      </c>
      <c r="J24" s="547">
        <f t="shared" ref="J24:J34" si="55">K24*J$3</f>
        <v>0</v>
      </c>
      <c r="K24" s="195"/>
      <c r="L24" s="492">
        <f t="shared" ref="L24:L34" si="56">K24*L$3</f>
        <v>0</v>
      </c>
      <c r="M24" s="547">
        <f t="shared" ref="M24:M34" si="57">N24*M$3</f>
        <v>0</v>
      </c>
      <c r="N24" s="195"/>
      <c r="O24" s="492">
        <f t="shared" ref="O24:O34" si="58">N24*O$3</f>
        <v>0</v>
      </c>
      <c r="P24" s="547">
        <f t="shared" ref="P24:P34" si="59">Q24*P$3</f>
        <v>0</v>
      </c>
      <c r="Q24" s="195"/>
      <c r="R24" s="492">
        <f t="shared" ref="R24:R34" si="60">Q24*R$3</f>
        <v>0</v>
      </c>
      <c r="S24" s="547">
        <f t="shared" ref="S24:S34" si="61">T24*S$3</f>
        <v>0</v>
      </c>
      <c r="T24" s="195"/>
      <c r="U24" s="492">
        <f t="shared" ref="U24:U34" si="62">T24*U$3</f>
        <v>0</v>
      </c>
      <c r="V24" s="547">
        <f t="shared" ref="V24:V34" si="63">W24*V$3</f>
        <v>0</v>
      </c>
      <c r="W24" s="1074"/>
      <c r="X24" s="492">
        <f t="shared" ref="X24:X34" si="64">W24*X$3</f>
        <v>0</v>
      </c>
      <c r="Y24" s="547">
        <f t="shared" ref="Y24:Y34" si="65">Z24*Y$3</f>
        <v>0</v>
      </c>
      <c r="Z24" s="1074"/>
      <c r="AA24" s="492">
        <f t="shared" si="24"/>
        <v>0</v>
      </c>
      <c r="AB24" s="547">
        <f t="shared" ref="AB24:AB34" si="66">AC24*AB$3</f>
        <v>0</v>
      </c>
      <c r="AC24" s="195"/>
      <c r="AD24" s="492">
        <f t="shared" ref="AD24:AD34" si="67">AC24*AD$3</f>
        <v>0</v>
      </c>
      <c r="AE24" s="547">
        <f t="shared" ref="AE24:AE34" si="68">AF24*AE$3</f>
        <v>0</v>
      </c>
      <c r="AF24" s="195">
        <v>0</v>
      </c>
      <c r="AG24" s="492">
        <f t="shared" ref="AG24:AG34" si="69">AF24*AG$3</f>
        <v>0</v>
      </c>
      <c r="AH24" s="547">
        <f t="shared" ref="AH24:AH34" si="70">AI24*AH$3</f>
        <v>0</v>
      </c>
      <c r="AI24" s="195">
        <v>0</v>
      </c>
      <c r="AJ24" s="492">
        <f t="shared" ref="AJ24:AJ34" si="71">AI24*AJ$3</f>
        <v>0</v>
      </c>
      <c r="AK24" s="547">
        <f t="shared" ref="AK24:AK34" si="72">AL24*AK$3</f>
        <v>0</v>
      </c>
      <c r="AL24" s="195">
        <v>0</v>
      </c>
      <c r="AM24" s="492">
        <f t="shared" ref="AM24:AM34" si="73">AL24*AM$3</f>
        <v>0</v>
      </c>
      <c r="AN24" s="547">
        <f t="shared" ref="AN24:AN34" si="74">AO24*AN$3</f>
        <v>0</v>
      </c>
      <c r="AO24" s="195"/>
      <c r="AP24" s="492">
        <f t="shared" ref="AP24:AP34" si="75">AO24*AP$3</f>
        <v>0</v>
      </c>
      <c r="AQ24" s="547">
        <f t="shared" ref="AQ24:AQ34" si="76">AR24*AQ$3</f>
        <v>3353.7893849999996</v>
      </c>
      <c r="AR24" s="195">
        <v>2591.6999999999998</v>
      </c>
      <c r="AS24" s="492">
        <f t="shared" ref="AS24:AS34" si="77">AR24*AS$3</f>
        <v>2254.779</v>
      </c>
      <c r="AT24" s="547">
        <f t="shared" ref="AT24:AT34" si="78">AU24*AT$3</f>
        <v>0</v>
      </c>
      <c r="AU24" s="195"/>
      <c r="AV24" s="492">
        <f t="shared" ref="AV24:AV34" si="79">AU24*AV$3</f>
        <v>0</v>
      </c>
      <c r="AW24" s="547">
        <f t="shared" ref="AW24:AW34" si="80">AX24*AW$3</f>
        <v>3634.0806149999999</v>
      </c>
      <c r="AX24" s="195">
        <v>2808.3</v>
      </c>
      <c r="AY24" s="492">
        <f t="shared" ref="AY24:AY34" si="81">AX24*AY$3</f>
        <v>2443.221</v>
      </c>
      <c r="AZ24" s="547">
        <f t="shared" ref="AZ24:AZ34" si="82">BA24*AZ$3</f>
        <v>3353.7893849999996</v>
      </c>
      <c r="BA24" s="195">
        <v>2591.6999999999998</v>
      </c>
      <c r="BB24" s="492">
        <f t="shared" ref="BB24:BB34" si="83">BA24*BB$3</f>
        <v>2254.779</v>
      </c>
      <c r="BC24" s="547">
        <f t="shared" ref="BC24:BC34" si="84">BD24*BC$3</f>
        <v>3493.9349999999999</v>
      </c>
      <c r="BD24" s="195">
        <v>2700</v>
      </c>
      <c r="BE24" s="492">
        <f t="shared" ref="BE24:BE34" si="85">BD24*BE$3</f>
        <v>2349</v>
      </c>
      <c r="BF24" s="547">
        <f t="shared" ref="BF24:BF34" si="86">BG24*BF$3</f>
        <v>0</v>
      </c>
      <c r="BG24" s="195"/>
      <c r="BH24" s="492">
        <f t="shared" ref="BH24:BH34" si="87">BG24*BH$3</f>
        <v>0</v>
      </c>
      <c r="BI24" s="547">
        <f t="shared" ref="BI24:BI34" si="88">BJ24*BI$3</f>
        <v>0</v>
      </c>
      <c r="BJ24" s="195"/>
      <c r="BK24" s="492">
        <f t="shared" ref="BK24:BK34" si="89">BJ24*BK$3</f>
        <v>0</v>
      </c>
      <c r="BL24" s="547">
        <f t="shared" ref="BL24:BL34" si="90">BM24*BL$3</f>
        <v>0</v>
      </c>
      <c r="BM24" s="195"/>
      <c r="BN24" s="492">
        <f t="shared" ref="BN24:BN34" si="91">BM24*BN$3</f>
        <v>0</v>
      </c>
      <c r="BO24" s="547">
        <f t="shared" ref="BO24:BO34" si="92">BP24*BO$3</f>
        <v>0</v>
      </c>
      <c r="BP24" s="195"/>
      <c r="BQ24" s="492">
        <f t="shared" ref="BQ24:BQ34" si="93">BP24*BQ$3</f>
        <v>0</v>
      </c>
      <c r="BR24" s="285">
        <f t="shared" ref="BR24:BR34" si="94">J24+M24+P24+S24+V24+Y24+AB24+AE24+AH24+AK24+AN24+AQ24+AT24+AW24+AZ24+BC24+BF24+BI24+BL24+BO24</f>
        <v>13835.594384999999</v>
      </c>
      <c r="BS24" s="286">
        <f t="shared" ref="BS24:BS34" si="95">K24+N24+Q24+T24+W24+Z24+AC24+AF24+AI24+AL24+AO24+AR24+AU24+AX24+BA24+BD24+BG24+BJ24+BM24+BP24</f>
        <v>10691.7</v>
      </c>
      <c r="BT24" s="266">
        <f t="shared" ref="BT24:BT34" si="96">L24+O24+R24+U24+X24+AA24+AD24+AG24+AJ24+AM24+AP24+AS24+AV24+AY24+BB24+BE24+BH24+BK24+BN24+BQ24</f>
        <v>9301.7790000000005</v>
      </c>
      <c r="BU24" s="740">
        <f t="shared" ref="BU24:BU34" si="97">BV24*BU$3</f>
        <v>10891.455539999999</v>
      </c>
      <c r="BV24" s="712">
        <f t="shared" si="53"/>
        <v>8577.2999999999993</v>
      </c>
      <c r="BW24" s="266">
        <f t="shared" ref="BW24:BW34" si="98">BV24*BW$3</f>
        <v>7345.4024420999995</v>
      </c>
      <c r="BX24" s="285">
        <f t="shared" ref="BX24:BX34" si="99">BR24+BU24</f>
        <v>24727.049924999999</v>
      </c>
      <c r="BY24" s="286">
        <f t="shared" ref="BY24:BY34" si="100">BS24+BV24</f>
        <v>19269</v>
      </c>
      <c r="BZ24" s="266">
        <f t="shared" ref="BZ24:BZ34" si="101">BT24+BW24</f>
        <v>16647.181442100002</v>
      </c>
      <c r="CA24" s="285">
        <f t="shared" ref="CA24:CA34" si="102">CB24*CA$3</f>
        <v>0</v>
      </c>
      <c r="CB24" s="195">
        <v>0</v>
      </c>
      <c r="CC24" s="266">
        <f t="shared" ref="CC24:CC34" si="103">CB24*$CC$3</f>
        <v>0</v>
      </c>
      <c r="CD24" s="309">
        <f t="shared" ref="CD24:CD34" si="104">BX24+CA24</f>
        <v>24727.049924999999</v>
      </c>
      <c r="CE24" s="310">
        <f t="shared" ref="CE24:CE34" si="105">BY24+CB24</f>
        <v>19269</v>
      </c>
      <c r="CF24" s="308">
        <f t="shared" ref="CF24:CF34" si="106">BZ24+CC24</f>
        <v>16647.181442100002</v>
      </c>
      <c r="CG24" s="326"/>
      <c r="CI24" s="737"/>
    </row>
    <row r="25" spans="1:87" s="972" customFormat="1" ht="22.5" customHeight="1">
      <c r="A25" s="1265">
        <f t="shared" ref="A25:A35" si="107">A24+1</f>
        <v>17</v>
      </c>
      <c r="B25" s="165" t="s">
        <v>1144</v>
      </c>
      <c r="C25" s="134" t="s">
        <v>225</v>
      </c>
      <c r="D25" s="1001" t="s">
        <v>1088</v>
      </c>
      <c r="E25" s="218"/>
      <c r="F25" s="758">
        <v>0</v>
      </c>
      <c r="G25" s="1207">
        <v>3800</v>
      </c>
      <c r="H25" s="183"/>
      <c r="I25" s="207">
        <v>3800</v>
      </c>
      <c r="J25" s="547">
        <f t="shared" si="55"/>
        <v>0</v>
      </c>
      <c r="K25" s="195"/>
      <c r="L25" s="492">
        <f t="shared" si="56"/>
        <v>0</v>
      </c>
      <c r="M25" s="547">
        <f t="shared" si="57"/>
        <v>0</v>
      </c>
      <c r="N25" s="195"/>
      <c r="O25" s="492">
        <f t="shared" si="58"/>
        <v>0</v>
      </c>
      <c r="P25" s="547">
        <f t="shared" si="59"/>
        <v>0</v>
      </c>
      <c r="Q25" s="195"/>
      <c r="R25" s="492">
        <f t="shared" si="60"/>
        <v>0</v>
      </c>
      <c r="S25" s="547">
        <f t="shared" si="61"/>
        <v>0</v>
      </c>
      <c r="T25" s="195"/>
      <c r="U25" s="492">
        <f t="shared" si="62"/>
        <v>0</v>
      </c>
      <c r="V25" s="547">
        <f t="shared" si="63"/>
        <v>0</v>
      </c>
      <c r="W25" s="1074">
        <v>0</v>
      </c>
      <c r="X25" s="492">
        <f t="shared" si="64"/>
        <v>0</v>
      </c>
      <c r="Y25" s="547">
        <f t="shared" si="65"/>
        <v>0</v>
      </c>
      <c r="Z25" s="1074">
        <v>0</v>
      </c>
      <c r="AA25" s="492">
        <f t="shared" si="24"/>
        <v>0</v>
      </c>
      <c r="AB25" s="547">
        <f t="shared" si="66"/>
        <v>0</v>
      </c>
      <c r="AC25" s="195"/>
      <c r="AD25" s="492">
        <f t="shared" si="67"/>
        <v>0</v>
      </c>
      <c r="AE25" s="547">
        <f t="shared" si="68"/>
        <v>0</v>
      </c>
      <c r="AF25" s="195"/>
      <c r="AG25" s="492">
        <f t="shared" si="69"/>
        <v>0</v>
      </c>
      <c r="AH25" s="547">
        <f t="shared" si="70"/>
        <v>0</v>
      </c>
      <c r="AI25" s="195"/>
      <c r="AJ25" s="492">
        <f t="shared" si="71"/>
        <v>0</v>
      </c>
      <c r="AK25" s="547">
        <f t="shared" si="72"/>
        <v>0</v>
      </c>
      <c r="AL25" s="195"/>
      <c r="AM25" s="492">
        <f t="shared" si="73"/>
        <v>0</v>
      </c>
      <c r="AN25" s="547">
        <f t="shared" si="74"/>
        <v>0</v>
      </c>
      <c r="AO25" s="195">
        <v>0</v>
      </c>
      <c r="AP25" s="492">
        <f t="shared" si="75"/>
        <v>0</v>
      </c>
      <c r="AQ25" s="547">
        <f t="shared" si="76"/>
        <v>0</v>
      </c>
      <c r="AR25" s="195"/>
      <c r="AS25" s="492">
        <f t="shared" si="77"/>
        <v>0</v>
      </c>
      <c r="AT25" s="547">
        <f t="shared" si="78"/>
        <v>0</v>
      </c>
      <c r="AU25" s="195"/>
      <c r="AV25" s="492">
        <f t="shared" si="79"/>
        <v>0</v>
      </c>
      <c r="AW25" s="547">
        <f t="shared" si="80"/>
        <v>4917.3899999999994</v>
      </c>
      <c r="AX25" s="195">
        <v>3800</v>
      </c>
      <c r="AY25" s="492">
        <f t="shared" si="81"/>
        <v>3306</v>
      </c>
      <c r="AZ25" s="547">
        <f t="shared" si="82"/>
        <v>0</v>
      </c>
      <c r="BA25" s="195"/>
      <c r="BB25" s="492">
        <f t="shared" si="83"/>
        <v>0</v>
      </c>
      <c r="BC25" s="547">
        <f t="shared" si="84"/>
        <v>0</v>
      </c>
      <c r="BD25" s="195"/>
      <c r="BE25" s="492">
        <f t="shared" si="85"/>
        <v>0</v>
      </c>
      <c r="BF25" s="547">
        <f t="shared" si="86"/>
        <v>0</v>
      </c>
      <c r="BG25" s="195"/>
      <c r="BH25" s="492">
        <f t="shared" si="87"/>
        <v>0</v>
      </c>
      <c r="BI25" s="547">
        <f t="shared" si="88"/>
        <v>0</v>
      </c>
      <c r="BJ25" s="195"/>
      <c r="BK25" s="492">
        <f t="shared" si="89"/>
        <v>0</v>
      </c>
      <c r="BL25" s="547">
        <f t="shared" si="90"/>
        <v>0</v>
      </c>
      <c r="BM25" s="195"/>
      <c r="BN25" s="492">
        <f t="shared" si="91"/>
        <v>0</v>
      </c>
      <c r="BO25" s="547">
        <f t="shared" si="92"/>
        <v>0</v>
      </c>
      <c r="BP25" s="195"/>
      <c r="BQ25" s="492">
        <f t="shared" si="93"/>
        <v>0</v>
      </c>
      <c r="BR25" s="285">
        <f t="shared" si="94"/>
        <v>4917.3899999999994</v>
      </c>
      <c r="BS25" s="286">
        <f t="shared" si="95"/>
        <v>3800</v>
      </c>
      <c r="BT25" s="266">
        <f t="shared" si="96"/>
        <v>3306</v>
      </c>
      <c r="BU25" s="740">
        <f t="shared" si="97"/>
        <v>0</v>
      </c>
      <c r="BV25" s="712">
        <f t="shared" si="53"/>
        <v>0</v>
      </c>
      <c r="BW25" s="266">
        <f t="shared" si="98"/>
        <v>0</v>
      </c>
      <c r="BX25" s="285">
        <f t="shared" si="99"/>
        <v>4917.3899999999994</v>
      </c>
      <c r="BY25" s="286">
        <f t="shared" si="100"/>
        <v>3800</v>
      </c>
      <c r="BZ25" s="266">
        <f t="shared" si="101"/>
        <v>3306</v>
      </c>
      <c r="CA25" s="285">
        <f t="shared" si="102"/>
        <v>1269.8</v>
      </c>
      <c r="CB25" s="715">
        <v>1000</v>
      </c>
      <c r="CC25" s="266">
        <f t="shared" si="103"/>
        <v>856.37700000000007</v>
      </c>
      <c r="CD25" s="309">
        <f t="shared" si="104"/>
        <v>6187.19</v>
      </c>
      <c r="CE25" s="310">
        <f t="shared" si="105"/>
        <v>4800</v>
      </c>
      <c r="CF25" s="308">
        <f t="shared" si="106"/>
        <v>4162.3770000000004</v>
      </c>
      <c r="CG25" s="326"/>
      <c r="CI25" s="737"/>
    </row>
    <row r="26" spans="1:87" s="972" customFormat="1" ht="22.5" customHeight="1">
      <c r="A26" s="1265">
        <f t="shared" si="107"/>
        <v>18</v>
      </c>
      <c r="B26" s="165" t="s">
        <v>1145</v>
      </c>
      <c r="C26" s="134" t="s">
        <v>225</v>
      </c>
      <c r="D26" s="1001" t="s">
        <v>1088</v>
      </c>
      <c r="E26" s="218"/>
      <c r="F26" s="758">
        <v>0</v>
      </c>
      <c r="G26" s="1207">
        <v>3800</v>
      </c>
      <c r="H26" s="183"/>
      <c r="I26" s="207">
        <v>3800</v>
      </c>
      <c r="J26" s="547">
        <f t="shared" si="55"/>
        <v>0</v>
      </c>
      <c r="K26" s="195"/>
      <c r="L26" s="492">
        <f t="shared" si="56"/>
        <v>0</v>
      </c>
      <c r="M26" s="547">
        <f t="shared" si="57"/>
        <v>0</v>
      </c>
      <c r="N26" s="195"/>
      <c r="O26" s="492">
        <f t="shared" si="58"/>
        <v>0</v>
      </c>
      <c r="P26" s="547">
        <f t="shared" si="59"/>
        <v>0</v>
      </c>
      <c r="Q26" s="195"/>
      <c r="R26" s="492">
        <f t="shared" si="60"/>
        <v>0</v>
      </c>
      <c r="S26" s="547">
        <f t="shared" si="61"/>
        <v>0</v>
      </c>
      <c r="T26" s="195"/>
      <c r="U26" s="492">
        <f t="shared" si="62"/>
        <v>0</v>
      </c>
      <c r="V26" s="547">
        <f t="shared" si="63"/>
        <v>0</v>
      </c>
      <c r="W26" s="1074">
        <v>0</v>
      </c>
      <c r="X26" s="492">
        <f t="shared" si="64"/>
        <v>0</v>
      </c>
      <c r="Y26" s="547">
        <f t="shared" si="65"/>
        <v>0</v>
      </c>
      <c r="Z26" s="1074">
        <v>0</v>
      </c>
      <c r="AA26" s="492">
        <f t="shared" si="24"/>
        <v>0</v>
      </c>
      <c r="AB26" s="547">
        <f t="shared" si="66"/>
        <v>0</v>
      </c>
      <c r="AC26" s="195"/>
      <c r="AD26" s="492">
        <f t="shared" si="67"/>
        <v>0</v>
      </c>
      <c r="AE26" s="547">
        <f t="shared" si="68"/>
        <v>0</v>
      </c>
      <c r="AF26" s="195"/>
      <c r="AG26" s="492">
        <f t="shared" si="69"/>
        <v>0</v>
      </c>
      <c r="AH26" s="547">
        <f t="shared" si="70"/>
        <v>0</v>
      </c>
      <c r="AI26" s="195"/>
      <c r="AJ26" s="492">
        <f t="shared" si="71"/>
        <v>0</v>
      </c>
      <c r="AK26" s="547">
        <f t="shared" si="72"/>
        <v>0</v>
      </c>
      <c r="AL26" s="195"/>
      <c r="AM26" s="492">
        <f t="shared" si="73"/>
        <v>0</v>
      </c>
      <c r="AN26" s="547">
        <f t="shared" si="74"/>
        <v>0</v>
      </c>
      <c r="AO26" s="195">
        <v>0</v>
      </c>
      <c r="AP26" s="492">
        <f t="shared" si="75"/>
        <v>0</v>
      </c>
      <c r="AQ26" s="547">
        <f t="shared" si="76"/>
        <v>0</v>
      </c>
      <c r="AR26" s="195"/>
      <c r="AS26" s="492">
        <f t="shared" si="77"/>
        <v>0</v>
      </c>
      <c r="AT26" s="547">
        <f t="shared" si="78"/>
        <v>0</v>
      </c>
      <c r="AU26" s="195"/>
      <c r="AV26" s="492">
        <f t="shared" si="79"/>
        <v>0</v>
      </c>
      <c r="AW26" s="547">
        <f t="shared" si="80"/>
        <v>4917.3899999999994</v>
      </c>
      <c r="AX26" s="195">
        <v>3800</v>
      </c>
      <c r="AY26" s="492">
        <f t="shared" si="81"/>
        <v>3306</v>
      </c>
      <c r="AZ26" s="547">
        <f t="shared" si="82"/>
        <v>0</v>
      </c>
      <c r="BA26" s="195"/>
      <c r="BB26" s="492">
        <f t="shared" si="83"/>
        <v>0</v>
      </c>
      <c r="BC26" s="547">
        <f t="shared" si="84"/>
        <v>0</v>
      </c>
      <c r="BD26" s="195"/>
      <c r="BE26" s="492">
        <f t="shared" si="85"/>
        <v>0</v>
      </c>
      <c r="BF26" s="547">
        <f t="shared" si="86"/>
        <v>0</v>
      </c>
      <c r="BG26" s="195"/>
      <c r="BH26" s="492">
        <f t="shared" si="87"/>
        <v>0</v>
      </c>
      <c r="BI26" s="547">
        <f t="shared" si="88"/>
        <v>0</v>
      </c>
      <c r="BJ26" s="195"/>
      <c r="BK26" s="492">
        <f t="shared" si="89"/>
        <v>0</v>
      </c>
      <c r="BL26" s="547">
        <f t="shared" si="90"/>
        <v>0</v>
      </c>
      <c r="BM26" s="195"/>
      <c r="BN26" s="492">
        <f t="shared" si="91"/>
        <v>0</v>
      </c>
      <c r="BO26" s="547">
        <f t="shared" si="92"/>
        <v>0</v>
      </c>
      <c r="BP26" s="195"/>
      <c r="BQ26" s="492">
        <f t="shared" si="93"/>
        <v>0</v>
      </c>
      <c r="BR26" s="285">
        <f t="shared" si="94"/>
        <v>4917.3899999999994</v>
      </c>
      <c r="BS26" s="286">
        <f t="shared" si="95"/>
        <v>3800</v>
      </c>
      <c r="BT26" s="266">
        <f t="shared" si="96"/>
        <v>3306</v>
      </c>
      <c r="BU26" s="740">
        <f t="shared" si="97"/>
        <v>0</v>
      </c>
      <c r="BV26" s="712">
        <f t="shared" si="53"/>
        <v>0</v>
      </c>
      <c r="BW26" s="266">
        <f t="shared" si="98"/>
        <v>0</v>
      </c>
      <c r="BX26" s="285">
        <f t="shared" si="99"/>
        <v>4917.3899999999994</v>
      </c>
      <c r="BY26" s="286">
        <f t="shared" si="100"/>
        <v>3800</v>
      </c>
      <c r="BZ26" s="266">
        <f t="shared" si="101"/>
        <v>3306</v>
      </c>
      <c r="CA26" s="285">
        <f t="shared" si="102"/>
        <v>1269.8</v>
      </c>
      <c r="CB26" s="715">
        <v>1000</v>
      </c>
      <c r="CC26" s="266">
        <f t="shared" si="103"/>
        <v>856.37700000000007</v>
      </c>
      <c r="CD26" s="309">
        <f t="shared" si="104"/>
        <v>6187.19</v>
      </c>
      <c r="CE26" s="310">
        <f t="shared" si="105"/>
        <v>4800</v>
      </c>
      <c r="CF26" s="308">
        <f t="shared" si="106"/>
        <v>4162.3770000000004</v>
      </c>
      <c r="CG26" s="326"/>
      <c r="CI26" s="737"/>
    </row>
    <row r="27" spans="1:87" s="972" customFormat="1" ht="22.5" customHeight="1">
      <c r="A27" s="1265">
        <f t="shared" si="107"/>
        <v>19</v>
      </c>
      <c r="B27" s="165" t="s">
        <v>1146</v>
      </c>
      <c r="C27" s="134" t="s">
        <v>225</v>
      </c>
      <c r="D27" s="1001" t="s">
        <v>1088</v>
      </c>
      <c r="E27" s="218"/>
      <c r="F27" s="758">
        <v>0</v>
      </c>
      <c r="G27" s="1207">
        <v>3800</v>
      </c>
      <c r="H27" s="183"/>
      <c r="I27" s="207">
        <v>3800</v>
      </c>
      <c r="J27" s="547">
        <f t="shared" si="55"/>
        <v>0</v>
      </c>
      <c r="K27" s="195"/>
      <c r="L27" s="492">
        <f t="shared" si="56"/>
        <v>0</v>
      </c>
      <c r="M27" s="547">
        <f t="shared" si="57"/>
        <v>0</v>
      </c>
      <c r="N27" s="195"/>
      <c r="O27" s="492">
        <f t="shared" si="58"/>
        <v>0</v>
      </c>
      <c r="P27" s="547">
        <f t="shared" si="59"/>
        <v>0</v>
      </c>
      <c r="Q27" s="195"/>
      <c r="R27" s="492">
        <f t="shared" si="60"/>
        <v>0</v>
      </c>
      <c r="S27" s="547">
        <f t="shared" si="61"/>
        <v>0</v>
      </c>
      <c r="T27" s="195"/>
      <c r="U27" s="492">
        <f t="shared" si="62"/>
        <v>0</v>
      </c>
      <c r="V27" s="547">
        <f t="shared" si="63"/>
        <v>0</v>
      </c>
      <c r="W27" s="1074">
        <v>0</v>
      </c>
      <c r="X27" s="492">
        <f t="shared" si="64"/>
        <v>0</v>
      </c>
      <c r="Y27" s="547">
        <f t="shared" si="65"/>
        <v>0</v>
      </c>
      <c r="Z27" s="1074">
        <v>0</v>
      </c>
      <c r="AA27" s="492">
        <f t="shared" si="24"/>
        <v>0</v>
      </c>
      <c r="AB27" s="547">
        <f t="shared" si="66"/>
        <v>0</v>
      </c>
      <c r="AC27" s="195"/>
      <c r="AD27" s="492">
        <f t="shared" si="67"/>
        <v>0</v>
      </c>
      <c r="AE27" s="547">
        <f t="shared" si="68"/>
        <v>0</v>
      </c>
      <c r="AF27" s="195"/>
      <c r="AG27" s="492">
        <f t="shared" si="69"/>
        <v>0</v>
      </c>
      <c r="AH27" s="547">
        <f t="shared" si="70"/>
        <v>0</v>
      </c>
      <c r="AI27" s="195"/>
      <c r="AJ27" s="492">
        <f t="shared" si="71"/>
        <v>0</v>
      </c>
      <c r="AK27" s="547">
        <f t="shared" si="72"/>
        <v>0</v>
      </c>
      <c r="AL27" s="195"/>
      <c r="AM27" s="492">
        <f t="shared" si="73"/>
        <v>0</v>
      </c>
      <c r="AN27" s="547">
        <f t="shared" si="74"/>
        <v>0</v>
      </c>
      <c r="AO27" s="195">
        <v>0</v>
      </c>
      <c r="AP27" s="492">
        <f t="shared" si="75"/>
        <v>0</v>
      </c>
      <c r="AQ27" s="547">
        <f t="shared" si="76"/>
        <v>0</v>
      </c>
      <c r="AR27" s="195"/>
      <c r="AS27" s="492">
        <f t="shared" si="77"/>
        <v>0</v>
      </c>
      <c r="AT27" s="547">
        <f t="shared" si="78"/>
        <v>0</v>
      </c>
      <c r="AU27" s="195"/>
      <c r="AV27" s="492">
        <f t="shared" si="79"/>
        <v>0</v>
      </c>
      <c r="AW27" s="547">
        <f t="shared" si="80"/>
        <v>4917.3899999999994</v>
      </c>
      <c r="AX27" s="195">
        <v>3800</v>
      </c>
      <c r="AY27" s="492">
        <f t="shared" si="81"/>
        <v>3306</v>
      </c>
      <c r="AZ27" s="547">
        <f t="shared" si="82"/>
        <v>0</v>
      </c>
      <c r="BA27" s="195"/>
      <c r="BB27" s="492">
        <f t="shared" si="83"/>
        <v>0</v>
      </c>
      <c r="BC27" s="547">
        <f t="shared" si="84"/>
        <v>0</v>
      </c>
      <c r="BD27" s="195"/>
      <c r="BE27" s="492">
        <f t="shared" si="85"/>
        <v>0</v>
      </c>
      <c r="BF27" s="547">
        <f t="shared" si="86"/>
        <v>0</v>
      </c>
      <c r="BG27" s="195"/>
      <c r="BH27" s="492">
        <f t="shared" si="87"/>
        <v>0</v>
      </c>
      <c r="BI27" s="547">
        <f t="shared" si="88"/>
        <v>0</v>
      </c>
      <c r="BJ27" s="195"/>
      <c r="BK27" s="492">
        <f t="shared" si="89"/>
        <v>0</v>
      </c>
      <c r="BL27" s="547">
        <f t="shared" si="90"/>
        <v>0</v>
      </c>
      <c r="BM27" s="195"/>
      <c r="BN27" s="492">
        <f t="shared" si="91"/>
        <v>0</v>
      </c>
      <c r="BO27" s="547">
        <f t="shared" si="92"/>
        <v>0</v>
      </c>
      <c r="BP27" s="195"/>
      <c r="BQ27" s="492">
        <f t="shared" si="93"/>
        <v>0</v>
      </c>
      <c r="BR27" s="285">
        <f t="shared" si="94"/>
        <v>4917.3899999999994</v>
      </c>
      <c r="BS27" s="286">
        <f t="shared" si="95"/>
        <v>3800</v>
      </c>
      <c r="BT27" s="266">
        <f t="shared" si="96"/>
        <v>3306</v>
      </c>
      <c r="BU27" s="740">
        <f t="shared" si="97"/>
        <v>0</v>
      </c>
      <c r="BV27" s="712">
        <f t="shared" si="53"/>
        <v>0</v>
      </c>
      <c r="BW27" s="266">
        <f t="shared" si="98"/>
        <v>0</v>
      </c>
      <c r="BX27" s="285">
        <f t="shared" si="99"/>
        <v>4917.3899999999994</v>
      </c>
      <c r="BY27" s="286">
        <f t="shared" si="100"/>
        <v>3800</v>
      </c>
      <c r="BZ27" s="266">
        <f t="shared" si="101"/>
        <v>3306</v>
      </c>
      <c r="CA27" s="285">
        <f t="shared" si="102"/>
        <v>1269.8</v>
      </c>
      <c r="CB27" s="715">
        <v>1000</v>
      </c>
      <c r="CC27" s="266">
        <f t="shared" si="103"/>
        <v>856.37700000000007</v>
      </c>
      <c r="CD27" s="309">
        <f t="shared" si="104"/>
        <v>6187.19</v>
      </c>
      <c r="CE27" s="310">
        <f t="shared" si="105"/>
        <v>4800</v>
      </c>
      <c r="CF27" s="308">
        <f t="shared" si="106"/>
        <v>4162.3770000000004</v>
      </c>
      <c r="CG27" s="326"/>
      <c r="CI27" s="737"/>
    </row>
    <row r="28" spans="1:87" s="972" customFormat="1" ht="22.5" customHeight="1">
      <c r="A28" s="1265">
        <f t="shared" si="107"/>
        <v>20</v>
      </c>
      <c r="B28" s="165" t="s">
        <v>1147</v>
      </c>
      <c r="C28" s="134" t="s">
        <v>225</v>
      </c>
      <c r="D28" s="1001" t="s">
        <v>1088</v>
      </c>
      <c r="E28" s="218"/>
      <c r="F28" s="758">
        <v>0</v>
      </c>
      <c r="G28" s="1207">
        <v>3600</v>
      </c>
      <c r="H28" s="183"/>
      <c r="I28" s="207">
        <v>3600</v>
      </c>
      <c r="J28" s="547">
        <f t="shared" si="55"/>
        <v>0</v>
      </c>
      <c r="K28" s="195"/>
      <c r="L28" s="492">
        <f t="shared" si="56"/>
        <v>0</v>
      </c>
      <c r="M28" s="547">
        <f t="shared" si="57"/>
        <v>0</v>
      </c>
      <c r="N28" s="195"/>
      <c r="O28" s="492">
        <f t="shared" si="58"/>
        <v>0</v>
      </c>
      <c r="P28" s="547">
        <f t="shared" si="59"/>
        <v>0</v>
      </c>
      <c r="Q28" s="195"/>
      <c r="R28" s="492">
        <f t="shared" si="60"/>
        <v>0</v>
      </c>
      <c r="S28" s="547">
        <f t="shared" si="61"/>
        <v>0</v>
      </c>
      <c r="T28" s="195"/>
      <c r="U28" s="492">
        <f t="shared" si="62"/>
        <v>0</v>
      </c>
      <c r="V28" s="547">
        <f t="shared" si="63"/>
        <v>0</v>
      </c>
      <c r="W28" s="1074">
        <v>0</v>
      </c>
      <c r="X28" s="492">
        <f t="shared" si="64"/>
        <v>0</v>
      </c>
      <c r="Y28" s="547">
        <f t="shared" si="65"/>
        <v>0</v>
      </c>
      <c r="Z28" s="1074">
        <v>0</v>
      </c>
      <c r="AA28" s="492">
        <f t="shared" si="24"/>
        <v>0</v>
      </c>
      <c r="AB28" s="547">
        <f t="shared" si="66"/>
        <v>0</v>
      </c>
      <c r="AC28" s="195"/>
      <c r="AD28" s="492">
        <f t="shared" si="67"/>
        <v>0</v>
      </c>
      <c r="AE28" s="547">
        <f t="shared" si="68"/>
        <v>0</v>
      </c>
      <c r="AF28" s="195"/>
      <c r="AG28" s="492">
        <f t="shared" si="69"/>
        <v>0</v>
      </c>
      <c r="AH28" s="547">
        <f t="shared" si="70"/>
        <v>0</v>
      </c>
      <c r="AI28" s="195"/>
      <c r="AJ28" s="492">
        <f t="shared" si="71"/>
        <v>0</v>
      </c>
      <c r="AK28" s="547">
        <f t="shared" si="72"/>
        <v>0</v>
      </c>
      <c r="AL28" s="195"/>
      <c r="AM28" s="492">
        <f t="shared" si="73"/>
        <v>0</v>
      </c>
      <c r="AN28" s="547">
        <f t="shared" si="74"/>
        <v>0</v>
      </c>
      <c r="AO28" s="195">
        <v>0</v>
      </c>
      <c r="AP28" s="492">
        <f t="shared" si="75"/>
        <v>0</v>
      </c>
      <c r="AQ28" s="547">
        <f t="shared" si="76"/>
        <v>0</v>
      </c>
      <c r="AR28" s="195"/>
      <c r="AS28" s="492">
        <f t="shared" si="77"/>
        <v>0</v>
      </c>
      <c r="AT28" s="547">
        <f t="shared" si="78"/>
        <v>0</v>
      </c>
      <c r="AU28" s="195"/>
      <c r="AV28" s="492">
        <f t="shared" si="79"/>
        <v>0</v>
      </c>
      <c r="AW28" s="547">
        <f t="shared" si="80"/>
        <v>4658.58</v>
      </c>
      <c r="AX28" s="195">
        <v>3600</v>
      </c>
      <c r="AY28" s="492">
        <f t="shared" si="81"/>
        <v>3132</v>
      </c>
      <c r="AZ28" s="547">
        <f t="shared" si="82"/>
        <v>0</v>
      </c>
      <c r="BA28" s="195"/>
      <c r="BB28" s="492">
        <f t="shared" si="83"/>
        <v>0</v>
      </c>
      <c r="BC28" s="547">
        <f t="shared" si="84"/>
        <v>0</v>
      </c>
      <c r="BD28" s="195"/>
      <c r="BE28" s="492">
        <f t="shared" si="85"/>
        <v>0</v>
      </c>
      <c r="BF28" s="547">
        <f t="shared" si="86"/>
        <v>0</v>
      </c>
      <c r="BG28" s="195"/>
      <c r="BH28" s="492">
        <f t="shared" si="87"/>
        <v>0</v>
      </c>
      <c r="BI28" s="547">
        <f t="shared" si="88"/>
        <v>0</v>
      </c>
      <c r="BJ28" s="195"/>
      <c r="BK28" s="492">
        <f t="shared" si="89"/>
        <v>0</v>
      </c>
      <c r="BL28" s="547">
        <f t="shared" si="90"/>
        <v>0</v>
      </c>
      <c r="BM28" s="195"/>
      <c r="BN28" s="492">
        <f t="shared" si="91"/>
        <v>0</v>
      </c>
      <c r="BO28" s="547">
        <f t="shared" si="92"/>
        <v>0</v>
      </c>
      <c r="BP28" s="195"/>
      <c r="BQ28" s="492">
        <f t="shared" si="93"/>
        <v>0</v>
      </c>
      <c r="BR28" s="285">
        <f t="shared" si="94"/>
        <v>4658.58</v>
      </c>
      <c r="BS28" s="286">
        <f t="shared" si="95"/>
        <v>3600</v>
      </c>
      <c r="BT28" s="266">
        <f t="shared" si="96"/>
        <v>3132</v>
      </c>
      <c r="BU28" s="740">
        <f t="shared" si="97"/>
        <v>0</v>
      </c>
      <c r="BV28" s="712">
        <f t="shared" si="53"/>
        <v>0</v>
      </c>
      <c r="BW28" s="266">
        <f t="shared" si="98"/>
        <v>0</v>
      </c>
      <c r="BX28" s="285">
        <f t="shared" si="99"/>
        <v>4658.58</v>
      </c>
      <c r="BY28" s="286">
        <f t="shared" si="100"/>
        <v>3600</v>
      </c>
      <c r="BZ28" s="266">
        <f t="shared" si="101"/>
        <v>3132</v>
      </c>
      <c r="CA28" s="285">
        <f t="shared" si="102"/>
        <v>1269.8</v>
      </c>
      <c r="CB28" s="715">
        <v>1000</v>
      </c>
      <c r="CC28" s="266">
        <f t="shared" si="103"/>
        <v>856.37700000000007</v>
      </c>
      <c r="CD28" s="309">
        <f t="shared" si="104"/>
        <v>5928.38</v>
      </c>
      <c r="CE28" s="310">
        <f t="shared" si="105"/>
        <v>4600</v>
      </c>
      <c r="CF28" s="308">
        <f t="shared" si="106"/>
        <v>3988.377</v>
      </c>
      <c r="CG28" s="326"/>
      <c r="CI28" s="737"/>
    </row>
    <row r="29" spans="1:87" s="972" customFormat="1" ht="22.5" customHeight="1">
      <c r="A29" s="1265">
        <f t="shared" si="107"/>
        <v>21</v>
      </c>
      <c r="B29" s="165" t="s">
        <v>1148</v>
      </c>
      <c r="C29" s="134" t="s">
        <v>225</v>
      </c>
      <c r="D29" s="1001" t="s">
        <v>1088</v>
      </c>
      <c r="E29" s="218"/>
      <c r="F29" s="758">
        <v>0</v>
      </c>
      <c r="G29" s="1207">
        <v>3600</v>
      </c>
      <c r="H29" s="183"/>
      <c r="I29" s="207">
        <v>3600</v>
      </c>
      <c r="J29" s="547">
        <f t="shared" si="55"/>
        <v>0</v>
      </c>
      <c r="K29" s="195"/>
      <c r="L29" s="492">
        <f t="shared" si="56"/>
        <v>0</v>
      </c>
      <c r="M29" s="547">
        <f t="shared" si="57"/>
        <v>0</v>
      </c>
      <c r="N29" s="195"/>
      <c r="O29" s="492">
        <f t="shared" si="58"/>
        <v>0</v>
      </c>
      <c r="P29" s="547">
        <f t="shared" si="59"/>
        <v>0</v>
      </c>
      <c r="Q29" s="195"/>
      <c r="R29" s="492">
        <f t="shared" si="60"/>
        <v>0</v>
      </c>
      <c r="S29" s="547">
        <f t="shared" si="61"/>
        <v>0</v>
      </c>
      <c r="T29" s="195"/>
      <c r="U29" s="492">
        <f t="shared" si="62"/>
        <v>0</v>
      </c>
      <c r="V29" s="547">
        <f t="shared" si="63"/>
        <v>0</v>
      </c>
      <c r="W29" s="1074">
        <v>0</v>
      </c>
      <c r="X29" s="492">
        <f t="shared" si="64"/>
        <v>0</v>
      </c>
      <c r="Y29" s="547">
        <f t="shared" si="65"/>
        <v>0</v>
      </c>
      <c r="Z29" s="1074">
        <v>0</v>
      </c>
      <c r="AA29" s="492">
        <f t="shared" si="24"/>
        <v>0</v>
      </c>
      <c r="AB29" s="547">
        <f t="shared" si="66"/>
        <v>0</v>
      </c>
      <c r="AC29" s="195"/>
      <c r="AD29" s="492">
        <f t="shared" si="67"/>
        <v>0</v>
      </c>
      <c r="AE29" s="547">
        <f t="shared" si="68"/>
        <v>0</v>
      </c>
      <c r="AF29" s="195"/>
      <c r="AG29" s="492">
        <f t="shared" si="69"/>
        <v>0</v>
      </c>
      <c r="AH29" s="547">
        <f t="shared" si="70"/>
        <v>0</v>
      </c>
      <c r="AI29" s="195"/>
      <c r="AJ29" s="492">
        <f t="shared" si="71"/>
        <v>0</v>
      </c>
      <c r="AK29" s="547">
        <f t="shared" si="72"/>
        <v>0</v>
      </c>
      <c r="AL29" s="195"/>
      <c r="AM29" s="492">
        <f t="shared" si="73"/>
        <v>0</v>
      </c>
      <c r="AN29" s="547">
        <f t="shared" si="74"/>
        <v>0</v>
      </c>
      <c r="AO29" s="195">
        <v>0</v>
      </c>
      <c r="AP29" s="492">
        <f t="shared" si="75"/>
        <v>0</v>
      </c>
      <c r="AQ29" s="547">
        <f t="shared" si="76"/>
        <v>0</v>
      </c>
      <c r="AR29" s="195"/>
      <c r="AS29" s="492">
        <f t="shared" si="77"/>
        <v>0</v>
      </c>
      <c r="AT29" s="547">
        <f t="shared" si="78"/>
        <v>0</v>
      </c>
      <c r="AU29" s="195"/>
      <c r="AV29" s="492">
        <f t="shared" si="79"/>
        <v>0</v>
      </c>
      <c r="AW29" s="547">
        <f t="shared" si="80"/>
        <v>4658.58</v>
      </c>
      <c r="AX29" s="195">
        <v>3600</v>
      </c>
      <c r="AY29" s="492">
        <f t="shared" si="81"/>
        <v>3132</v>
      </c>
      <c r="AZ29" s="547">
        <f t="shared" si="82"/>
        <v>0</v>
      </c>
      <c r="BA29" s="195"/>
      <c r="BB29" s="492">
        <f t="shared" si="83"/>
        <v>0</v>
      </c>
      <c r="BC29" s="547">
        <f t="shared" si="84"/>
        <v>0</v>
      </c>
      <c r="BD29" s="195"/>
      <c r="BE29" s="492">
        <f t="shared" si="85"/>
        <v>0</v>
      </c>
      <c r="BF29" s="547">
        <f t="shared" si="86"/>
        <v>0</v>
      </c>
      <c r="BG29" s="195"/>
      <c r="BH29" s="492">
        <f t="shared" si="87"/>
        <v>0</v>
      </c>
      <c r="BI29" s="547">
        <f t="shared" si="88"/>
        <v>0</v>
      </c>
      <c r="BJ29" s="195"/>
      <c r="BK29" s="492">
        <f t="shared" si="89"/>
        <v>0</v>
      </c>
      <c r="BL29" s="547">
        <f t="shared" si="90"/>
        <v>0</v>
      </c>
      <c r="BM29" s="195"/>
      <c r="BN29" s="492">
        <f t="shared" si="91"/>
        <v>0</v>
      </c>
      <c r="BO29" s="547">
        <f t="shared" si="92"/>
        <v>0</v>
      </c>
      <c r="BP29" s="195"/>
      <c r="BQ29" s="492">
        <f t="shared" si="93"/>
        <v>0</v>
      </c>
      <c r="BR29" s="285">
        <f t="shared" si="94"/>
        <v>4658.58</v>
      </c>
      <c r="BS29" s="286">
        <f t="shared" si="95"/>
        <v>3600</v>
      </c>
      <c r="BT29" s="266">
        <f t="shared" si="96"/>
        <v>3132</v>
      </c>
      <c r="BU29" s="740">
        <f t="shared" si="97"/>
        <v>0</v>
      </c>
      <c r="BV29" s="712">
        <f t="shared" si="53"/>
        <v>0</v>
      </c>
      <c r="BW29" s="266">
        <f t="shared" si="98"/>
        <v>0</v>
      </c>
      <c r="BX29" s="285">
        <f t="shared" si="99"/>
        <v>4658.58</v>
      </c>
      <c r="BY29" s="286">
        <f t="shared" si="100"/>
        <v>3600</v>
      </c>
      <c r="BZ29" s="266">
        <f t="shared" si="101"/>
        <v>3132</v>
      </c>
      <c r="CA29" s="285">
        <f t="shared" si="102"/>
        <v>1269.8</v>
      </c>
      <c r="CB29" s="715">
        <v>1000</v>
      </c>
      <c r="CC29" s="266">
        <f t="shared" si="103"/>
        <v>856.37700000000007</v>
      </c>
      <c r="CD29" s="309">
        <f t="shared" si="104"/>
        <v>5928.38</v>
      </c>
      <c r="CE29" s="310">
        <f t="shared" si="105"/>
        <v>4600</v>
      </c>
      <c r="CF29" s="308">
        <f t="shared" si="106"/>
        <v>3988.377</v>
      </c>
      <c r="CG29" s="326"/>
      <c r="CI29" s="737"/>
    </row>
    <row r="30" spans="1:87" s="972" customFormat="1" ht="22.5" customHeight="1">
      <c r="A30" s="1519">
        <f t="shared" si="107"/>
        <v>22</v>
      </c>
      <c r="B30" s="165" t="s">
        <v>1184</v>
      </c>
      <c r="C30" s="134" t="s">
        <v>225</v>
      </c>
      <c r="D30" s="1488" t="s">
        <v>1127</v>
      </c>
      <c r="E30" s="218"/>
      <c r="F30" s="758">
        <v>0</v>
      </c>
      <c r="G30" s="1207">
        <v>4000</v>
      </c>
      <c r="H30" s="183"/>
      <c r="I30" s="207">
        <v>4000</v>
      </c>
      <c r="J30" s="547">
        <f t="shared" si="55"/>
        <v>0</v>
      </c>
      <c r="K30" s="195"/>
      <c r="L30" s="492">
        <f t="shared" si="56"/>
        <v>0</v>
      </c>
      <c r="M30" s="547">
        <f t="shared" si="57"/>
        <v>0</v>
      </c>
      <c r="N30" s="195"/>
      <c r="O30" s="492">
        <f t="shared" si="58"/>
        <v>0</v>
      </c>
      <c r="P30" s="547">
        <f t="shared" si="59"/>
        <v>0</v>
      </c>
      <c r="Q30" s="195"/>
      <c r="R30" s="492">
        <f t="shared" si="60"/>
        <v>0</v>
      </c>
      <c r="S30" s="547">
        <f t="shared" si="61"/>
        <v>0</v>
      </c>
      <c r="T30" s="195"/>
      <c r="U30" s="492">
        <f t="shared" si="62"/>
        <v>0</v>
      </c>
      <c r="V30" s="547">
        <f t="shared" si="63"/>
        <v>0</v>
      </c>
      <c r="W30" s="1074">
        <v>0</v>
      </c>
      <c r="X30" s="492">
        <f t="shared" si="64"/>
        <v>0</v>
      </c>
      <c r="Y30" s="547">
        <f t="shared" si="65"/>
        <v>0</v>
      </c>
      <c r="Z30" s="1074">
        <v>0</v>
      </c>
      <c r="AA30" s="492">
        <f t="shared" si="24"/>
        <v>0</v>
      </c>
      <c r="AB30" s="547">
        <f t="shared" si="66"/>
        <v>0</v>
      </c>
      <c r="AC30" s="195"/>
      <c r="AD30" s="492">
        <f t="shared" si="67"/>
        <v>0</v>
      </c>
      <c r="AE30" s="547">
        <f t="shared" si="68"/>
        <v>0</v>
      </c>
      <c r="AF30" s="195"/>
      <c r="AG30" s="492">
        <f t="shared" si="69"/>
        <v>0</v>
      </c>
      <c r="AH30" s="547">
        <f t="shared" si="70"/>
        <v>0</v>
      </c>
      <c r="AI30" s="195"/>
      <c r="AJ30" s="492">
        <f t="shared" si="71"/>
        <v>0</v>
      </c>
      <c r="AK30" s="547">
        <f t="shared" si="72"/>
        <v>0</v>
      </c>
      <c r="AL30" s="195"/>
      <c r="AM30" s="492">
        <f t="shared" si="73"/>
        <v>0</v>
      </c>
      <c r="AN30" s="547">
        <f t="shared" si="74"/>
        <v>0</v>
      </c>
      <c r="AO30" s="195">
        <v>0</v>
      </c>
      <c r="AP30" s="492">
        <f t="shared" si="75"/>
        <v>0</v>
      </c>
      <c r="AQ30" s="547">
        <f t="shared" si="76"/>
        <v>0</v>
      </c>
      <c r="AR30" s="195"/>
      <c r="AS30" s="492">
        <f t="shared" si="77"/>
        <v>0</v>
      </c>
      <c r="AT30" s="547">
        <f t="shared" si="78"/>
        <v>0</v>
      </c>
      <c r="AU30" s="195"/>
      <c r="AV30" s="492">
        <f t="shared" si="79"/>
        <v>0</v>
      </c>
      <c r="AW30" s="547">
        <f t="shared" si="80"/>
        <v>0</v>
      </c>
      <c r="AX30" s="195"/>
      <c r="AY30" s="492">
        <f t="shared" si="81"/>
        <v>0</v>
      </c>
      <c r="AZ30" s="547">
        <f t="shared" si="82"/>
        <v>1035.24</v>
      </c>
      <c r="BA30" s="195">
        <v>800</v>
      </c>
      <c r="BB30" s="492">
        <f t="shared" si="83"/>
        <v>696</v>
      </c>
      <c r="BC30" s="547">
        <f t="shared" si="84"/>
        <v>0</v>
      </c>
      <c r="BD30" s="195"/>
      <c r="BE30" s="492">
        <f t="shared" si="85"/>
        <v>0</v>
      </c>
      <c r="BF30" s="547">
        <f t="shared" si="86"/>
        <v>0</v>
      </c>
      <c r="BG30" s="195"/>
      <c r="BH30" s="492">
        <f t="shared" si="87"/>
        <v>0</v>
      </c>
      <c r="BI30" s="547">
        <f t="shared" si="88"/>
        <v>0</v>
      </c>
      <c r="BJ30" s="195"/>
      <c r="BK30" s="492">
        <f t="shared" si="89"/>
        <v>0</v>
      </c>
      <c r="BL30" s="547">
        <f t="shared" si="90"/>
        <v>0</v>
      </c>
      <c r="BM30" s="195"/>
      <c r="BN30" s="492">
        <f t="shared" si="91"/>
        <v>0</v>
      </c>
      <c r="BO30" s="547">
        <f t="shared" si="92"/>
        <v>0</v>
      </c>
      <c r="BP30" s="195"/>
      <c r="BQ30" s="492">
        <f t="shared" si="93"/>
        <v>0</v>
      </c>
      <c r="BR30" s="285">
        <f t="shared" si="94"/>
        <v>1035.24</v>
      </c>
      <c r="BS30" s="286">
        <f t="shared" si="95"/>
        <v>800</v>
      </c>
      <c r="BT30" s="266">
        <f t="shared" si="96"/>
        <v>696</v>
      </c>
      <c r="BU30" s="740">
        <f t="shared" si="97"/>
        <v>4063.36</v>
      </c>
      <c r="BV30" s="712">
        <f t="shared" si="53"/>
        <v>3200</v>
      </c>
      <c r="BW30" s="266">
        <f t="shared" si="98"/>
        <v>2740.4064000000003</v>
      </c>
      <c r="BX30" s="285">
        <f t="shared" si="99"/>
        <v>5098.6000000000004</v>
      </c>
      <c r="BY30" s="286">
        <f t="shared" si="100"/>
        <v>4000</v>
      </c>
      <c r="BZ30" s="266">
        <f t="shared" si="101"/>
        <v>3436.4064000000003</v>
      </c>
      <c r="CA30" s="285">
        <f t="shared" si="102"/>
        <v>2539.6</v>
      </c>
      <c r="CB30" s="715">
        <v>2000</v>
      </c>
      <c r="CC30" s="266">
        <f t="shared" si="103"/>
        <v>1712.7540000000001</v>
      </c>
      <c r="CD30" s="309">
        <f t="shared" si="104"/>
        <v>7638.2000000000007</v>
      </c>
      <c r="CE30" s="310">
        <f t="shared" si="105"/>
        <v>6000</v>
      </c>
      <c r="CF30" s="308">
        <f t="shared" si="106"/>
        <v>5149.1604000000007</v>
      </c>
      <c r="CG30" s="326"/>
      <c r="CI30" s="737"/>
    </row>
    <row r="31" spans="1:87" s="972" customFormat="1" ht="22.5" customHeight="1">
      <c r="A31" s="1519">
        <f t="shared" si="107"/>
        <v>23</v>
      </c>
      <c r="B31" s="165" t="s">
        <v>1189</v>
      </c>
      <c r="C31" s="134" t="s">
        <v>225</v>
      </c>
      <c r="D31" s="1488" t="s">
        <v>1127</v>
      </c>
      <c r="E31" s="218"/>
      <c r="F31" s="758">
        <v>0</v>
      </c>
      <c r="G31" s="1207">
        <v>4000</v>
      </c>
      <c r="H31" s="183"/>
      <c r="I31" s="207">
        <v>4000</v>
      </c>
      <c r="J31" s="547">
        <f t="shared" si="55"/>
        <v>0</v>
      </c>
      <c r="K31" s="195"/>
      <c r="L31" s="492">
        <f t="shared" si="56"/>
        <v>0</v>
      </c>
      <c r="M31" s="547">
        <f t="shared" si="57"/>
        <v>0</v>
      </c>
      <c r="N31" s="195"/>
      <c r="O31" s="492">
        <f t="shared" si="58"/>
        <v>0</v>
      </c>
      <c r="P31" s="547">
        <f t="shared" si="59"/>
        <v>0</v>
      </c>
      <c r="Q31" s="195"/>
      <c r="R31" s="492">
        <f t="shared" si="60"/>
        <v>0</v>
      </c>
      <c r="S31" s="547">
        <f t="shared" si="61"/>
        <v>0</v>
      </c>
      <c r="T31" s="195"/>
      <c r="U31" s="492">
        <f t="shared" si="62"/>
        <v>0</v>
      </c>
      <c r="V31" s="547">
        <f t="shared" si="63"/>
        <v>0</v>
      </c>
      <c r="W31" s="1074">
        <v>0</v>
      </c>
      <c r="X31" s="492">
        <f t="shared" si="64"/>
        <v>0</v>
      </c>
      <c r="Y31" s="547">
        <f t="shared" si="65"/>
        <v>0</v>
      </c>
      <c r="Z31" s="1074">
        <v>0</v>
      </c>
      <c r="AA31" s="492">
        <f t="shared" si="24"/>
        <v>0</v>
      </c>
      <c r="AB31" s="547">
        <f t="shared" si="66"/>
        <v>0</v>
      </c>
      <c r="AC31" s="195"/>
      <c r="AD31" s="492">
        <f t="shared" si="67"/>
        <v>0</v>
      </c>
      <c r="AE31" s="547">
        <f t="shared" si="68"/>
        <v>0</v>
      </c>
      <c r="AF31" s="195"/>
      <c r="AG31" s="492">
        <f t="shared" si="69"/>
        <v>0</v>
      </c>
      <c r="AH31" s="547">
        <f t="shared" si="70"/>
        <v>0</v>
      </c>
      <c r="AI31" s="195"/>
      <c r="AJ31" s="492">
        <f t="shared" si="71"/>
        <v>0</v>
      </c>
      <c r="AK31" s="547">
        <f t="shared" si="72"/>
        <v>0</v>
      </c>
      <c r="AL31" s="195"/>
      <c r="AM31" s="492">
        <f t="shared" si="73"/>
        <v>0</v>
      </c>
      <c r="AN31" s="547">
        <f t="shared" si="74"/>
        <v>0</v>
      </c>
      <c r="AO31" s="195">
        <v>0</v>
      </c>
      <c r="AP31" s="492">
        <f t="shared" si="75"/>
        <v>0</v>
      </c>
      <c r="AQ31" s="547">
        <f t="shared" si="76"/>
        <v>0</v>
      </c>
      <c r="AR31" s="195"/>
      <c r="AS31" s="492">
        <f t="shared" si="77"/>
        <v>0</v>
      </c>
      <c r="AT31" s="547">
        <f t="shared" si="78"/>
        <v>0</v>
      </c>
      <c r="AU31" s="195"/>
      <c r="AV31" s="492">
        <f t="shared" si="79"/>
        <v>0</v>
      </c>
      <c r="AW31" s="547">
        <f t="shared" si="80"/>
        <v>0</v>
      </c>
      <c r="AX31" s="195"/>
      <c r="AY31" s="492">
        <f t="shared" si="81"/>
        <v>0</v>
      </c>
      <c r="AZ31" s="547">
        <f t="shared" si="82"/>
        <v>0</v>
      </c>
      <c r="BA31" s="195"/>
      <c r="BB31" s="492">
        <f t="shared" si="83"/>
        <v>0</v>
      </c>
      <c r="BC31" s="547">
        <f t="shared" si="84"/>
        <v>4348.0079999999998</v>
      </c>
      <c r="BD31" s="195">
        <v>3360</v>
      </c>
      <c r="BE31" s="492">
        <f t="shared" si="85"/>
        <v>2923.2</v>
      </c>
      <c r="BF31" s="547">
        <f t="shared" si="86"/>
        <v>0</v>
      </c>
      <c r="BG31" s="195"/>
      <c r="BH31" s="492">
        <f t="shared" si="87"/>
        <v>0</v>
      </c>
      <c r="BI31" s="547">
        <f t="shared" si="88"/>
        <v>0</v>
      </c>
      <c r="BJ31" s="195"/>
      <c r="BK31" s="492">
        <f t="shared" si="89"/>
        <v>0</v>
      </c>
      <c r="BL31" s="547">
        <f t="shared" si="90"/>
        <v>0</v>
      </c>
      <c r="BM31" s="195"/>
      <c r="BN31" s="492">
        <f t="shared" si="91"/>
        <v>0</v>
      </c>
      <c r="BO31" s="547">
        <f t="shared" si="92"/>
        <v>0</v>
      </c>
      <c r="BP31" s="195"/>
      <c r="BQ31" s="492">
        <f t="shared" si="93"/>
        <v>0</v>
      </c>
      <c r="BR31" s="285">
        <f t="shared" si="94"/>
        <v>4348.0079999999998</v>
      </c>
      <c r="BS31" s="286">
        <f t="shared" si="95"/>
        <v>3360</v>
      </c>
      <c r="BT31" s="266">
        <f t="shared" si="96"/>
        <v>2923.2</v>
      </c>
      <c r="BU31" s="740">
        <f t="shared" si="97"/>
        <v>812.67200000000003</v>
      </c>
      <c r="BV31" s="712">
        <f t="shared" si="53"/>
        <v>640</v>
      </c>
      <c r="BW31" s="266">
        <f t="shared" si="98"/>
        <v>548.08127999999999</v>
      </c>
      <c r="BX31" s="285">
        <f t="shared" si="99"/>
        <v>5160.68</v>
      </c>
      <c r="BY31" s="286">
        <f t="shared" si="100"/>
        <v>4000</v>
      </c>
      <c r="BZ31" s="266">
        <f t="shared" si="101"/>
        <v>3471.2812799999997</v>
      </c>
      <c r="CA31" s="285">
        <f t="shared" si="102"/>
        <v>2539.6</v>
      </c>
      <c r="CB31" s="715">
        <v>2000</v>
      </c>
      <c r="CC31" s="266">
        <f t="shared" si="103"/>
        <v>1712.7540000000001</v>
      </c>
      <c r="CD31" s="309">
        <f t="shared" si="104"/>
        <v>7700.2800000000007</v>
      </c>
      <c r="CE31" s="310">
        <f t="shared" si="105"/>
        <v>6000</v>
      </c>
      <c r="CF31" s="308">
        <f t="shared" si="106"/>
        <v>5184.0352800000001</v>
      </c>
      <c r="CG31" s="326"/>
      <c r="CI31" s="737"/>
    </row>
    <row r="32" spans="1:87" s="972" customFormat="1" ht="22.5" customHeight="1">
      <c r="A32" s="1519">
        <f t="shared" si="107"/>
        <v>24</v>
      </c>
      <c r="B32" s="165" t="s">
        <v>1186</v>
      </c>
      <c r="C32" s="134" t="s">
        <v>225</v>
      </c>
      <c r="D32" s="1488" t="s">
        <v>1127</v>
      </c>
      <c r="E32" s="218"/>
      <c r="F32" s="758">
        <v>0</v>
      </c>
      <c r="G32" s="1207">
        <v>4000</v>
      </c>
      <c r="H32" s="183"/>
      <c r="I32" s="207">
        <v>4000</v>
      </c>
      <c r="J32" s="547">
        <f t="shared" si="55"/>
        <v>0</v>
      </c>
      <c r="K32" s="195"/>
      <c r="L32" s="492">
        <f t="shared" si="56"/>
        <v>0</v>
      </c>
      <c r="M32" s="547">
        <f t="shared" si="57"/>
        <v>0</v>
      </c>
      <c r="N32" s="195"/>
      <c r="O32" s="492">
        <f t="shared" si="58"/>
        <v>0</v>
      </c>
      <c r="P32" s="547">
        <f t="shared" si="59"/>
        <v>0</v>
      </c>
      <c r="Q32" s="195"/>
      <c r="R32" s="492">
        <f t="shared" si="60"/>
        <v>0</v>
      </c>
      <c r="S32" s="547">
        <f t="shared" si="61"/>
        <v>0</v>
      </c>
      <c r="T32" s="195"/>
      <c r="U32" s="492">
        <f t="shared" si="62"/>
        <v>0</v>
      </c>
      <c r="V32" s="547">
        <f t="shared" si="63"/>
        <v>0</v>
      </c>
      <c r="W32" s="1074">
        <v>0</v>
      </c>
      <c r="X32" s="492">
        <f t="shared" si="64"/>
        <v>0</v>
      </c>
      <c r="Y32" s="547">
        <f t="shared" si="65"/>
        <v>0</v>
      </c>
      <c r="Z32" s="1074">
        <v>0</v>
      </c>
      <c r="AA32" s="492">
        <f t="shared" si="24"/>
        <v>0</v>
      </c>
      <c r="AB32" s="547">
        <f t="shared" si="66"/>
        <v>0</v>
      </c>
      <c r="AC32" s="195"/>
      <c r="AD32" s="492">
        <f t="shared" si="67"/>
        <v>0</v>
      </c>
      <c r="AE32" s="547">
        <f t="shared" si="68"/>
        <v>0</v>
      </c>
      <c r="AF32" s="195"/>
      <c r="AG32" s="492">
        <f t="shared" si="69"/>
        <v>0</v>
      </c>
      <c r="AH32" s="547">
        <f t="shared" si="70"/>
        <v>0</v>
      </c>
      <c r="AI32" s="195"/>
      <c r="AJ32" s="492">
        <f t="shared" si="71"/>
        <v>0</v>
      </c>
      <c r="AK32" s="547">
        <f t="shared" si="72"/>
        <v>0</v>
      </c>
      <c r="AL32" s="195"/>
      <c r="AM32" s="492">
        <f t="shared" si="73"/>
        <v>0</v>
      </c>
      <c r="AN32" s="547">
        <f t="shared" si="74"/>
        <v>0</v>
      </c>
      <c r="AO32" s="195">
        <v>0</v>
      </c>
      <c r="AP32" s="492">
        <f t="shared" si="75"/>
        <v>0</v>
      </c>
      <c r="AQ32" s="547">
        <f t="shared" si="76"/>
        <v>0</v>
      </c>
      <c r="AR32" s="195"/>
      <c r="AS32" s="492">
        <f t="shared" si="77"/>
        <v>0</v>
      </c>
      <c r="AT32" s="547">
        <f t="shared" si="78"/>
        <v>0</v>
      </c>
      <c r="AU32" s="195"/>
      <c r="AV32" s="492">
        <f t="shared" si="79"/>
        <v>0</v>
      </c>
      <c r="AW32" s="547">
        <f t="shared" si="80"/>
        <v>0</v>
      </c>
      <c r="AX32" s="195"/>
      <c r="AY32" s="492">
        <f t="shared" si="81"/>
        <v>0</v>
      </c>
      <c r="AZ32" s="547">
        <f t="shared" si="82"/>
        <v>0</v>
      </c>
      <c r="BA32" s="195"/>
      <c r="BB32" s="492">
        <f t="shared" si="83"/>
        <v>0</v>
      </c>
      <c r="BC32" s="547">
        <f t="shared" si="84"/>
        <v>4787.9849999999997</v>
      </c>
      <c r="BD32" s="195">
        <v>3700</v>
      </c>
      <c r="BE32" s="492">
        <f t="shared" si="85"/>
        <v>3219</v>
      </c>
      <c r="BF32" s="547">
        <f t="shared" si="86"/>
        <v>0</v>
      </c>
      <c r="BG32" s="195"/>
      <c r="BH32" s="492">
        <f t="shared" si="87"/>
        <v>0</v>
      </c>
      <c r="BI32" s="547">
        <f t="shared" si="88"/>
        <v>0</v>
      </c>
      <c r="BJ32" s="195"/>
      <c r="BK32" s="492">
        <f t="shared" si="89"/>
        <v>0</v>
      </c>
      <c r="BL32" s="547">
        <f t="shared" si="90"/>
        <v>0</v>
      </c>
      <c r="BM32" s="195"/>
      <c r="BN32" s="492">
        <f t="shared" si="91"/>
        <v>0</v>
      </c>
      <c r="BO32" s="547">
        <f t="shared" si="92"/>
        <v>0</v>
      </c>
      <c r="BP32" s="195"/>
      <c r="BQ32" s="492">
        <f t="shared" si="93"/>
        <v>0</v>
      </c>
      <c r="BR32" s="285">
        <f t="shared" si="94"/>
        <v>4787.9849999999997</v>
      </c>
      <c r="BS32" s="286">
        <f t="shared" si="95"/>
        <v>3700</v>
      </c>
      <c r="BT32" s="266">
        <f t="shared" si="96"/>
        <v>3219</v>
      </c>
      <c r="BU32" s="740">
        <f t="shared" si="97"/>
        <v>380.94</v>
      </c>
      <c r="BV32" s="712">
        <f t="shared" si="53"/>
        <v>300</v>
      </c>
      <c r="BW32" s="266">
        <f t="shared" si="98"/>
        <v>256.91310000000004</v>
      </c>
      <c r="BX32" s="285">
        <f t="shared" si="99"/>
        <v>5168.9249999999993</v>
      </c>
      <c r="BY32" s="286">
        <f t="shared" si="100"/>
        <v>4000</v>
      </c>
      <c r="BZ32" s="266">
        <f t="shared" si="101"/>
        <v>3475.9131000000002</v>
      </c>
      <c r="CA32" s="285">
        <f t="shared" si="102"/>
        <v>2539.6</v>
      </c>
      <c r="CB32" s="715">
        <v>2000</v>
      </c>
      <c r="CC32" s="266">
        <f t="shared" si="103"/>
        <v>1712.7540000000001</v>
      </c>
      <c r="CD32" s="309">
        <f t="shared" si="104"/>
        <v>7708.5249999999996</v>
      </c>
      <c r="CE32" s="310">
        <f t="shared" si="105"/>
        <v>6000</v>
      </c>
      <c r="CF32" s="308">
        <f t="shared" si="106"/>
        <v>5188.6671000000006</v>
      </c>
      <c r="CG32" s="326"/>
      <c r="CI32" s="737"/>
    </row>
    <row r="33" spans="1:87" s="972" customFormat="1" ht="22.5" customHeight="1">
      <c r="A33" s="1519">
        <f t="shared" si="107"/>
        <v>25</v>
      </c>
      <c r="B33" s="165" t="s">
        <v>1187</v>
      </c>
      <c r="C33" s="134" t="s">
        <v>225</v>
      </c>
      <c r="D33" s="1488" t="s">
        <v>1127</v>
      </c>
      <c r="E33" s="218"/>
      <c r="F33" s="758">
        <v>0</v>
      </c>
      <c r="G33" s="1207">
        <v>4000</v>
      </c>
      <c r="H33" s="183"/>
      <c r="I33" s="207">
        <v>4000</v>
      </c>
      <c r="J33" s="547">
        <f t="shared" si="55"/>
        <v>0</v>
      </c>
      <c r="K33" s="195"/>
      <c r="L33" s="492">
        <f t="shared" si="56"/>
        <v>0</v>
      </c>
      <c r="M33" s="547">
        <f t="shared" si="57"/>
        <v>0</v>
      </c>
      <c r="N33" s="195"/>
      <c r="O33" s="492">
        <f t="shared" si="58"/>
        <v>0</v>
      </c>
      <c r="P33" s="547">
        <f t="shared" si="59"/>
        <v>0</v>
      </c>
      <c r="Q33" s="195"/>
      <c r="R33" s="492">
        <f t="shared" si="60"/>
        <v>0</v>
      </c>
      <c r="S33" s="547">
        <f t="shared" si="61"/>
        <v>0</v>
      </c>
      <c r="T33" s="195"/>
      <c r="U33" s="492">
        <f t="shared" si="62"/>
        <v>0</v>
      </c>
      <c r="V33" s="547">
        <f t="shared" si="63"/>
        <v>0</v>
      </c>
      <c r="W33" s="1074">
        <v>0</v>
      </c>
      <c r="X33" s="492">
        <f t="shared" si="64"/>
        <v>0</v>
      </c>
      <c r="Y33" s="547">
        <f t="shared" si="65"/>
        <v>0</v>
      </c>
      <c r="Z33" s="1074">
        <v>0</v>
      </c>
      <c r="AA33" s="492">
        <f t="shared" si="24"/>
        <v>0</v>
      </c>
      <c r="AB33" s="547">
        <f t="shared" si="66"/>
        <v>0</v>
      </c>
      <c r="AC33" s="195"/>
      <c r="AD33" s="492">
        <f t="shared" si="67"/>
        <v>0</v>
      </c>
      <c r="AE33" s="547">
        <f t="shared" si="68"/>
        <v>0</v>
      </c>
      <c r="AF33" s="195"/>
      <c r="AG33" s="492">
        <f t="shared" si="69"/>
        <v>0</v>
      </c>
      <c r="AH33" s="547">
        <f t="shared" si="70"/>
        <v>0</v>
      </c>
      <c r="AI33" s="195"/>
      <c r="AJ33" s="492">
        <f t="shared" si="71"/>
        <v>0</v>
      </c>
      <c r="AK33" s="547">
        <f t="shared" si="72"/>
        <v>0</v>
      </c>
      <c r="AL33" s="195"/>
      <c r="AM33" s="492">
        <f t="shared" si="73"/>
        <v>0</v>
      </c>
      <c r="AN33" s="547">
        <f t="shared" si="74"/>
        <v>0</v>
      </c>
      <c r="AO33" s="195">
        <v>0</v>
      </c>
      <c r="AP33" s="492">
        <f t="shared" si="75"/>
        <v>0</v>
      </c>
      <c r="AQ33" s="547">
        <f t="shared" si="76"/>
        <v>0</v>
      </c>
      <c r="AR33" s="195"/>
      <c r="AS33" s="492">
        <f t="shared" si="77"/>
        <v>0</v>
      </c>
      <c r="AT33" s="547">
        <f t="shared" si="78"/>
        <v>0</v>
      </c>
      <c r="AU33" s="195"/>
      <c r="AV33" s="492">
        <f t="shared" si="79"/>
        <v>0</v>
      </c>
      <c r="AW33" s="547">
        <f t="shared" si="80"/>
        <v>0</v>
      </c>
      <c r="AX33" s="195"/>
      <c r="AY33" s="492">
        <f t="shared" si="81"/>
        <v>0</v>
      </c>
      <c r="AZ33" s="547">
        <f t="shared" si="82"/>
        <v>0</v>
      </c>
      <c r="BA33" s="195"/>
      <c r="BB33" s="492">
        <f t="shared" si="83"/>
        <v>0</v>
      </c>
      <c r="BC33" s="547">
        <f t="shared" si="84"/>
        <v>4969.152</v>
      </c>
      <c r="BD33" s="195">
        <v>3840</v>
      </c>
      <c r="BE33" s="492">
        <f t="shared" si="85"/>
        <v>3340.8</v>
      </c>
      <c r="BF33" s="547">
        <f t="shared" si="86"/>
        <v>0</v>
      </c>
      <c r="BG33" s="195"/>
      <c r="BH33" s="492">
        <f t="shared" si="87"/>
        <v>0</v>
      </c>
      <c r="BI33" s="547">
        <f t="shared" si="88"/>
        <v>0</v>
      </c>
      <c r="BJ33" s="195"/>
      <c r="BK33" s="492">
        <f t="shared" si="89"/>
        <v>0</v>
      </c>
      <c r="BL33" s="547">
        <f t="shared" si="90"/>
        <v>0</v>
      </c>
      <c r="BM33" s="195"/>
      <c r="BN33" s="492">
        <f t="shared" si="91"/>
        <v>0</v>
      </c>
      <c r="BO33" s="547">
        <f t="shared" si="92"/>
        <v>0</v>
      </c>
      <c r="BP33" s="195"/>
      <c r="BQ33" s="492">
        <f t="shared" si="93"/>
        <v>0</v>
      </c>
      <c r="BR33" s="285">
        <f t="shared" si="94"/>
        <v>4969.152</v>
      </c>
      <c r="BS33" s="286">
        <f t="shared" si="95"/>
        <v>3840</v>
      </c>
      <c r="BT33" s="266">
        <f t="shared" si="96"/>
        <v>3340.8</v>
      </c>
      <c r="BU33" s="740">
        <f t="shared" si="97"/>
        <v>203.16800000000001</v>
      </c>
      <c r="BV33" s="712">
        <f t="shared" si="53"/>
        <v>160</v>
      </c>
      <c r="BW33" s="266">
        <f t="shared" si="98"/>
        <v>137.02032</v>
      </c>
      <c r="BX33" s="285">
        <f t="shared" si="99"/>
        <v>5172.32</v>
      </c>
      <c r="BY33" s="286">
        <f t="shared" si="100"/>
        <v>4000</v>
      </c>
      <c r="BZ33" s="266">
        <f t="shared" si="101"/>
        <v>3477.8203200000003</v>
      </c>
      <c r="CA33" s="285">
        <f t="shared" si="102"/>
        <v>2539.6</v>
      </c>
      <c r="CB33" s="715">
        <v>2000</v>
      </c>
      <c r="CC33" s="266">
        <f t="shared" si="103"/>
        <v>1712.7540000000001</v>
      </c>
      <c r="CD33" s="309">
        <f t="shared" si="104"/>
        <v>7711.92</v>
      </c>
      <c r="CE33" s="310">
        <f t="shared" si="105"/>
        <v>6000</v>
      </c>
      <c r="CF33" s="308">
        <f t="shared" si="106"/>
        <v>5190.5743200000006</v>
      </c>
      <c r="CG33" s="326"/>
      <c r="CI33" s="737"/>
    </row>
    <row r="34" spans="1:87" s="972" customFormat="1" ht="22.5" customHeight="1">
      <c r="A34" s="1519">
        <f t="shared" si="107"/>
        <v>26</v>
      </c>
      <c r="B34" s="165" t="s">
        <v>1188</v>
      </c>
      <c r="C34" s="134" t="s">
        <v>225</v>
      </c>
      <c r="D34" s="1488" t="s">
        <v>1127</v>
      </c>
      <c r="E34" s="218"/>
      <c r="F34" s="758">
        <v>0</v>
      </c>
      <c r="G34" s="1207">
        <v>4000</v>
      </c>
      <c r="H34" s="183"/>
      <c r="I34" s="207">
        <v>4000</v>
      </c>
      <c r="J34" s="547">
        <f t="shared" si="55"/>
        <v>0</v>
      </c>
      <c r="K34" s="195"/>
      <c r="L34" s="492">
        <f t="shared" si="56"/>
        <v>0</v>
      </c>
      <c r="M34" s="547">
        <f t="shared" si="57"/>
        <v>0</v>
      </c>
      <c r="N34" s="195"/>
      <c r="O34" s="492">
        <f t="shared" si="58"/>
        <v>0</v>
      </c>
      <c r="P34" s="547">
        <f t="shared" si="59"/>
        <v>0</v>
      </c>
      <c r="Q34" s="195"/>
      <c r="R34" s="492">
        <f t="shared" si="60"/>
        <v>0</v>
      </c>
      <c r="S34" s="547">
        <f t="shared" si="61"/>
        <v>0</v>
      </c>
      <c r="T34" s="195"/>
      <c r="U34" s="492">
        <f t="shared" si="62"/>
        <v>0</v>
      </c>
      <c r="V34" s="547">
        <f t="shared" si="63"/>
        <v>0</v>
      </c>
      <c r="W34" s="1074">
        <v>0</v>
      </c>
      <c r="X34" s="492">
        <f t="shared" si="64"/>
        <v>0</v>
      </c>
      <c r="Y34" s="547">
        <f t="shared" si="65"/>
        <v>0</v>
      </c>
      <c r="Z34" s="1074">
        <v>0</v>
      </c>
      <c r="AA34" s="492">
        <f t="shared" si="24"/>
        <v>0</v>
      </c>
      <c r="AB34" s="547">
        <f t="shared" si="66"/>
        <v>0</v>
      </c>
      <c r="AC34" s="195"/>
      <c r="AD34" s="492">
        <f t="shared" si="67"/>
        <v>0</v>
      </c>
      <c r="AE34" s="547">
        <f t="shared" si="68"/>
        <v>0</v>
      </c>
      <c r="AF34" s="195"/>
      <c r="AG34" s="492">
        <f t="shared" si="69"/>
        <v>0</v>
      </c>
      <c r="AH34" s="547">
        <f t="shared" si="70"/>
        <v>0</v>
      </c>
      <c r="AI34" s="195"/>
      <c r="AJ34" s="492">
        <f t="shared" si="71"/>
        <v>0</v>
      </c>
      <c r="AK34" s="547">
        <f t="shared" si="72"/>
        <v>0</v>
      </c>
      <c r="AL34" s="195"/>
      <c r="AM34" s="492">
        <f t="shared" si="73"/>
        <v>0</v>
      </c>
      <c r="AN34" s="547">
        <f t="shared" si="74"/>
        <v>0</v>
      </c>
      <c r="AO34" s="195">
        <v>0</v>
      </c>
      <c r="AP34" s="492">
        <f t="shared" si="75"/>
        <v>0</v>
      </c>
      <c r="AQ34" s="547">
        <f t="shared" si="76"/>
        <v>0</v>
      </c>
      <c r="AR34" s="195"/>
      <c r="AS34" s="492">
        <f t="shared" si="77"/>
        <v>0</v>
      </c>
      <c r="AT34" s="547">
        <f t="shared" si="78"/>
        <v>0</v>
      </c>
      <c r="AU34" s="195"/>
      <c r="AV34" s="492">
        <f t="shared" si="79"/>
        <v>0</v>
      </c>
      <c r="AW34" s="547">
        <f t="shared" si="80"/>
        <v>0</v>
      </c>
      <c r="AX34" s="195"/>
      <c r="AY34" s="492">
        <f t="shared" si="81"/>
        <v>0</v>
      </c>
      <c r="AZ34" s="547">
        <f t="shared" si="82"/>
        <v>0</v>
      </c>
      <c r="BA34" s="195"/>
      <c r="BB34" s="492">
        <f t="shared" si="83"/>
        <v>0</v>
      </c>
      <c r="BC34" s="547">
        <f t="shared" si="84"/>
        <v>3933.9119999999998</v>
      </c>
      <c r="BD34" s="195">
        <v>3040</v>
      </c>
      <c r="BE34" s="492">
        <f t="shared" si="85"/>
        <v>2644.8</v>
      </c>
      <c r="BF34" s="547">
        <f t="shared" si="86"/>
        <v>0</v>
      </c>
      <c r="BG34" s="195"/>
      <c r="BH34" s="492">
        <f t="shared" si="87"/>
        <v>0</v>
      </c>
      <c r="BI34" s="547">
        <f t="shared" si="88"/>
        <v>0</v>
      </c>
      <c r="BJ34" s="195"/>
      <c r="BK34" s="492">
        <f t="shared" si="89"/>
        <v>0</v>
      </c>
      <c r="BL34" s="547">
        <f t="shared" si="90"/>
        <v>0</v>
      </c>
      <c r="BM34" s="195"/>
      <c r="BN34" s="492">
        <f t="shared" si="91"/>
        <v>0</v>
      </c>
      <c r="BO34" s="547">
        <f t="shared" si="92"/>
        <v>0</v>
      </c>
      <c r="BP34" s="195"/>
      <c r="BQ34" s="492">
        <f t="shared" si="93"/>
        <v>0</v>
      </c>
      <c r="BR34" s="285">
        <f t="shared" si="94"/>
        <v>3933.9119999999998</v>
      </c>
      <c r="BS34" s="286">
        <f t="shared" si="95"/>
        <v>3040</v>
      </c>
      <c r="BT34" s="266">
        <f t="shared" si="96"/>
        <v>2644.8</v>
      </c>
      <c r="BU34" s="740">
        <f t="shared" si="97"/>
        <v>1219.008</v>
      </c>
      <c r="BV34" s="712">
        <f t="shared" si="53"/>
        <v>960</v>
      </c>
      <c r="BW34" s="266">
        <f t="shared" si="98"/>
        <v>822.12192000000005</v>
      </c>
      <c r="BX34" s="285">
        <f t="shared" si="99"/>
        <v>5152.92</v>
      </c>
      <c r="BY34" s="286">
        <f t="shared" si="100"/>
        <v>4000</v>
      </c>
      <c r="BZ34" s="266">
        <f t="shared" si="101"/>
        <v>3466.9219200000002</v>
      </c>
      <c r="CA34" s="285">
        <f t="shared" si="102"/>
        <v>2539.6</v>
      </c>
      <c r="CB34" s="715">
        <v>2000</v>
      </c>
      <c r="CC34" s="266">
        <f t="shared" si="103"/>
        <v>1712.7540000000001</v>
      </c>
      <c r="CD34" s="309">
        <f t="shared" si="104"/>
        <v>7692.52</v>
      </c>
      <c r="CE34" s="310">
        <f t="shared" si="105"/>
        <v>6000</v>
      </c>
      <c r="CF34" s="308">
        <f t="shared" si="106"/>
        <v>5179.6759200000006</v>
      </c>
      <c r="CG34" s="326"/>
      <c r="CI34" s="737"/>
    </row>
    <row r="35" spans="1:87" s="972" customFormat="1" ht="34.5" customHeight="1">
      <c r="A35" s="1519">
        <f t="shared" si="107"/>
        <v>27</v>
      </c>
      <c r="B35" s="1799" t="s">
        <v>1404</v>
      </c>
      <c r="C35" s="134" t="s">
        <v>225</v>
      </c>
      <c r="D35" s="166" t="s">
        <v>1388</v>
      </c>
      <c r="E35" s="218"/>
      <c r="F35" s="758">
        <v>0</v>
      </c>
      <c r="G35" s="1207">
        <v>6300</v>
      </c>
      <c r="H35" s="183"/>
      <c r="I35" s="207">
        <v>1200</v>
      </c>
      <c r="J35" s="547">
        <f t="shared" ref="J35" si="108">K35*J$3</f>
        <v>0</v>
      </c>
      <c r="K35" s="195"/>
      <c r="L35" s="492">
        <f t="shared" ref="L35" si="109">K35*L$3</f>
        <v>0</v>
      </c>
      <c r="M35" s="547">
        <f t="shared" ref="M35" si="110">N35*M$3</f>
        <v>0</v>
      </c>
      <c r="N35" s="195"/>
      <c r="O35" s="492">
        <f t="shared" ref="O35" si="111">N35*O$3</f>
        <v>0</v>
      </c>
      <c r="P35" s="547">
        <f t="shared" ref="P35" si="112">Q35*P$3</f>
        <v>0</v>
      </c>
      <c r="Q35" s="195"/>
      <c r="R35" s="492">
        <f t="shared" ref="R35" si="113">Q35*R$3</f>
        <v>0</v>
      </c>
      <c r="S35" s="547">
        <f t="shared" ref="S35" si="114">T35*S$3</f>
        <v>0</v>
      </c>
      <c r="T35" s="195"/>
      <c r="U35" s="492">
        <f t="shared" ref="U35" si="115">T35*U$3</f>
        <v>0</v>
      </c>
      <c r="V35" s="547">
        <f t="shared" ref="V35" si="116">W35*V$3</f>
        <v>0</v>
      </c>
      <c r="W35" s="1074">
        <v>0</v>
      </c>
      <c r="X35" s="492">
        <f t="shared" ref="X35" si="117">W35*X$3</f>
        <v>0</v>
      </c>
      <c r="Y35" s="547">
        <f t="shared" ref="Y35" si="118">Z35*Y$3</f>
        <v>0</v>
      </c>
      <c r="Z35" s="1074">
        <v>0</v>
      </c>
      <c r="AA35" s="492">
        <f t="shared" ref="AA35" si="119">Z35*AA$3</f>
        <v>0</v>
      </c>
      <c r="AB35" s="547">
        <f t="shared" ref="AB35" si="120">AC35*AB$3</f>
        <v>0</v>
      </c>
      <c r="AC35" s="195"/>
      <c r="AD35" s="492">
        <f t="shared" ref="AD35" si="121">AC35*AD$3</f>
        <v>0</v>
      </c>
      <c r="AE35" s="547">
        <f t="shared" ref="AE35" si="122">AF35*AE$3</f>
        <v>0</v>
      </c>
      <c r="AF35" s="195"/>
      <c r="AG35" s="492">
        <f t="shared" ref="AG35" si="123">AF35*AG$3</f>
        <v>0</v>
      </c>
      <c r="AH35" s="547">
        <f t="shared" ref="AH35" si="124">AI35*AH$3</f>
        <v>0</v>
      </c>
      <c r="AI35" s="195"/>
      <c r="AJ35" s="492">
        <f t="shared" ref="AJ35" si="125">AI35*AJ$3</f>
        <v>0</v>
      </c>
      <c r="AK35" s="547">
        <f t="shared" ref="AK35" si="126">AL35*AK$3</f>
        <v>0</v>
      </c>
      <c r="AL35" s="195"/>
      <c r="AM35" s="492">
        <f t="shared" ref="AM35" si="127">AL35*AM$3</f>
        <v>0</v>
      </c>
      <c r="AN35" s="547">
        <f t="shared" ref="AN35" si="128">AO35*AN$3</f>
        <v>0</v>
      </c>
      <c r="AO35" s="195">
        <v>0</v>
      </c>
      <c r="AP35" s="492">
        <f t="shared" ref="AP35" si="129">AO35*AP$3</f>
        <v>0</v>
      </c>
      <c r="AQ35" s="547">
        <f t="shared" ref="AQ35" si="130">AR35*AQ$3</f>
        <v>0</v>
      </c>
      <c r="AR35" s="195"/>
      <c r="AS35" s="492">
        <f t="shared" ref="AS35" si="131">AR35*AS$3</f>
        <v>0</v>
      </c>
      <c r="AT35" s="547">
        <f t="shared" ref="AT35" si="132">AU35*AT$3</f>
        <v>0</v>
      </c>
      <c r="AU35" s="195"/>
      <c r="AV35" s="492">
        <f t="shared" ref="AV35" si="133">AU35*AV$3</f>
        <v>0</v>
      </c>
      <c r="AW35" s="547">
        <f t="shared" ref="AW35" si="134">AX35*AW$3</f>
        <v>0</v>
      </c>
      <c r="AX35" s="195"/>
      <c r="AY35" s="492">
        <f t="shared" ref="AY35" si="135">AX35*AY$3</f>
        <v>0</v>
      </c>
      <c r="AZ35" s="547">
        <f t="shared" ref="AZ35" si="136">BA35*AZ$3</f>
        <v>0</v>
      </c>
      <c r="BA35" s="195"/>
      <c r="BB35" s="492">
        <f t="shared" ref="BB35" si="137">BA35*BB$3</f>
        <v>0</v>
      </c>
      <c r="BC35" s="547">
        <f t="shared" ref="BC35" si="138">BD35*BC$3</f>
        <v>0</v>
      </c>
      <c r="BD35" s="195"/>
      <c r="BE35" s="492">
        <f t="shared" ref="BE35" si="139">BD35*BE$3</f>
        <v>0</v>
      </c>
      <c r="BF35" s="547">
        <f t="shared" ref="BF35" si="140">BG35*BF$3</f>
        <v>0</v>
      </c>
      <c r="BG35" s="195"/>
      <c r="BH35" s="492">
        <f t="shared" ref="BH35" si="141">BG35*BH$3</f>
        <v>0</v>
      </c>
      <c r="BI35" s="547">
        <f t="shared" ref="BI35" si="142">BJ35*BI$3</f>
        <v>0</v>
      </c>
      <c r="BJ35" s="195"/>
      <c r="BK35" s="492">
        <f t="shared" ref="BK35" si="143">BJ35*BK$3</f>
        <v>0</v>
      </c>
      <c r="BL35" s="547">
        <f t="shared" ref="BL35" si="144">BM35*BL$3</f>
        <v>0</v>
      </c>
      <c r="BM35" s="195"/>
      <c r="BN35" s="492">
        <f t="shared" ref="BN35" si="145">BM35*BN$3</f>
        <v>0</v>
      </c>
      <c r="BO35" s="547">
        <f t="shared" ref="BO35" si="146">BP35*BO$3</f>
        <v>0</v>
      </c>
      <c r="BP35" s="195"/>
      <c r="BQ35" s="492">
        <f t="shared" ref="BQ35" si="147">BP35*BQ$3</f>
        <v>0</v>
      </c>
      <c r="BR35" s="285">
        <f t="shared" ref="BR35" si="148">J35+M35+P35+S35+V35+Y35+AB35+AE35+AH35+AK35+AN35+AQ35+AT35+AW35+AZ35+BC35+BF35+BI35+BL35+BO35</f>
        <v>0</v>
      </c>
      <c r="BS35" s="286">
        <f t="shared" ref="BS35" si="149">K35+N35+Q35+T35+W35+Z35+AC35+AF35+AI35+AL35+AO35+AR35+AU35+AX35+BA35+BD35+BG35+BJ35+BM35+BP35</f>
        <v>0</v>
      </c>
      <c r="BT35" s="266">
        <f t="shared" ref="BT35" si="150">L35+O35+R35+U35+X35+AA35+AD35+AG35+AJ35+AM35+AP35+AS35+AV35+AY35+BB35+BE35+BH35+BK35+BN35+BQ35</f>
        <v>0</v>
      </c>
      <c r="BU35" s="740">
        <f t="shared" ref="BU35" si="151">BV35*BU$3</f>
        <v>1523.76</v>
      </c>
      <c r="BV35" s="712">
        <f t="shared" ref="BV35" si="152">I35-BS35</f>
        <v>1200</v>
      </c>
      <c r="BW35" s="266">
        <f t="shared" ref="BW35" si="153">BV35*BW$3</f>
        <v>1027.6524000000002</v>
      </c>
      <c r="BX35" s="285">
        <f t="shared" ref="BX35" si="154">BR35+BU35</f>
        <v>1523.76</v>
      </c>
      <c r="BY35" s="286">
        <f t="shared" ref="BY35" si="155">BS35+BV35</f>
        <v>1200</v>
      </c>
      <c r="BZ35" s="266">
        <f t="shared" ref="BZ35" si="156">BT35+BW35</f>
        <v>1027.6524000000002</v>
      </c>
      <c r="CA35" s="285">
        <f t="shared" ref="CA35" si="157">CB35*CA$3</f>
        <v>0</v>
      </c>
      <c r="CB35" s="715">
        <v>0</v>
      </c>
      <c r="CC35" s="266">
        <f t="shared" ref="CC35" si="158">CB35*$CC$3</f>
        <v>0</v>
      </c>
      <c r="CD35" s="309">
        <f t="shared" ref="CD35" si="159">BX35+CA35</f>
        <v>1523.76</v>
      </c>
      <c r="CE35" s="310">
        <f t="shared" ref="CE35" si="160">BY35+CB35</f>
        <v>1200</v>
      </c>
      <c r="CF35" s="308">
        <f t="shared" ref="CF35" si="161">BZ35+CC35</f>
        <v>1027.6524000000002</v>
      </c>
      <c r="CG35" s="326"/>
      <c r="CI35" s="737"/>
    </row>
    <row r="36" spans="1:87" s="972" customFormat="1">
      <c r="A36" s="177">
        <v>28</v>
      </c>
      <c r="B36" s="165" t="s">
        <v>334</v>
      </c>
      <c r="C36" s="134" t="s">
        <v>226</v>
      </c>
      <c r="D36" s="166" t="s">
        <v>335</v>
      </c>
      <c r="E36" s="218"/>
      <c r="F36" s="758">
        <f>[1]Consultants!F44</f>
        <v>46500</v>
      </c>
      <c r="G36" s="1207">
        <v>10400</v>
      </c>
      <c r="H36" s="183"/>
      <c r="I36" s="207">
        <v>10400</v>
      </c>
      <c r="J36" s="547">
        <f t="shared" si="47"/>
        <v>0</v>
      </c>
      <c r="K36" s="195"/>
      <c r="L36" s="492">
        <f t="shared" si="19"/>
        <v>0</v>
      </c>
      <c r="M36" s="547">
        <f t="shared" si="48"/>
        <v>0</v>
      </c>
      <c r="N36" s="195"/>
      <c r="O36" s="492">
        <f t="shared" si="20"/>
        <v>0</v>
      </c>
      <c r="P36" s="547">
        <f t="shared" si="49"/>
        <v>3828.2397400000004</v>
      </c>
      <c r="Q36" s="195">
        <v>2600</v>
      </c>
      <c r="R36" s="492">
        <f t="shared" si="21"/>
        <v>2413.5565999999999</v>
      </c>
      <c r="S36" s="547">
        <f t="shared" si="50"/>
        <v>5591.2345015800001</v>
      </c>
      <c r="T36" s="195">
        <v>3900</v>
      </c>
      <c r="U36" s="492">
        <f t="shared" si="22"/>
        <v>3581.336577</v>
      </c>
      <c r="V36" s="547">
        <f t="shared" si="1"/>
        <v>5046.7950584999999</v>
      </c>
      <c r="W36" s="1074">
        <v>3900</v>
      </c>
      <c r="X36" s="492">
        <f t="shared" si="23"/>
        <v>3393.0000156000001</v>
      </c>
      <c r="Y36" s="547">
        <f t="shared" si="51"/>
        <v>0</v>
      </c>
      <c r="Z36" s="1074"/>
      <c r="AA36" s="492">
        <f t="shared" si="24"/>
        <v>0</v>
      </c>
      <c r="AB36" s="547">
        <f t="shared" si="2"/>
        <v>0</v>
      </c>
      <c r="AC36" s="195"/>
      <c r="AD36" s="492">
        <f t="shared" si="25"/>
        <v>0</v>
      </c>
      <c r="AE36" s="547">
        <f t="shared" si="26"/>
        <v>0</v>
      </c>
      <c r="AF36" s="195"/>
      <c r="AG36" s="492">
        <f t="shared" si="27"/>
        <v>0</v>
      </c>
      <c r="AH36" s="547">
        <f t="shared" si="28"/>
        <v>0</v>
      </c>
      <c r="AI36" s="195"/>
      <c r="AJ36" s="492">
        <f t="shared" si="29"/>
        <v>0</v>
      </c>
      <c r="AK36" s="547">
        <f t="shared" si="3"/>
        <v>0</v>
      </c>
      <c r="AL36" s="195"/>
      <c r="AM36" s="492">
        <f t="shared" si="30"/>
        <v>0</v>
      </c>
      <c r="AN36" s="547">
        <f t="shared" si="4"/>
        <v>0</v>
      </c>
      <c r="AO36" s="195"/>
      <c r="AP36" s="492">
        <f t="shared" si="31"/>
        <v>0</v>
      </c>
      <c r="AQ36" s="547">
        <f t="shared" si="5"/>
        <v>0</v>
      </c>
      <c r="AR36" s="195"/>
      <c r="AS36" s="492">
        <f t="shared" si="32"/>
        <v>0</v>
      </c>
      <c r="AT36" s="547">
        <f t="shared" si="6"/>
        <v>0</v>
      </c>
      <c r="AU36" s="195"/>
      <c r="AV36" s="492">
        <f t="shared" si="33"/>
        <v>0</v>
      </c>
      <c r="AW36" s="547">
        <f t="shared" si="7"/>
        <v>0</v>
      </c>
      <c r="AX36" s="195"/>
      <c r="AY36" s="492">
        <f t="shared" si="34"/>
        <v>0</v>
      </c>
      <c r="AZ36" s="547">
        <f t="shared" si="8"/>
        <v>0</v>
      </c>
      <c r="BA36" s="195"/>
      <c r="BB36" s="492">
        <f t="shared" si="35"/>
        <v>0</v>
      </c>
      <c r="BC36" s="547">
        <f t="shared" si="9"/>
        <v>0</v>
      </c>
      <c r="BD36" s="195"/>
      <c r="BE36" s="492">
        <f t="shared" si="36"/>
        <v>0</v>
      </c>
      <c r="BF36" s="547">
        <f t="shared" si="10"/>
        <v>0</v>
      </c>
      <c r="BG36" s="195"/>
      <c r="BH36" s="492">
        <f t="shared" si="37"/>
        <v>0</v>
      </c>
      <c r="BI36" s="547">
        <f t="shared" si="11"/>
        <v>0</v>
      </c>
      <c r="BJ36" s="195"/>
      <c r="BK36" s="492">
        <f t="shared" si="38"/>
        <v>0</v>
      </c>
      <c r="BL36" s="547">
        <f t="shared" si="12"/>
        <v>0</v>
      </c>
      <c r="BM36" s="195"/>
      <c r="BN36" s="492">
        <f t="shared" si="39"/>
        <v>0</v>
      </c>
      <c r="BO36" s="547">
        <f t="shared" si="13"/>
        <v>0</v>
      </c>
      <c r="BP36" s="715"/>
      <c r="BQ36" s="492">
        <f t="shared" si="40"/>
        <v>0</v>
      </c>
      <c r="BR36" s="285">
        <f t="shared" si="41"/>
        <v>14466.269300080001</v>
      </c>
      <c r="BS36" s="286">
        <f t="shared" si="42"/>
        <v>10400</v>
      </c>
      <c r="BT36" s="266">
        <f t="shared" si="43"/>
        <v>9387.8931926000005</v>
      </c>
      <c r="BU36" s="740">
        <f t="shared" si="52"/>
        <v>0</v>
      </c>
      <c r="BV36" s="712">
        <f t="shared" si="53"/>
        <v>0</v>
      </c>
      <c r="BW36" s="266">
        <f t="shared" si="14"/>
        <v>0</v>
      </c>
      <c r="BX36" s="285">
        <f t="shared" ref="BX36:BY44" si="162">BR36+BU36</f>
        <v>14466.269300080001</v>
      </c>
      <c r="BY36" s="286">
        <f t="shared" si="162"/>
        <v>10400</v>
      </c>
      <c r="BZ36" s="266">
        <f t="shared" si="44"/>
        <v>9387.8931926000005</v>
      </c>
      <c r="CA36" s="285">
        <f t="shared" ref="CA36:CA44" si="163">CB36*CA$3</f>
        <v>0</v>
      </c>
      <c r="CB36" s="195"/>
      <c r="CC36" s="266">
        <f t="shared" si="45"/>
        <v>0</v>
      </c>
      <c r="CD36" s="309">
        <f t="shared" ref="CD36:CF44" si="164">BX36+CA36</f>
        <v>14466.269300080001</v>
      </c>
      <c r="CE36" s="310">
        <f t="shared" si="164"/>
        <v>10400</v>
      </c>
      <c r="CF36" s="308">
        <f t="shared" si="164"/>
        <v>9387.8931926000005</v>
      </c>
      <c r="CG36" s="326"/>
      <c r="CI36" s="737" t="s">
        <v>311</v>
      </c>
    </row>
    <row r="37" spans="1:87" s="972" customFormat="1">
      <c r="A37" s="177">
        <v>29</v>
      </c>
      <c r="B37" s="1799" t="s">
        <v>482</v>
      </c>
      <c r="C37" s="134" t="s">
        <v>200</v>
      </c>
      <c r="D37" s="166" t="s">
        <v>335</v>
      </c>
      <c r="E37" s="218"/>
      <c r="F37" s="758">
        <f>Consultants!F71</f>
        <v>0</v>
      </c>
      <c r="G37" s="1207">
        <v>14400</v>
      </c>
      <c r="H37" s="183"/>
      <c r="I37" s="207">
        <v>14400</v>
      </c>
      <c r="J37" s="547">
        <f t="shared" si="47"/>
        <v>0</v>
      </c>
      <c r="K37" s="195"/>
      <c r="L37" s="492">
        <f t="shared" si="19"/>
        <v>0</v>
      </c>
      <c r="M37" s="547">
        <f t="shared" si="48"/>
        <v>0</v>
      </c>
      <c r="N37" s="195"/>
      <c r="O37" s="492">
        <f t="shared" si="20"/>
        <v>0</v>
      </c>
      <c r="P37" s="547">
        <f t="shared" si="49"/>
        <v>0</v>
      </c>
      <c r="Q37" s="195"/>
      <c r="R37" s="492">
        <f t="shared" si="21"/>
        <v>0</v>
      </c>
      <c r="S37" s="547">
        <f t="shared" si="50"/>
        <v>0</v>
      </c>
      <c r="T37" s="195"/>
      <c r="U37" s="492">
        <f t="shared" si="22"/>
        <v>0</v>
      </c>
      <c r="V37" s="547">
        <f t="shared" si="1"/>
        <v>0</v>
      </c>
      <c r="W37" s="1074"/>
      <c r="X37" s="492">
        <f t="shared" si="23"/>
        <v>0</v>
      </c>
      <c r="Y37" s="547">
        <f t="shared" si="51"/>
        <v>0</v>
      </c>
      <c r="Z37" s="1074"/>
      <c r="AA37" s="492">
        <f t="shared" si="24"/>
        <v>0</v>
      </c>
      <c r="AB37" s="547">
        <f t="shared" si="2"/>
        <v>0</v>
      </c>
      <c r="AC37" s="195"/>
      <c r="AD37" s="492">
        <f t="shared" si="25"/>
        <v>0</v>
      </c>
      <c r="AE37" s="547">
        <f t="shared" si="26"/>
        <v>1108.9749689999999</v>
      </c>
      <c r="AF37" s="195">
        <v>856.98</v>
      </c>
      <c r="AG37" s="492">
        <f t="shared" si="27"/>
        <v>745.57259999999997</v>
      </c>
      <c r="AH37" s="547">
        <f t="shared" si="28"/>
        <v>4658.58</v>
      </c>
      <c r="AI37" s="195">
        <v>3600</v>
      </c>
      <c r="AJ37" s="492">
        <f t="shared" si="29"/>
        <v>3132</v>
      </c>
      <c r="AK37" s="547">
        <f t="shared" si="3"/>
        <v>6211.44</v>
      </c>
      <c r="AL37" s="195">
        <v>4800</v>
      </c>
      <c r="AM37" s="492">
        <f t="shared" si="30"/>
        <v>4176</v>
      </c>
      <c r="AN37" s="547">
        <f t="shared" si="4"/>
        <v>4462.1432099999993</v>
      </c>
      <c r="AO37" s="195">
        <v>3448.2</v>
      </c>
      <c r="AP37" s="492">
        <f t="shared" si="31"/>
        <v>2999.9339999999997</v>
      </c>
      <c r="AQ37" s="547">
        <f t="shared" si="5"/>
        <v>0</v>
      </c>
      <c r="AR37" s="195"/>
      <c r="AS37" s="492">
        <f t="shared" si="32"/>
        <v>0</v>
      </c>
      <c r="AT37" s="547">
        <f t="shared" si="6"/>
        <v>0</v>
      </c>
      <c r="AU37" s="195"/>
      <c r="AV37" s="492">
        <f t="shared" si="33"/>
        <v>0</v>
      </c>
      <c r="AW37" s="547">
        <f t="shared" si="7"/>
        <v>0</v>
      </c>
      <c r="AX37" s="195"/>
      <c r="AY37" s="492">
        <f t="shared" si="34"/>
        <v>0</v>
      </c>
      <c r="AZ37" s="547">
        <f t="shared" si="8"/>
        <v>0</v>
      </c>
      <c r="BA37" s="195"/>
      <c r="BB37" s="492">
        <f t="shared" si="35"/>
        <v>0</v>
      </c>
      <c r="BC37" s="547">
        <f t="shared" si="9"/>
        <v>0</v>
      </c>
      <c r="BD37" s="195"/>
      <c r="BE37" s="492">
        <f t="shared" si="36"/>
        <v>0</v>
      </c>
      <c r="BF37" s="547">
        <f t="shared" si="10"/>
        <v>0</v>
      </c>
      <c r="BG37" s="195"/>
      <c r="BH37" s="492">
        <f t="shared" si="37"/>
        <v>0</v>
      </c>
      <c r="BI37" s="547">
        <f t="shared" si="11"/>
        <v>0</v>
      </c>
      <c r="BJ37" s="195"/>
      <c r="BK37" s="492">
        <f t="shared" si="38"/>
        <v>0</v>
      </c>
      <c r="BL37" s="547">
        <f t="shared" si="12"/>
        <v>0</v>
      </c>
      <c r="BM37" s="195"/>
      <c r="BN37" s="492">
        <f t="shared" si="39"/>
        <v>0</v>
      </c>
      <c r="BO37" s="547">
        <f t="shared" si="13"/>
        <v>0</v>
      </c>
      <c r="BP37" s="195"/>
      <c r="BQ37" s="492">
        <f t="shared" si="40"/>
        <v>0</v>
      </c>
      <c r="BR37" s="285">
        <f t="shared" si="41"/>
        <v>16441.138178999998</v>
      </c>
      <c r="BS37" s="286">
        <f t="shared" si="42"/>
        <v>12705.18</v>
      </c>
      <c r="BT37" s="266">
        <f t="shared" si="43"/>
        <v>11053.506599999999</v>
      </c>
      <c r="BU37" s="740">
        <f t="shared" si="52"/>
        <v>2152.0824359999997</v>
      </c>
      <c r="BV37" s="712">
        <f t="shared" si="53"/>
        <v>1694.8199999999997</v>
      </c>
      <c r="BW37" s="266">
        <f t="shared" si="14"/>
        <v>1451.4048671399999</v>
      </c>
      <c r="BX37" s="285">
        <f t="shared" si="162"/>
        <v>18593.220614999998</v>
      </c>
      <c r="BY37" s="286">
        <f t="shared" si="162"/>
        <v>14400</v>
      </c>
      <c r="BZ37" s="266">
        <f t="shared" si="44"/>
        <v>12504.911467139998</v>
      </c>
      <c r="CA37" s="285">
        <f t="shared" si="163"/>
        <v>0</v>
      </c>
      <c r="CB37" s="195">
        <v>0</v>
      </c>
      <c r="CC37" s="266">
        <f t="shared" si="45"/>
        <v>0</v>
      </c>
      <c r="CD37" s="309">
        <f t="shared" si="164"/>
        <v>18593.220614999998</v>
      </c>
      <c r="CE37" s="310">
        <f t="shared" si="164"/>
        <v>14400</v>
      </c>
      <c r="CF37" s="308">
        <f t="shared" si="164"/>
        <v>12504.911467139998</v>
      </c>
      <c r="CG37" s="326"/>
      <c r="CI37" s="737" t="s">
        <v>543</v>
      </c>
    </row>
    <row r="38" spans="1:87" s="972" customFormat="1">
      <c r="A38" s="177">
        <f t="shared" si="0"/>
        <v>30</v>
      </c>
      <c r="B38" s="1799" t="s">
        <v>482</v>
      </c>
      <c r="C38" s="134" t="s">
        <v>200</v>
      </c>
      <c r="D38" s="166" t="s">
        <v>335</v>
      </c>
      <c r="E38" s="218"/>
      <c r="F38" s="758">
        <f>Consultants!F73</f>
        <v>0</v>
      </c>
      <c r="G38" s="1207">
        <v>23618</v>
      </c>
      <c r="H38" s="183"/>
      <c r="I38" s="207">
        <v>23618</v>
      </c>
      <c r="J38" s="547">
        <f>K38*J$3</f>
        <v>0</v>
      </c>
      <c r="K38" s="195"/>
      <c r="L38" s="492">
        <f>K38*L$3</f>
        <v>0</v>
      </c>
      <c r="M38" s="547">
        <f>N38*M$3</f>
        <v>0</v>
      </c>
      <c r="N38" s="195"/>
      <c r="O38" s="492">
        <f>N38*O$3</f>
        <v>0</v>
      </c>
      <c r="P38" s="547">
        <f>Q38*P$3</f>
        <v>0</v>
      </c>
      <c r="Q38" s="195"/>
      <c r="R38" s="492">
        <f>Q38*R$3</f>
        <v>0</v>
      </c>
      <c r="S38" s="547">
        <f>T38*S$3</f>
        <v>0</v>
      </c>
      <c r="T38" s="195"/>
      <c r="U38" s="492">
        <f>T38*U$3</f>
        <v>0</v>
      </c>
      <c r="V38" s="547">
        <f>W38*V$3</f>
        <v>0</v>
      </c>
      <c r="W38" s="1074"/>
      <c r="X38" s="492">
        <f>W38*X$3</f>
        <v>0</v>
      </c>
      <c r="Y38" s="547">
        <f>Z38*Y$3</f>
        <v>0</v>
      </c>
      <c r="Z38" s="1074"/>
      <c r="AA38" s="492">
        <f t="shared" si="24"/>
        <v>0</v>
      </c>
      <c r="AB38" s="547">
        <f>AC38*AB$3</f>
        <v>0</v>
      </c>
      <c r="AC38" s="195"/>
      <c r="AD38" s="492">
        <f>AC38*AD$3</f>
        <v>0</v>
      </c>
      <c r="AE38" s="547">
        <f>AF38*AE$3</f>
        <v>0</v>
      </c>
      <c r="AF38" s="195">
        <v>0</v>
      </c>
      <c r="AG38" s="492">
        <f>AF38*AG$3</f>
        <v>0</v>
      </c>
      <c r="AH38" s="547">
        <f>AI38*AH$3</f>
        <v>0</v>
      </c>
      <c r="AI38" s="195">
        <v>0</v>
      </c>
      <c r="AJ38" s="492">
        <f>AI38*AJ$3</f>
        <v>0</v>
      </c>
      <c r="AK38" s="547">
        <f>AL38*AK$3</f>
        <v>0</v>
      </c>
      <c r="AL38" s="195">
        <v>0</v>
      </c>
      <c r="AM38" s="492">
        <f>AL38*AM$3</f>
        <v>0</v>
      </c>
      <c r="AN38" s="547">
        <f>AO38*AN$3</f>
        <v>0</v>
      </c>
      <c r="AO38" s="195"/>
      <c r="AP38" s="492">
        <f>AO38*AP$3</f>
        <v>0</v>
      </c>
      <c r="AQ38" s="547">
        <f>AR38*AQ$3</f>
        <v>4462.1432099999993</v>
      </c>
      <c r="AR38" s="195">
        <v>3448.2</v>
      </c>
      <c r="AS38" s="492">
        <f>AR38*AS$3</f>
        <v>2999.9339999999997</v>
      </c>
      <c r="AT38" s="547">
        <f>AU38*AT$3</f>
        <v>4855.0167899999997</v>
      </c>
      <c r="AU38" s="195">
        <v>3751.8</v>
      </c>
      <c r="AV38" s="492">
        <f>AU38*AV$3</f>
        <v>3264.0660000000003</v>
      </c>
      <c r="AW38" s="547">
        <f>AX38*AW$3</f>
        <v>4855.0167899999997</v>
      </c>
      <c r="AX38" s="195">
        <v>3751.8</v>
      </c>
      <c r="AY38" s="492">
        <f>AX38*AY$3</f>
        <v>3264.0660000000003</v>
      </c>
      <c r="AZ38" s="547">
        <f>BA38*AZ$3</f>
        <v>4462.2726149999999</v>
      </c>
      <c r="BA38" s="195">
        <v>3448.3</v>
      </c>
      <c r="BB38" s="492">
        <f>BA38*BB$3</f>
        <v>3000.0210000000002</v>
      </c>
      <c r="BC38" s="547">
        <f>BD38*BC$3</f>
        <v>4658.58</v>
      </c>
      <c r="BD38" s="195">
        <v>3600</v>
      </c>
      <c r="BE38" s="492">
        <f>BD38*BE$3</f>
        <v>3132</v>
      </c>
      <c r="BF38" s="547">
        <f>BG38*BF$3</f>
        <v>0</v>
      </c>
      <c r="BG38" s="195"/>
      <c r="BH38" s="492">
        <f>BG38*BH$3</f>
        <v>0</v>
      </c>
      <c r="BI38" s="547">
        <f>BJ38*BI$3</f>
        <v>0</v>
      </c>
      <c r="BJ38" s="195"/>
      <c r="BK38" s="492">
        <f>BJ38*BK$3</f>
        <v>0</v>
      </c>
      <c r="BL38" s="547">
        <f>BM38*BL$3</f>
        <v>0</v>
      </c>
      <c r="BM38" s="195"/>
      <c r="BN38" s="492">
        <f>BM38*BN$3</f>
        <v>0</v>
      </c>
      <c r="BO38" s="547">
        <f>BP38*BO$3</f>
        <v>0</v>
      </c>
      <c r="BP38" s="195"/>
      <c r="BQ38" s="492">
        <f>BP38*BQ$3</f>
        <v>0</v>
      </c>
      <c r="BR38" s="285">
        <f>J38+M38+P38+S38+V38+Y38+AB38+AE38+AH38+AK38+AN38+AQ38+AT38+AW38+AZ38+BC38+BF38+BI38+BL38+BO38</f>
        <v>23293.029405000001</v>
      </c>
      <c r="BS38" s="286">
        <f>K38+N38+Q38+T38+W38+Z38+AC38+AF38+AI38+AL38+AO38+AR38+AU38+AX38+BA38+BD38+BG38+BJ38+BM38+BP38</f>
        <v>18000.099999999999</v>
      </c>
      <c r="BT38" s="266">
        <f>L38+O38+R38+U38+X38+AA38+AD38+AG38+AJ38+AM38+AP38+AS38+AV38+AY38+BB38+BE38+BH38+BK38+BN38+BQ38</f>
        <v>15660.087000000001</v>
      </c>
      <c r="BU38" s="740">
        <f>BV38*BU$3</f>
        <v>7133.6094200000025</v>
      </c>
      <c r="BV38" s="712">
        <f t="shared" si="53"/>
        <v>5617.9000000000015</v>
      </c>
      <c r="BW38" s="266">
        <f>BV38*BW$3</f>
        <v>4811.0403483000018</v>
      </c>
      <c r="BX38" s="285">
        <f t="shared" si="162"/>
        <v>30426.638825000002</v>
      </c>
      <c r="BY38" s="286">
        <f t="shared" si="162"/>
        <v>23618</v>
      </c>
      <c r="BZ38" s="266">
        <f>BT38+BW38</f>
        <v>20471.127348300004</v>
      </c>
      <c r="CA38" s="285">
        <f t="shared" si="163"/>
        <v>0</v>
      </c>
      <c r="CB38" s="195">
        <v>0</v>
      </c>
      <c r="CC38" s="266">
        <f>CB38*$CC$3</f>
        <v>0</v>
      </c>
      <c r="CD38" s="309">
        <f t="shared" si="164"/>
        <v>30426.638825000002</v>
      </c>
      <c r="CE38" s="310">
        <f t="shared" si="164"/>
        <v>23618</v>
      </c>
      <c r="CF38" s="308">
        <f t="shared" si="164"/>
        <v>20471.127348300004</v>
      </c>
      <c r="CG38" s="326"/>
      <c r="CI38" s="737"/>
    </row>
    <row r="39" spans="1:87" s="972" customFormat="1" ht="15">
      <c r="A39" s="177">
        <v>30</v>
      </c>
      <c r="B39" s="659" t="s">
        <v>90</v>
      </c>
      <c r="C39" s="134" t="s">
        <v>225</v>
      </c>
      <c r="D39" s="167" t="s">
        <v>477</v>
      </c>
      <c r="E39" s="218"/>
      <c r="F39" s="758">
        <v>0</v>
      </c>
      <c r="G39" s="266">
        <v>2360</v>
      </c>
      <c r="H39" s="183"/>
      <c r="I39" s="207">
        <v>2360</v>
      </c>
      <c r="J39" s="547">
        <f t="shared" si="47"/>
        <v>0</v>
      </c>
      <c r="K39" s="195"/>
      <c r="L39" s="492">
        <f t="shared" si="19"/>
        <v>0</v>
      </c>
      <c r="M39" s="547">
        <f t="shared" si="48"/>
        <v>0</v>
      </c>
      <c r="N39" s="195"/>
      <c r="O39" s="492">
        <f t="shared" si="20"/>
        <v>0</v>
      </c>
      <c r="P39" s="547">
        <f t="shared" si="49"/>
        <v>191.41198700000001</v>
      </c>
      <c r="Q39" s="195">
        <v>130</v>
      </c>
      <c r="R39" s="492">
        <f t="shared" si="21"/>
        <v>120.67783</v>
      </c>
      <c r="S39" s="547">
        <f t="shared" si="50"/>
        <v>279.56172507899998</v>
      </c>
      <c r="T39" s="195">
        <v>195</v>
      </c>
      <c r="U39" s="492">
        <f t="shared" si="22"/>
        <v>179.06682885000001</v>
      </c>
      <c r="V39" s="547">
        <f t="shared" si="1"/>
        <v>638.8724924055</v>
      </c>
      <c r="W39" s="1074">
        <f>149.35+149.35+195</f>
        <v>493.7</v>
      </c>
      <c r="X39" s="492">
        <f t="shared" si="23"/>
        <v>429.51900197480001</v>
      </c>
      <c r="Y39" s="547">
        <f t="shared" si="51"/>
        <v>221.1209990568</v>
      </c>
      <c r="Z39" s="1074">
        <v>180</v>
      </c>
      <c r="AA39" s="492">
        <f t="shared" si="24"/>
        <v>149.8627602144</v>
      </c>
      <c r="AB39" s="547">
        <f t="shared" si="2"/>
        <v>0</v>
      </c>
      <c r="AC39" s="195"/>
      <c r="AD39" s="492">
        <f t="shared" si="25"/>
        <v>0</v>
      </c>
      <c r="AE39" s="547">
        <f t="shared" si="26"/>
        <v>397.20864749999998</v>
      </c>
      <c r="AF39" s="195">
        <v>306.95</v>
      </c>
      <c r="AG39" s="492">
        <f t="shared" si="27"/>
        <v>267.04649999999998</v>
      </c>
      <c r="AH39" s="547">
        <f t="shared" si="28"/>
        <v>621.14400000000001</v>
      </c>
      <c r="AI39" s="195">
        <v>480</v>
      </c>
      <c r="AJ39" s="492">
        <f t="shared" si="29"/>
        <v>417.6</v>
      </c>
      <c r="AK39" s="547">
        <f t="shared" si="3"/>
        <v>828.19200000000001</v>
      </c>
      <c r="AL39" s="195">
        <v>640</v>
      </c>
      <c r="AM39" s="492">
        <f t="shared" si="30"/>
        <v>556.79999999999995</v>
      </c>
      <c r="AN39" s="547">
        <f t="shared" si="4"/>
        <v>414.096</v>
      </c>
      <c r="AO39" s="195">
        <v>320</v>
      </c>
      <c r="AP39" s="492">
        <f t="shared" si="31"/>
        <v>278.39999999999998</v>
      </c>
      <c r="AQ39" s="547">
        <f t="shared" si="5"/>
        <v>414.096</v>
      </c>
      <c r="AR39" s="195">
        <v>320</v>
      </c>
      <c r="AS39" s="492">
        <f t="shared" si="32"/>
        <v>278.39999999999998</v>
      </c>
      <c r="AT39" s="547">
        <f t="shared" si="6"/>
        <v>828.19200000000001</v>
      </c>
      <c r="AU39" s="195">
        <v>640</v>
      </c>
      <c r="AV39" s="492">
        <f t="shared" si="33"/>
        <v>556.79999999999995</v>
      </c>
      <c r="AW39" s="547">
        <f t="shared" si="7"/>
        <v>828.19200000000001</v>
      </c>
      <c r="AX39" s="195">
        <v>640</v>
      </c>
      <c r="AY39" s="492">
        <f t="shared" si="34"/>
        <v>556.79999999999995</v>
      </c>
      <c r="AZ39" s="547">
        <f t="shared" si="8"/>
        <v>414.096</v>
      </c>
      <c r="BA39" s="195">
        <v>320</v>
      </c>
      <c r="BB39" s="492">
        <f t="shared" si="35"/>
        <v>278.39999999999998</v>
      </c>
      <c r="BC39" s="547">
        <f t="shared" si="9"/>
        <v>0</v>
      </c>
      <c r="BD39" s="195"/>
      <c r="BE39" s="492">
        <f t="shared" si="36"/>
        <v>0</v>
      </c>
      <c r="BF39" s="547">
        <f t="shared" si="10"/>
        <v>0</v>
      </c>
      <c r="BG39" s="195"/>
      <c r="BH39" s="492">
        <f t="shared" si="37"/>
        <v>0</v>
      </c>
      <c r="BI39" s="547">
        <f t="shared" si="11"/>
        <v>0</v>
      </c>
      <c r="BJ39" s="195"/>
      <c r="BK39" s="492">
        <f t="shared" si="38"/>
        <v>0</v>
      </c>
      <c r="BL39" s="547">
        <f t="shared" si="12"/>
        <v>0</v>
      </c>
      <c r="BM39" s="195"/>
      <c r="BN39" s="492">
        <f t="shared" si="39"/>
        <v>0</v>
      </c>
      <c r="BO39" s="547">
        <f t="shared" si="13"/>
        <v>0</v>
      </c>
      <c r="BP39" s="195"/>
      <c r="BQ39" s="492">
        <f t="shared" si="40"/>
        <v>0</v>
      </c>
      <c r="BR39" s="285">
        <f t="shared" si="41"/>
        <v>6076.1838510412999</v>
      </c>
      <c r="BS39" s="286">
        <f t="shared" si="42"/>
        <v>4665.6499999999996</v>
      </c>
      <c r="BT39" s="266">
        <f t="shared" si="43"/>
        <v>4069.3729210392007</v>
      </c>
      <c r="BU39" s="740">
        <f t="shared" si="52"/>
        <v>-2927.7143699999997</v>
      </c>
      <c r="BV39" s="712">
        <f t="shared" si="53"/>
        <v>-2305.6499999999996</v>
      </c>
      <c r="BW39" s="266">
        <f t="shared" si="14"/>
        <v>-1974.5056300499998</v>
      </c>
      <c r="BX39" s="285">
        <f t="shared" si="162"/>
        <v>3148.4694810413002</v>
      </c>
      <c r="BY39" s="286">
        <f t="shared" si="162"/>
        <v>2360</v>
      </c>
      <c r="BZ39" s="266">
        <f t="shared" si="44"/>
        <v>2094.8672909892011</v>
      </c>
      <c r="CA39" s="285">
        <f t="shared" si="163"/>
        <v>0</v>
      </c>
      <c r="CB39" s="195">
        <v>0</v>
      </c>
      <c r="CC39" s="266">
        <f t="shared" si="45"/>
        <v>0</v>
      </c>
      <c r="CD39" s="309">
        <f t="shared" si="164"/>
        <v>3148.4694810413002</v>
      </c>
      <c r="CE39" s="310">
        <f t="shared" si="164"/>
        <v>2360</v>
      </c>
      <c r="CF39" s="308">
        <f t="shared" si="164"/>
        <v>2094.8672909892011</v>
      </c>
      <c r="CG39" s="326"/>
      <c r="CI39" s="737"/>
    </row>
    <row r="40" spans="1:87" s="972" customFormat="1">
      <c r="A40" s="177">
        <f t="shared" si="0"/>
        <v>31</v>
      </c>
      <c r="B40" s="165" t="s">
        <v>89</v>
      </c>
      <c r="C40" s="134" t="s">
        <v>225</v>
      </c>
      <c r="D40" s="167" t="s">
        <v>396</v>
      </c>
      <c r="E40" s="218"/>
      <c r="F40" s="758">
        <v>0</v>
      </c>
      <c r="G40" s="1207">
        <v>3381.77</v>
      </c>
      <c r="H40" s="183"/>
      <c r="I40" s="207">
        <v>3381.77</v>
      </c>
      <c r="J40" s="547">
        <f t="shared" si="47"/>
        <v>0</v>
      </c>
      <c r="K40" s="195"/>
      <c r="L40" s="492">
        <f t="shared" si="19"/>
        <v>0</v>
      </c>
      <c r="M40" s="547">
        <f t="shared" si="48"/>
        <v>0</v>
      </c>
      <c r="N40" s="195"/>
      <c r="O40" s="492">
        <f t="shared" si="20"/>
        <v>0</v>
      </c>
      <c r="P40" s="547">
        <f t="shared" si="49"/>
        <v>2411.7910362000002</v>
      </c>
      <c r="Q40" s="195">
        <v>1638</v>
      </c>
      <c r="R40" s="492">
        <f t="shared" si="21"/>
        <v>1520.5406579999999</v>
      </c>
      <c r="S40" s="547">
        <f t="shared" si="50"/>
        <v>2227.5478254294721</v>
      </c>
      <c r="T40" s="195">
        <v>1553.76</v>
      </c>
      <c r="U40" s="492">
        <f t="shared" si="22"/>
        <v>1426.8044922767999</v>
      </c>
      <c r="V40" s="547">
        <f>W40*V$3</f>
        <v>0</v>
      </c>
      <c r="W40" s="1074"/>
      <c r="X40" s="492">
        <f t="shared" si="23"/>
        <v>0</v>
      </c>
      <c r="Y40" s="547">
        <f>Z40*Y$3</f>
        <v>0</v>
      </c>
      <c r="Z40" s="1074"/>
      <c r="AA40" s="492">
        <f t="shared" si="24"/>
        <v>0</v>
      </c>
      <c r="AB40" s="547">
        <f>AC40*AB$3</f>
        <v>0</v>
      </c>
      <c r="AC40" s="195"/>
      <c r="AD40" s="492">
        <f t="shared" si="25"/>
        <v>0</v>
      </c>
      <c r="AE40" s="547">
        <f>AF40*AE$3</f>
        <v>245.88244049999997</v>
      </c>
      <c r="AF40" s="195">
        <v>190.01</v>
      </c>
      <c r="AG40" s="492">
        <f t="shared" si="27"/>
        <v>165.30869999999999</v>
      </c>
      <c r="AH40" s="547">
        <f>AI40*AH$3</f>
        <v>0</v>
      </c>
      <c r="AI40" s="195"/>
      <c r="AJ40" s="492">
        <f t="shared" si="29"/>
        <v>0</v>
      </c>
      <c r="AK40" s="547">
        <f>AL40*AK$3</f>
        <v>0</v>
      </c>
      <c r="AL40" s="195"/>
      <c r="AM40" s="492">
        <f t="shared" si="30"/>
        <v>0</v>
      </c>
      <c r="AN40" s="547">
        <f>AO40*AN$3</f>
        <v>0</v>
      </c>
      <c r="AO40" s="195"/>
      <c r="AP40" s="492">
        <f t="shared" si="31"/>
        <v>0</v>
      </c>
      <c r="AQ40" s="547">
        <f>AR40*AQ$3</f>
        <v>0</v>
      </c>
      <c r="AR40" s="195"/>
      <c r="AS40" s="492">
        <f t="shared" si="32"/>
        <v>0</v>
      </c>
      <c r="AT40" s="547">
        <f>AU40*AT$3</f>
        <v>0</v>
      </c>
      <c r="AU40" s="195"/>
      <c r="AV40" s="492">
        <f t="shared" si="33"/>
        <v>0</v>
      </c>
      <c r="AW40" s="547">
        <f>AX40*AW$3</f>
        <v>0</v>
      </c>
      <c r="AX40" s="195"/>
      <c r="AY40" s="492">
        <f t="shared" si="34"/>
        <v>0</v>
      </c>
      <c r="AZ40" s="547">
        <f>BA40*AZ$3</f>
        <v>0</v>
      </c>
      <c r="BA40" s="195"/>
      <c r="BB40" s="492">
        <f t="shared" si="35"/>
        <v>0</v>
      </c>
      <c r="BC40" s="547">
        <f>BD40*BC$3</f>
        <v>0</v>
      </c>
      <c r="BD40" s="195"/>
      <c r="BE40" s="492">
        <f t="shared" si="36"/>
        <v>0</v>
      </c>
      <c r="BF40" s="547">
        <f>BG40*BF$3</f>
        <v>0</v>
      </c>
      <c r="BG40" s="195"/>
      <c r="BH40" s="492">
        <f t="shared" si="37"/>
        <v>0</v>
      </c>
      <c r="BI40" s="547">
        <f>BJ40*BI$3</f>
        <v>0</v>
      </c>
      <c r="BJ40" s="195"/>
      <c r="BK40" s="492">
        <f t="shared" si="38"/>
        <v>0</v>
      </c>
      <c r="BL40" s="547">
        <f>BM40*BL$3</f>
        <v>0</v>
      </c>
      <c r="BM40" s="195"/>
      <c r="BN40" s="492">
        <f t="shared" si="39"/>
        <v>0</v>
      </c>
      <c r="BO40" s="547">
        <f>BP40*BO$3</f>
        <v>0</v>
      </c>
      <c r="BP40" s="195"/>
      <c r="BQ40" s="492">
        <f t="shared" si="40"/>
        <v>0</v>
      </c>
      <c r="BR40" s="285">
        <f t="shared" si="41"/>
        <v>4885.221302129472</v>
      </c>
      <c r="BS40" s="286">
        <f t="shared" si="42"/>
        <v>3381.7700000000004</v>
      </c>
      <c r="BT40" s="266">
        <f t="shared" si="43"/>
        <v>3112.6538502767999</v>
      </c>
      <c r="BU40" s="740">
        <f t="shared" si="52"/>
        <v>0</v>
      </c>
      <c r="BV40" s="712">
        <f t="shared" si="53"/>
        <v>0</v>
      </c>
      <c r="BW40" s="266">
        <f t="shared" si="14"/>
        <v>0</v>
      </c>
      <c r="BX40" s="285">
        <f t="shared" si="162"/>
        <v>4885.221302129472</v>
      </c>
      <c r="BY40" s="286">
        <f t="shared" si="162"/>
        <v>3381.7700000000004</v>
      </c>
      <c r="BZ40" s="266">
        <f>BT40+BW40</f>
        <v>3112.6538502767999</v>
      </c>
      <c r="CA40" s="285">
        <f t="shared" si="163"/>
        <v>0</v>
      </c>
      <c r="CB40" s="715">
        <v>0</v>
      </c>
      <c r="CC40" s="266">
        <f t="shared" si="45"/>
        <v>0</v>
      </c>
      <c r="CD40" s="309">
        <f t="shared" si="164"/>
        <v>4885.221302129472</v>
      </c>
      <c r="CE40" s="310">
        <f t="shared" si="164"/>
        <v>3381.7700000000004</v>
      </c>
      <c r="CF40" s="308">
        <f t="shared" si="164"/>
        <v>3112.6538502767999</v>
      </c>
      <c r="CG40" s="326"/>
      <c r="CI40" s="737"/>
    </row>
    <row r="41" spans="1:87" s="972" customFormat="1" ht="26.25" customHeight="1">
      <c r="A41" s="177">
        <f t="shared" si="0"/>
        <v>32</v>
      </c>
      <c r="B41" s="165" t="s">
        <v>336</v>
      </c>
      <c r="C41" s="134" t="s">
        <v>385</v>
      </c>
      <c r="D41" s="166" t="s">
        <v>337</v>
      </c>
      <c r="E41" s="218"/>
      <c r="F41" s="758">
        <f>[1]Consultants!F48</f>
        <v>0</v>
      </c>
      <c r="G41" s="1207">
        <v>7150</v>
      </c>
      <c r="H41" s="183"/>
      <c r="I41" s="207">
        <v>7150</v>
      </c>
      <c r="J41" s="547">
        <f t="shared" si="47"/>
        <v>0</v>
      </c>
      <c r="K41" s="195"/>
      <c r="L41" s="492">
        <f t="shared" si="19"/>
        <v>0</v>
      </c>
      <c r="M41" s="547">
        <f t="shared" si="48"/>
        <v>0</v>
      </c>
      <c r="N41" s="195"/>
      <c r="O41" s="492">
        <f t="shared" si="20"/>
        <v>0</v>
      </c>
      <c r="P41" s="547">
        <f t="shared" si="49"/>
        <v>0</v>
      </c>
      <c r="Q41" s="195"/>
      <c r="R41" s="492">
        <f t="shared" si="21"/>
        <v>0</v>
      </c>
      <c r="S41" s="547">
        <f t="shared" si="50"/>
        <v>0</v>
      </c>
      <c r="T41" s="195"/>
      <c r="U41" s="492">
        <f t="shared" si="22"/>
        <v>0</v>
      </c>
      <c r="V41" s="547">
        <f t="shared" si="1"/>
        <v>7233.7395838500006</v>
      </c>
      <c r="W41" s="1074">
        <v>5590</v>
      </c>
      <c r="X41" s="492">
        <f t="shared" si="23"/>
        <v>4863.3000223600002</v>
      </c>
      <c r="Y41" s="547">
        <f t="shared" si="51"/>
        <v>1916.3819918256002</v>
      </c>
      <c r="Z41" s="1074">
        <v>1560</v>
      </c>
      <c r="AA41" s="492">
        <f t="shared" si="24"/>
        <v>1298.8105885247999</v>
      </c>
      <c r="AB41" s="547">
        <f t="shared" si="2"/>
        <v>0</v>
      </c>
      <c r="AC41" s="195"/>
      <c r="AD41" s="492">
        <f t="shared" si="25"/>
        <v>0</v>
      </c>
      <c r="AE41" s="547">
        <f t="shared" si="26"/>
        <v>0</v>
      </c>
      <c r="AF41" s="195"/>
      <c r="AG41" s="492">
        <f t="shared" si="27"/>
        <v>0</v>
      </c>
      <c r="AH41" s="547">
        <f t="shared" si="28"/>
        <v>0</v>
      </c>
      <c r="AI41" s="195"/>
      <c r="AJ41" s="492">
        <f t="shared" si="29"/>
        <v>0</v>
      </c>
      <c r="AK41" s="547">
        <f t="shared" si="3"/>
        <v>0</v>
      </c>
      <c r="AL41" s="195"/>
      <c r="AM41" s="492">
        <f t="shared" si="30"/>
        <v>0</v>
      </c>
      <c r="AN41" s="547">
        <f>AO41*AN$3</f>
        <v>0</v>
      </c>
      <c r="AO41" s="195"/>
      <c r="AP41" s="492">
        <f t="shared" si="31"/>
        <v>0</v>
      </c>
      <c r="AQ41" s="547">
        <f>AR41*AQ$3</f>
        <v>0</v>
      </c>
      <c r="AR41" s="195"/>
      <c r="AS41" s="492">
        <f t="shared" si="32"/>
        <v>0</v>
      </c>
      <c r="AT41" s="547">
        <f>AU41*AT$3</f>
        <v>0</v>
      </c>
      <c r="AU41" s="195"/>
      <c r="AV41" s="492">
        <f t="shared" si="33"/>
        <v>0</v>
      </c>
      <c r="AW41" s="547">
        <f>AX41*AW$3</f>
        <v>0</v>
      </c>
      <c r="AX41" s="195"/>
      <c r="AY41" s="492">
        <f t="shared" si="34"/>
        <v>0</v>
      </c>
      <c r="AZ41" s="547">
        <f>BA41*AZ$3</f>
        <v>0</v>
      </c>
      <c r="BA41" s="195"/>
      <c r="BB41" s="492">
        <f t="shared" si="35"/>
        <v>0</v>
      </c>
      <c r="BC41" s="547">
        <f>BD41*BC$3</f>
        <v>0</v>
      </c>
      <c r="BD41" s="195"/>
      <c r="BE41" s="492">
        <f t="shared" si="36"/>
        <v>0</v>
      </c>
      <c r="BF41" s="547">
        <f>BG41*BF$3</f>
        <v>0</v>
      </c>
      <c r="BG41" s="195"/>
      <c r="BH41" s="492">
        <f t="shared" si="37"/>
        <v>0</v>
      </c>
      <c r="BI41" s="547">
        <f>BJ41*BI$3</f>
        <v>0</v>
      </c>
      <c r="BJ41" s="195"/>
      <c r="BK41" s="492">
        <f t="shared" si="38"/>
        <v>0</v>
      </c>
      <c r="BL41" s="547">
        <f>BM41*BL$3</f>
        <v>0</v>
      </c>
      <c r="BM41" s="195"/>
      <c r="BN41" s="492">
        <f t="shared" si="39"/>
        <v>0</v>
      </c>
      <c r="BO41" s="547">
        <f>BP41*BO$3</f>
        <v>0</v>
      </c>
      <c r="BP41" s="195"/>
      <c r="BQ41" s="492">
        <f t="shared" si="40"/>
        <v>0</v>
      </c>
      <c r="BR41" s="285">
        <f t="shared" si="41"/>
        <v>9150.121575675601</v>
      </c>
      <c r="BS41" s="286">
        <f t="shared" si="42"/>
        <v>7150</v>
      </c>
      <c r="BT41" s="266">
        <f t="shared" si="43"/>
        <v>6162.1106108847998</v>
      </c>
      <c r="BU41" s="740">
        <f t="shared" si="52"/>
        <v>0</v>
      </c>
      <c r="BV41" s="712">
        <f t="shared" si="53"/>
        <v>0</v>
      </c>
      <c r="BW41" s="266">
        <f t="shared" si="14"/>
        <v>0</v>
      </c>
      <c r="BX41" s="285">
        <f t="shared" si="162"/>
        <v>9150.121575675601</v>
      </c>
      <c r="BY41" s="286">
        <f t="shared" si="162"/>
        <v>7150</v>
      </c>
      <c r="BZ41" s="266">
        <f t="shared" si="44"/>
        <v>6162.1106108847998</v>
      </c>
      <c r="CA41" s="285">
        <f t="shared" si="163"/>
        <v>0</v>
      </c>
      <c r="CB41" s="715"/>
      <c r="CC41" s="266">
        <f t="shared" si="45"/>
        <v>0</v>
      </c>
      <c r="CD41" s="309">
        <f t="shared" si="164"/>
        <v>9150.121575675601</v>
      </c>
      <c r="CE41" s="310">
        <f t="shared" si="164"/>
        <v>7150</v>
      </c>
      <c r="CF41" s="308">
        <f t="shared" si="164"/>
        <v>6162.1106108847998</v>
      </c>
      <c r="CG41" s="326"/>
      <c r="CI41" s="737" t="s">
        <v>311</v>
      </c>
    </row>
    <row r="42" spans="1:87" s="972" customFormat="1">
      <c r="A42" s="177">
        <f t="shared" si="0"/>
        <v>33</v>
      </c>
      <c r="B42" s="165" t="s">
        <v>665</v>
      </c>
      <c r="C42" s="134" t="s">
        <v>226</v>
      </c>
      <c r="D42" s="166" t="s">
        <v>545</v>
      </c>
      <c r="E42" s="218"/>
      <c r="F42" s="758">
        <f>[1]Consultants!F50</f>
        <v>463600</v>
      </c>
      <c r="G42" s="1207">
        <v>266935</v>
      </c>
      <c r="H42" s="183"/>
      <c r="I42" s="207">
        <v>266935</v>
      </c>
      <c r="J42" s="547">
        <f t="shared" si="47"/>
        <v>0</v>
      </c>
      <c r="K42" s="195"/>
      <c r="L42" s="492">
        <f t="shared" si="19"/>
        <v>0</v>
      </c>
      <c r="M42" s="547">
        <f t="shared" si="48"/>
        <v>0</v>
      </c>
      <c r="N42" s="195"/>
      <c r="O42" s="492">
        <f t="shared" si="20"/>
        <v>0</v>
      </c>
      <c r="P42" s="547">
        <f t="shared" si="49"/>
        <v>0</v>
      </c>
      <c r="Q42" s="195"/>
      <c r="R42" s="492">
        <f t="shared" si="21"/>
        <v>0</v>
      </c>
      <c r="S42" s="547">
        <f t="shared" si="50"/>
        <v>0</v>
      </c>
      <c r="T42" s="195"/>
      <c r="U42" s="492">
        <f t="shared" si="22"/>
        <v>0</v>
      </c>
      <c r="V42" s="547">
        <f t="shared" si="1"/>
        <v>0</v>
      </c>
      <c r="W42" s="1074"/>
      <c r="X42" s="492">
        <f t="shared" si="23"/>
        <v>0</v>
      </c>
      <c r="Y42" s="547">
        <f t="shared" si="51"/>
        <v>0</v>
      </c>
      <c r="Z42" s="1074"/>
      <c r="AA42" s="492">
        <f t="shared" si="24"/>
        <v>0</v>
      </c>
      <c r="AB42" s="547">
        <f t="shared" si="2"/>
        <v>53091.368606614495</v>
      </c>
      <c r="AC42" s="195">
        <v>40040.25</v>
      </c>
      <c r="AD42" s="492">
        <f t="shared" si="25"/>
        <v>34591.495185198721</v>
      </c>
      <c r="AE42" s="547">
        <f t="shared" si="26"/>
        <v>0</v>
      </c>
      <c r="AF42" s="195"/>
      <c r="AG42" s="492">
        <f t="shared" si="27"/>
        <v>0</v>
      </c>
      <c r="AH42" s="547">
        <f t="shared" si="28"/>
        <v>0</v>
      </c>
      <c r="AI42" s="195"/>
      <c r="AJ42" s="492">
        <f t="shared" si="29"/>
        <v>0</v>
      </c>
      <c r="AK42" s="547">
        <f t="shared" si="3"/>
        <v>0</v>
      </c>
      <c r="AL42" s="195">
        <v>0</v>
      </c>
      <c r="AM42" s="492">
        <f t="shared" si="30"/>
        <v>0</v>
      </c>
      <c r="AN42" s="547">
        <f>AO42*AN$3</f>
        <v>0</v>
      </c>
      <c r="AO42" s="195"/>
      <c r="AP42" s="492">
        <f t="shared" si="31"/>
        <v>0</v>
      </c>
      <c r="AQ42" s="547">
        <f>AR42*AQ$3</f>
        <v>103628.17102499999</v>
      </c>
      <c r="AR42" s="195">
        <v>80080.5</v>
      </c>
      <c r="AS42" s="492">
        <f t="shared" si="32"/>
        <v>69670.035000000003</v>
      </c>
      <c r="AT42" s="547">
        <f>AU42*AT$3</f>
        <v>0</v>
      </c>
      <c r="AU42" s="195"/>
      <c r="AV42" s="492">
        <f t="shared" si="33"/>
        <v>0</v>
      </c>
      <c r="AW42" s="547">
        <f>AX42*AW$3</f>
        <v>0</v>
      </c>
      <c r="AX42" s="195"/>
      <c r="AY42" s="492">
        <f t="shared" si="34"/>
        <v>0</v>
      </c>
      <c r="AZ42" s="547">
        <f>BA42*AZ$3</f>
        <v>0</v>
      </c>
      <c r="BA42" s="195"/>
      <c r="BB42" s="492">
        <f t="shared" si="35"/>
        <v>0</v>
      </c>
      <c r="BC42" s="547">
        <f>BD42*BC$3</f>
        <v>0</v>
      </c>
      <c r="BD42" s="195"/>
      <c r="BE42" s="492">
        <f t="shared" si="36"/>
        <v>0</v>
      </c>
      <c r="BF42" s="547">
        <f>BG42*BF$3</f>
        <v>0</v>
      </c>
      <c r="BG42" s="195"/>
      <c r="BH42" s="492">
        <f t="shared" si="37"/>
        <v>0</v>
      </c>
      <c r="BI42" s="547">
        <f>BJ42*BI$3</f>
        <v>0</v>
      </c>
      <c r="BJ42" s="195"/>
      <c r="BK42" s="492">
        <f t="shared" si="38"/>
        <v>0</v>
      </c>
      <c r="BL42" s="547">
        <f>BM42*BL$3</f>
        <v>0</v>
      </c>
      <c r="BM42" s="195"/>
      <c r="BN42" s="492">
        <f t="shared" si="39"/>
        <v>0</v>
      </c>
      <c r="BO42" s="547">
        <f>BP42*BO$3</f>
        <v>0</v>
      </c>
      <c r="BP42" s="195"/>
      <c r="BQ42" s="492">
        <f t="shared" si="40"/>
        <v>0</v>
      </c>
      <c r="BR42" s="285">
        <f t="shared" si="41"/>
        <v>156719.53963161449</v>
      </c>
      <c r="BS42" s="286">
        <f t="shared" si="42"/>
        <v>120120.75</v>
      </c>
      <c r="BT42" s="266">
        <f t="shared" si="43"/>
        <v>104261.53018519873</v>
      </c>
      <c r="BU42" s="740">
        <f t="shared" si="52"/>
        <v>186424.73465</v>
      </c>
      <c r="BV42" s="712">
        <f t="shared" si="53"/>
        <v>146814.25</v>
      </c>
      <c r="BW42" s="266">
        <f t="shared" si="14"/>
        <v>125728.34697225</v>
      </c>
      <c r="BX42" s="285">
        <f t="shared" si="162"/>
        <v>343144.27428161446</v>
      </c>
      <c r="BY42" s="286">
        <f t="shared" si="162"/>
        <v>266935</v>
      </c>
      <c r="BZ42" s="266">
        <f>BT42+BW42</f>
        <v>229989.87715744873</v>
      </c>
      <c r="CA42" s="285">
        <f t="shared" si="163"/>
        <v>0</v>
      </c>
      <c r="CB42" s="715"/>
      <c r="CC42" s="266">
        <f t="shared" si="45"/>
        <v>0</v>
      </c>
      <c r="CD42" s="309">
        <f t="shared" si="164"/>
        <v>343144.27428161446</v>
      </c>
      <c r="CE42" s="310">
        <f t="shared" si="164"/>
        <v>266935</v>
      </c>
      <c r="CF42" s="308">
        <f t="shared" si="164"/>
        <v>229989.87715744873</v>
      </c>
      <c r="CG42" s="326"/>
      <c r="CI42" s="737" t="s">
        <v>544</v>
      </c>
    </row>
    <row r="43" spans="1:87" s="972" customFormat="1" ht="30">
      <c r="A43" s="177">
        <f t="shared" si="0"/>
        <v>34</v>
      </c>
      <c r="B43" s="1799" t="s">
        <v>665</v>
      </c>
      <c r="C43" s="134" t="s">
        <v>226</v>
      </c>
      <c r="D43" s="1571" t="s">
        <v>136</v>
      </c>
      <c r="E43" s="218"/>
      <c r="F43" s="758" t="e">
        <f>[1]Consultants!F51</f>
        <v>#REF!</v>
      </c>
      <c r="G43" s="1207">
        <v>60240</v>
      </c>
      <c r="H43" s="183"/>
      <c r="I43" s="207">
        <v>60240</v>
      </c>
      <c r="J43" s="547">
        <f>K43*J$3</f>
        <v>0</v>
      </c>
      <c r="K43" s="195"/>
      <c r="L43" s="492">
        <f>K43*L$3</f>
        <v>0</v>
      </c>
      <c r="M43" s="547">
        <f>N43*M$3</f>
        <v>0</v>
      </c>
      <c r="N43" s="195"/>
      <c r="O43" s="492">
        <f>N43*O$3</f>
        <v>0</v>
      </c>
      <c r="P43" s="547">
        <f>Q43*P$3</f>
        <v>0</v>
      </c>
      <c r="Q43" s="195"/>
      <c r="R43" s="492">
        <f>Q43*R$3</f>
        <v>0</v>
      </c>
      <c r="S43" s="547">
        <f>T43*S$3</f>
        <v>0</v>
      </c>
      <c r="T43" s="195"/>
      <c r="U43" s="492">
        <f>T43*U$3</f>
        <v>0</v>
      </c>
      <c r="V43" s="547">
        <f>W43*V$3</f>
        <v>0</v>
      </c>
      <c r="W43" s="1074"/>
      <c r="X43" s="492">
        <f>W43*X$3</f>
        <v>0</v>
      </c>
      <c r="Y43" s="547">
        <f>Z43*Y$3</f>
        <v>0</v>
      </c>
      <c r="Z43" s="1074"/>
      <c r="AA43" s="492">
        <f t="shared" si="24"/>
        <v>0</v>
      </c>
      <c r="AB43" s="547">
        <f>AC43*AB$3</f>
        <v>0</v>
      </c>
      <c r="AC43" s="195">
        <v>0</v>
      </c>
      <c r="AD43" s="492">
        <f>AC43*AD$3</f>
        <v>0</v>
      </c>
      <c r="AE43" s="547">
        <f>AF43*AE$3</f>
        <v>0</v>
      </c>
      <c r="AF43" s="195"/>
      <c r="AG43" s="492">
        <f>AF43*AG$3</f>
        <v>0</v>
      </c>
      <c r="AH43" s="547">
        <f>AI43*AH$3</f>
        <v>0</v>
      </c>
      <c r="AI43" s="195"/>
      <c r="AJ43" s="492">
        <f>AI43*AJ$3</f>
        <v>0</v>
      </c>
      <c r="AK43" s="547">
        <f>AL43*AK$3</f>
        <v>0</v>
      </c>
      <c r="AL43" s="195">
        <v>0</v>
      </c>
      <c r="AM43" s="492">
        <f>AL43*AM$3</f>
        <v>0</v>
      </c>
      <c r="AN43" s="547">
        <f>AO43*AN$3</f>
        <v>0</v>
      </c>
      <c r="AO43" s="195"/>
      <c r="AP43" s="492">
        <f>AO43*AP$3</f>
        <v>0</v>
      </c>
      <c r="AQ43" s="547">
        <f>AR43*AQ$3</f>
        <v>0</v>
      </c>
      <c r="AR43" s="195">
        <v>0</v>
      </c>
      <c r="AS43" s="492">
        <f>AR43*AS$3</f>
        <v>0</v>
      </c>
      <c r="AT43" s="547">
        <f>AU43*AT$3</f>
        <v>0</v>
      </c>
      <c r="AU43" s="195"/>
      <c r="AV43" s="492">
        <f>AU43*AV$3</f>
        <v>0</v>
      </c>
      <c r="AW43" s="547">
        <f>AX43*AW$3</f>
        <v>0</v>
      </c>
      <c r="AX43" s="195"/>
      <c r="AY43" s="492">
        <f>AX43*AY$3</f>
        <v>0</v>
      </c>
      <c r="AZ43" s="547">
        <f>BA43*AZ$3</f>
        <v>103628.17102499999</v>
      </c>
      <c r="BA43" s="195">
        <v>80080.5</v>
      </c>
      <c r="BB43" s="492">
        <f>BA43*BB$3</f>
        <v>69670.035000000003</v>
      </c>
      <c r="BC43" s="547">
        <f>BD43*BC$3</f>
        <v>12526.403999999999</v>
      </c>
      <c r="BD43" s="195">
        <v>9680</v>
      </c>
      <c r="BE43" s="492">
        <f>BD43*BE$3</f>
        <v>8421.6</v>
      </c>
      <c r="BF43" s="547">
        <f>BG43*BF$3</f>
        <v>0</v>
      </c>
      <c r="BG43" s="195"/>
      <c r="BH43" s="492">
        <f>BG43*BH$3</f>
        <v>0</v>
      </c>
      <c r="BI43" s="547">
        <f>BJ43*BI$3</f>
        <v>0</v>
      </c>
      <c r="BJ43" s="195"/>
      <c r="BK43" s="492">
        <f>BJ43*BK$3</f>
        <v>0</v>
      </c>
      <c r="BL43" s="547">
        <f>BM43*BL$3</f>
        <v>0</v>
      </c>
      <c r="BM43" s="195"/>
      <c r="BN43" s="492">
        <f>BM43*BN$3</f>
        <v>0</v>
      </c>
      <c r="BO43" s="547">
        <f>BP43*BO$3</f>
        <v>0</v>
      </c>
      <c r="BP43" s="195"/>
      <c r="BQ43" s="492">
        <f>BP43*BQ$3</f>
        <v>0</v>
      </c>
      <c r="BR43" s="285">
        <f>J43+M43+P43+S43+V43+Y43+AB43+AE43+AH43+AK43+AN43+AQ43+AT43+AW43+AZ43+BC43+BF43+BI43+BL43+BO43</f>
        <v>116154.57502499998</v>
      </c>
      <c r="BS43" s="286">
        <v>0</v>
      </c>
      <c r="BT43" s="266">
        <f>L43+O43+R43+U43+X43+AA43+AD43+AG43+AJ43+AM43+AP43+AS43+AV43+AY43+BB43+BE43+BH43+BK43+BN43+BQ43</f>
        <v>78091.635000000009</v>
      </c>
      <c r="BU43" s="740">
        <f>BV43*BU$3</f>
        <v>76492.752000000008</v>
      </c>
      <c r="BV43" s="712">
        <f>I43-BS43</f>
        <v>60240</v>
      </c>
      <c r="BW43" s="266">
        <f>BV43*BW$3</f>
        <v>51588.150480000004</v>
      </c>
      <c r="BX43" s="285">
        <f>BR43+BU43</f>
        <v>192647.32702500001</v>
      </c>
      <c r="BY43" s="286">
        <f>BS43+BV43</f>
        <v>60240</v>
      </c>
      <c r="BZ43" s="266">
        <f>BT43+BW43</f>
        <v>129679.78548000002</v>
      </c>
      <c r="CA43" s="285">
        <f>CB43*CA$3</f>
        <v>0</v>
      </c>
      <c r="CB43" s="715"/>
      <c r="CC43" s="266">
        <f>CB43*$CC$3</f>
        <v>0</v>
      </c>
      <c r="CD43" s="309">
        <f>BX43+CA43</f>
        <v>192647.32702500001</v>
      </c>
      <c r="CE43" s="310">
        <f>BY43+CB43</f>
        <v>60240</v>
      </c>
      <c r="CF43" s="308">
        <f>BZ43+CC43</f>
        <v>129679.78548000002</v>
      </c>
      <c r="CG43" s="326"/>
      <c r="CI43" s="737" t="s">
        <v>307</v>
      </c>
    </row>
    <row r="44" spans="1:87" s="972" customFormat="1" ht="30.75" customHeight="1">
      <c r="A44" s="177">
        <v>35</v>
      </c>
      <c r="B44" s="165" t="s">
        <v>373</v>
      </c>
      <c r="C44" s="134" t="s">
        <v>226</v>
      </c>
      <c r="D44" s="166" t="s">
        <v>374</v>
      </c>
      <c r="E44" s="218"/>
      <c r="F44" s="758">
        <f>Consultants!F255</f>
        <v>0</v>
      </c>
      <c r="G44" s="1207">
        <v>20550</v>
      </c>
      <c r="H44" s="183"/>
      <c r="I44" s="207">
        <v>20550</v>
      </c>
      <c r="J44" s="547">
        <f t="shared" si="47"/>
        <v>0</v>
      </c>
      <c r="K44" s="195"/>
      <c r="L44" s="492">
        <f t="shared" si="19"/>
        <v>0</v>
      </c>
      <c r="M44" s="547">
        <f t="shared" si="48"/>
        <v>0</v>
      </c>
      <c r="N44" s="195"/>
      <c r="O44" s="492">
        <f t="shared" si="20"/>
        <v>0</v>
      </c>
      <c r="P44" s="547">
        <f t="shared" si="49"/>
        <v>0</v>
      </c>
      <c r="Q44" s="195"/>
      <c r="R44" s="492">
        <f t="shared" si="21"/>
        <v>0</v>
      </c>
      <c r="S44" s="547">
        <f t="shared" si="50"/>
        <v>0</v>
      </c>
      <c r="T44" s="195"/>
      <c r="U44" s="492">
        <f t="shared" si="22"/>
        <v>0</v>
      </c>
      <c r="V44" s="547">
        <f>W44*V$3</f>
        <v>3988.9091712375002</v>
      </c>
      <c r="W44" s="1074">
        <v>3082.5</v>
      </c>
      <c r="X44" s="492">
        <f t="shared" si="23"/>
        <v>2681.7750123299998</v>
      </c>
      <c r="Y44" s="547">
        <f>Z44*Y$3</f>
        <v>27151.816009182901</v>
      </c>
      <c r="Z44" s="1074">
        <v>22102.5</v>
      </c>
      <c r="AA44" s="492">
        <f t="shared" si="24"/>
        <v>18401.898097993198</v>
      </c>
      <c r="AB44" s="547">
        <f>AC44*AB$3</f>
        <v>0</v>
      </c>
      <c r="AC44" s="195"/>
      <c r="AD44" s="492">
        <f t="shared" si="25"/>
        <v>0</v>
      </c>
      <c r="AE44" s="547">
        <f>AF44*AE$3</f>
        <v>0</v>
      </c>
      <c r="AF44" s="195"/>
      <c r="AG44" s="492">
        <f t="shared" si="27"/>
        <v>0</v>
      </c>
      <c r="AH44" s="547">
        <f>AI44*AH$3</f>
        <v>0</v>
      </c>
      <c r="AI44" s="195"/>
      <c r="AJ44" s="492">
        <f t="shared" si="29"/>
        <v>0</v>
      </c>
      <c r="AK44" s="547">
        <f>AL44*AK$3</f>
        <v>0</v>
      </c>
      <c r="AL44" s="195"/>
      <c r="AM44" s="492">
        <f t="shared" si="30"/>
        <v>0</v>
      </c>
      <c r="AN44" s="547">
        <f>AO44*AN$3</f>
        <v>0</v>
      </c>
      <c r="AO44" s="195"/>
      <c r="AP44" s="492">
        <f t="shared" si="31"/>
        <v>0</v>
      </c>
      <c r="AQ44" s="547">
        <f>AR44*AQ$3</f>
        <v>0</v>
      </c>
      <c r="AR44" s="195"/>
      <c r="AS44" s="492">
        <f t="shared" si="32"/>
        <v>0</v>
      </c>
      <c r="AT44" s="547">
        <f>AU44*AT$3</f>
        <v>0</v>
      </c>
      <c r="AU44" s="195"/>
      <c r="AV44" s="492">
        <f t="shared" si="33"/>
        <v>0</v>
      </c>
      <c r="AW44" s="547">
        <f>AX44*AW$3</f>
        <v>0</v>
      </c>
      <c r="AX44" s="195"/>
      <c r="AY44" s="492">
        <f t="shared" si="34"/>
        <v>0</v>
      </c>
      <c r="AZ44" s="547">
        <f>BA44*AZ$3</f>
        <v>0</v>
      </c>
      <c r="BA44" s="195"/>
      <c r="BB44" s="492">
        <f t="shared" si="35"/>
        <v>0</v>
      </c>
      <c r="BC44" s="547">
        <f>BD44*BC$3</f>
        <v>0</v>
      </c>
      <c r="BD44" s="195"/>
      <c r="BE44" s="492">
        <f t="shared" si="36"/>
        <v>0</v>
      </c>
      <c r="BF44" s="547">
        <f>BG44*BF$3</f>
        <v>0</v>
      </c>
      <c r="BG44" s="195"/>
      <c r="BH44" s="492">
        <f t="shared" si="37"/>
        <v>0</v>
      </c>
      <c r="BI44" s="547">
        <f>BJ44*BI$3</f>
        <v>0</v>
      </c>
      <c r="BJ44" s="195"/>
      <c r="BK44" s="492">
        <f t="shared" si="38"/>
        <v>0</v>
      </c>
      <c r="BL44" s="547">
        <f>BM44*BL$3</f>
        <v>0</v>
      </c>
      <c r="BM44" s="195"/>
      <c r="BN44" s="492">
        <f t="shared" si="39"/>
        <v>0</v>
      </c>
      <c r="BO44" s="547">
        <f>BP44*BO$3</f>
        <v>0</v>
      </c>
      <c r="BP44" s="195"/>
      <c r="BQ44" s="492">
        <f t="shared" si="40"/>
        <v>0</v>
      </c>
      <c r="BR44" s="285">
        <f t="shared" si="41"/>
        <v>31140.725180420402</v>
      </c>
      <c r="BS44" s="286">
        <f t="shared" si="42"/>
        <v>25185</v>
      </c>
      <c r="BT44" s="266">
        <f t="shared" si="43"/>
        <v>21083.673110323198</v>
      </c>
      <c r="BU44" s="740">
        <f t="shared" si="52"/>
        <v>-5885.5230000000001</v>
      </c>
      <c r="BV44" s="712">
        <f t="shared" si="53"/>
        <v>-4635</v>
      </c>
      <c r="BW44" s="266">
        <f t="shared" si="14"/>
        <v>-3969.3073950000003</v>
      </c>
      <c r="BX44" s="285">
        <f t="shared" si="162"/>
        <v>25255.202180420401</v>
      </c>
      <c r="BY44" s="286">
        <f t="shared" si="162"/>
        <v>20550</v>
      </c>
      <c r="BZ44" s="266">
        <f>BT44+BW44</f>
        <v>17114.365715323198</v>
      </c>
      <c r="CA44" s="285">
        <f t="shared" si="163"/>
        <v>0</v>
      </c>
      <c r="CB44" s="715"/>
      <c r="CC44" s="266">
        <f t="shared" si="45"/>
        <v>0</v>
      </c>
      <c r="CD44" s="309">
        <f t="shared" si="164"/>
        <v>25255.202180420401</v>
      </c>
      <c r="CE44" s="310">
        <f t="shared" si="164"/>
        <v>20550</v>
      </c>
      <c r="CF44" s="308">
        <f t="shared" si="164"/>
        <v>17114.365715323198</v>
      </c>
      <c r="CG44" s="326"/>
      <c r="CI44" s="737"/>
    </row>
    <row r="45" spans="1:87" s="972" customFormat="1">
      <c r="A45" s="177">
        <f t="shared" si="0"/>
        <v>36</v>
      </c>
      <c r="B45" s="2001" t="s">
        <v>494</v>
      </c>
      <c r="C45" s="2002"/>
      <c r="D45" s="2003"/>
      <c r="E45" s="185"/>
      <c r="F45" s="759" t="e">
        <f t="shared" ref="F45:K45" si="165">SUM(F11:F44)</f>
        <v>#REF!</v>
      </c>
      <c r="G45" s="267">
        <f t="shared" si="165"/>
        <v>798784.8</v>
      </c>
      <c r="H45" s="184">
        <f t="shared" si="165"/>
        <v>64099</v>
      </c>
      <c r="I45" s="209">
        <f t="shared" si="165"/>
        <v>793684.8</v>
      </c>
      <c r="J45" s="548">
        <f t="shared" si="165"/>
        <v>26719.845936282822</v>
      </c>
      <c r="K45" s="196">
        <f t="shared" si="165"/>
        <v>20480.47</v>
      </c>
      <c r="L45" s="492">
        <f t="shared" si="19"/>
        <v>18075.565146579</v>
      </c>
      <c r="M45" s="548">
        <f>SUM(M11:M44)</f>
        <v>0</v>
      </c>
      <c r="N45" s="196">
        <f>SUM(N11:N44)</f>
        <v>0</v>
      </c>
      <c r="O45" s="493">
        <f>SUM(O11:O44)</f>
        <v>0</v>
      </c>
      <c r="P45" s="548">
        <f>SUM(P11:P44)</f>
        <v>28417.332793999005</v>
      </c>
      <c r="Q45" s="196">
        <f>SUM(Q11:Q44)</f>
        <v>19300.010000000002</v>
      </c>
      <c r="R45" s="492">
        <f t="shared" si="21"/>
        <v>17916.025582910002</v>
      </c>
      <c r="S45" s="548">
        <f>SUM(S11:S44)</f>
        <v>58637.570057864985</v>
      </c>
      <c r="T45" s="196">
        <f>SUM(T11:T44)</f>
        <v>40900.9</v>
      </c>
      <c r="U45" s="492">
        <f t="shared" si="22"/>
        <v>37558.945949287001</v>
      </c>
      <c r="V45" s="184">
        <f>SUM(V11:V44)</f>
        <v>54960.387557574148</v>
      </c>
      <c r="W45" s="1074">
        <f>SUM(W11:W44)</f>
        <v>42471.61</v>
      </c>
      <c r="X45" s="492">
        <f t="shared" si="23"/>
        <v>36950.300869886443</v>
      </c>
      <c r="Y45" s="184">
        <f>SUM(Y11:Y44)</f>
        <v>65064.706558464037</v>
      </c>
      <c r="Z45" s="1074">
        <f>SUM(Z11:Z44)</f>
        <v>52964.88</v>
      </c>
      <c r="AA45" s="492">
        <f t="shared" si="24"/>
        <v>44097.017284580383</v>
      </c>
      <c r="AB45" s="184">
        <f>SUM(AB11:AB44)</f>
        <v>53091.368606614495</v>
      </c>
      <c r="AC45" s="196">
        <f>SUM(AC11:AC44)</f>
        <v>40040.25</v>
      </c>
      <c r="AD45" s="492">
        <f t="shared" si="25"/>
        <v>34591.495185198721</v>
      </c>
      <c r="AE45" s="184">
        <f>SUM(AE11:AE44)</f>
        <v>35071.446624000004</v>
      </c>
      <c r="AF45" s="196">
        <f>SUM(AF11:AF44)</f>
        <v>27102.079999999998</v>
      </c>
      <c r="AG45" s="492">
        <f t="shared" si="27"/>
        <v>23578.809599999997</v>
      </c>
      <c r="AH45" s="184">
        <f>SUM(AH11:AH44)</f>
        <v>69197.072102999984</v>
      </c>
      <c r="AI45" s="196">
        <f>SUM(AI11:AI44)</f>
        <v>53473.26</v>
      </c>
      <c r="AJ45" s="492">
        <f t="shared" si="29"/>
        <v>46521.736199999999</v>
      </c>
      <c r="AK45" s="184">
        <f>SUM(AK11:AK44)</f>
        <v>29454.143800499995</v>
      </c>
      <c r="AL45" s="196">
        <f>SUM(AL11:AL44)</f>
        <v>22761.21</v>
      </c>
      <c r="AM45" s="492">
        <f t="shared" si="30"/>
        <v>19802.252700000001</v>
      </c>
      <c r="AN45" s="184">
        <f>SUM(AN11:AN44)</f>
        <v>17439.394229999998</v>
      </c>
      <c r="AO45" s="196">
        <f>SUM(AO11:AO44)</f>
        <v>13476.599999999999</v>
      </c>
      <c r="AP45" s="492">
        <f t="shared" si="31"/>
        <v>11724.641999999998</v>
      </c>
      <c r="AQ45" s="184">
        <f>SUM(AQ11:AQ44)</f>
        <v>119362.36968899998</v>
      </c>
      <c r="AR45" s="196">
        <f>SUM(AR11:AR44)</f>
        <v>92239.38</v>
      </c>
      <c r="AS45" s="492">
        <f t="shared" si="32"/>
        <v>80248.260600000009</v>
      </c>
      <c r="AT45" s="184">
        <f>SUM(AT11:AT44)</f>
        <v>13766.013316500001</v>
      </c>
      <c r="AU45" s="196">
        <f>SUM(AU11:AU44)</f>
        <v>10637.93</v>
      </c>
      <c r="AV45" s="492">
        <f t="shared" si="33"/>
        <v>9254.9991000000009</v>
      </c>
      <c r="AW45" s="184">
        <f>SUM(AW11:AW44)</f>
        <v>42207.226539000003</v>
      </c>
      <c r="AX45" s="196">
        <f>SUM(AX11:AX44)</f>
        <v>32616.38</v>
      </c>
      <c r="AY45" s="492">
        <f t="shared" si="34"/>
        <v>28376.250599999999</v>
      </c>
      <c r="AZ45" s="184">
        <f>SUM(AZ11:AZ44)</f>
        <v>125983.80355049999</v>
      </c>
      <c r="BA45" s="196">
        <f>SUM(BA11:BA44)</f>
        <v>97356.209999999992</v>
      </c>
      <c r="BB45" s="492">
        <f t="shared" si="35"/>
        <v>84699.902699999991</v>
      </c>
      <c r="BC45" s="184">
        <f>SUM(BC11:BC44)</f>
        <v>83899.032962999991</v>
      </c>
      <c r="BD45" s="196">
        <f>SUM(BD11:BD44)</f>
        <v>64834.46</v>
      </c>
      <c r="BE45" s="492">
        <f t="shared" si="36"/>
        <v>56405.980199999998</v>
      </c>
      <c r="BF45" s="184">
        <f>SUM(BF11:BF44)</f>
        <v>0</v>
      </c>
      <c r="BG45" s="196">
        <f>SUM(BG11:BG44)</f>
        <v>0</v>
      </c>
      <c r="BH45" s="492">
        <f t="shared" si="37"/>
        <v>0</v>
      </c>
      <c r="BI45" s="184">
        <f>SUM(BI11:BI44)</f>
        <v>0</v>
      </c>
      <c r="BJ45" s="196">
        <f>SUM(BJ11:BJ44)</f>
        <v>0</v>
      </c>
      <c r="BK45" s="492">
        <f t="shared" si="38"/>
        <v>0</v>
      </c>
      <c r="BL45" s="184">
        <f>SUM(BL11:BL44)</f>
        <v>0</v>
      </c>
      <c r="BM45" s="196">
        <f>SUM(BM11:BM44)</f>
        <v>0</v>
      </c>
      <c r="BN45" s="492">
        <f t="shared" si="39"/>
        <v>0</v>
      </c>
      <c r="BO45" s="184">
        <f>SUM(BO11:BO44)</f>
        <v>0</v>
      </c>
      <c r="BP45" s="196">
        <f>SUM(BP11:BP44)</f>
        <v>0</v>
      </c>
      <c r="BQ45" s="492">
        <f t="shared" si="40"/>
        <v>0</v>
      </c>
      <c r="BR45" s="287">
        <f t="shared" ref="BR45:CE45" si="166">SUM(BR11:BR44)</f>
        <v>823271.71432629961</v>
      </c>
      <c r="BS45" s="288">
        <f>SUM(BS11:BS44)</f>
        <v>540895.13</v>
      </c>
      <c r="BT45" s="267">
        <f>SUM(BT11:BT44)</f>
        <v>549802.18371844152</v>
      </c>
      <c r="BU45" s="287">
        <f t="shared" si="166"/>
        <v>354432.74722800002</v>
      </c>
      <c r="BV45" s="288">
        <f t="shared" si="166"/>
        <v>279124.86</v>
      </c>
      <c r="BW45" s="267">
        <f t="shared" si="166"/>
        <v>239036.11023222</v>
      </c>
      <c r="BX45" s="287">
        <f t="shared" si="166"/>
        <v>1177704.4615542996</v>
      </c>
      <c r="BY45" s="288">
        <f t="shared" si="166"/>
        <v>820019.99</v>
      </c>
      <c r="BZ45" s="267">
        <f>SUM(BZ11:BZ44)</f>
        <v>788838.29395066178</v>
      </c>
      <c r="CA45" s="287">
        <f t="shared" si="166"/>
        <v>87797.210767498371</v>
      </c>
      <c r="CB45" s="287">
        <f t="shared" si="166"/>
        <v>45000</v>
      </c>
      <c r="CC45" s="267">
        <f t="shared" si="166"/>
        <v>38536.965000000004</v>
      </c>
      <c r="CD45" s="311">
        <f t="shared" si="166"/>
        <v>1265501.6723217978</v>
      </c>
      <c r="CE45" s="312">
        <f t="shared" si="166"/>
        <v>865019.99</v>
      </c>
      <c r="CF45" s="313">
        <f>SUM(CF11:CF44)</f>
        <v>827375.25895066164</v>
      </c>
      <c r="CG45" s="327"/>
      <c r="CI45" s="737"/>
    </row>
    <row r="46" spans="1:87" s="972" customFormat="1">
      <c r="A46" s="177">
        <f t="shared" si="0"/>
        <v>37</v>
      </c>
      <c r="B46" s="168"/>
      <c r="C46" s="155"/>
      <c r="D46" s="169"/>
      <c r="E46" s="218"/>
      <c r="F46" s="758"/>
      <c r="G46" s="266"/>
      <c r="H46" s="183"/>
      <c r="I46" s="207"/>
      <c r="J46" s="548"/>
      <c r="K46" s="195"/>
      <c r="L46" s="492">
        <f t="shared" si="19"/>
        <v>0</v>
      </c>
      <c r="M46" s="547"/>
      <c r="N46" s="195"/>
      <c r="O46" s="492">
        <f t="shared" si="20"/>
        <v>0</v>
      </c>
      <c r="P46" s="547"/>
      <c r="Q46" s="195"/>
      <c r="R46" s="492">
        <f t="shared" si="21"/>
        <v>0</v>
      </c>
      <c r="S46" s="547"/>
      <c r="T46" s="195"/>
      <c r="U46" s="492">
        <f t="shared" si="22"/>
        <v>0</v>
      </c>
      <c r="V46" s="183"/>
      <c r="W46" s="1074"/>
      <c r="X46" s="492">
        <f t="shared" si="23"/>
        <v>0</v>
      </c>
      <c r="Y46" s="183"/>
      <c r="Z46" s="1074"/>
      <c r="AA46" s="492">
        <f t="shared" si="24"/>
        <v>0</v>
      </c>
      <c r="AB46" s="183"/>
      <c r="AC46" s="195"/>
      <c r="AD46" s="492">
        <f t="shared" si="25"/>
        <v>0</v>
      </c>
      <c r="AE46" s="183"/>
      <c r="AF46" s="195"/>
      <c r="AG46" s="492">
        <f t="shared" si="27"/>
        <v>0</v>
      </c>
      <c r="AH46" s="183"/>
      <c r="AI46" s="195"/>
      <c r="AJ46" s="492">
        <f t="shared" si="29"/>
        <v>0</v>
      </c>
      <c r="AK46" s="183"/>
      <c r="AL46" s="195"/>
      <c r="AM46" s="492">
        <f t="shared" si="30"/>
        <v>0</v>
      </c>
      <c r="AN46" s="183"/>
      <c r="AO46" s="195"/>
      <c r="AP46" s="492">
        <f t="shared" si="31"/>
        <v>0</v>
      </c>
      <c r="AQ46" s="183"/>
      <c r="AR46" s="195"/>
      <c r="AS46" s="492">
        <f t="shared" si="32"/>
        <v>0</v>
      </c>
      <c r="AT46" s="183"/>
      <c r="AU46" s="195"/>
      <c r="AV46" s="492">
        <f t="shared" si="33"/>
        <v>0</v>
      </c>
      <c r="AW46" s="183"/>
      <c r="AX46" s="195"/>
      <c r="AY46" s="492">
        <f t="shared" si="34"/>
        <v>0</v>
      </c>
      <c r="AZ46" s="183"/>
      <c r="BA46" s="195"/>
      <c r="BB46" s="492">
        <f t="shared" si="35"/>
        <v>0</v>
      </c>
      <c r="BC46" s="183"/>
      <c r="BD46" s="195"/>
      <c r="BE46" s="492">
        <f t="shared" si="36"/>
        <v>0</v>
      </c>
      <c r="BF46" s="183"/>
      <c r="BG46" s="195"/>
      <c r="BH46" s="492">
        <f t="shared" si="37"/>
        <v>0</v>
      </c>
      <c r="BI46" s="183"/>
      <c r="BJ46" s="195"/>
      <c r="BK46" s="492">
        <f t="shared" si="38"/>
        <v>0</v>
      </c>
      <c r="BL46" s="183"/>
      <c r="BM46" s="195"/>
      <c r="BN46" s="492">
        <f t="shared" si="39"/>
        <v>0</v>
      </c>
      <c r="BO46" s="183"/>
      <c r="BP46" s="195"/>
      <c r="BQ46" s="492">
        <f t="shared" si="40"/>
        <v>0</v>
      </c>
      <c r="BR46" s="285"/>
      <c r="BS46" s="286"/>
      <c r="BT46" s="266"/>
      <c r="BU46" s="285"/>
      <c r="BV46" s="286"/>
      <c r="BW46" s="266"/>
      <c r="BX46" s="285"/>
      <c r="BY46" s="286"/>
      <c r="BZ46" s="266"/>
      <c r="CA46" s="285"/>
      <c r="CB46" s="156"/>
      <c r="CC46" s="266"/>
      <c r="CD46" s="309"/>
      <c r="CE46" s="310"/>
      <c r="CF46" s="308"/>
      <c r="CG46" s="326"/>
      <c r="CI46" s="737"/>
    </row>
    <row r="47" spans="1:87" s="972" customFormat="1">
      <c r="A47" s="177">
        <v>37</v>
      </c>
      <c r="B47" s="975" t="s">
        <v>188</v>
      </c>
      <c r="C47" s="155"/>
      <c r="D47" s="169"/>
      <c r="E47" s="218"/>
      <c r="F47" s="758"/>
      <c r="G47" s="266"/>
      <c r="H47" s="183"/>
      <c r="I47" s="207"/>
      <c r="J47" s="548"/>
      <c r="K47" s="195"/>
      <c r="L47" s="492"/>
      <c r="M47" s="547"/>
      <c r="N47" s="195"/>
      <c r="O47" s="492"/>
      <c r="P47" s="547"/>
      <c r="Q47" s="195"/>
      <c r="R47" s="492"/>
      <c r="S47" s="547"/>
      <c r="T47" s="195"/>
      <c r="U47" s="492"/>
      <c r="V47" s="183"/>
      <c r="W47" s="1074"/>
      <c r="X47" s="492"/>
      <c r="Y47" s="183"/>
      <c r="Z47" s="1074"/>
      <c r="AA47" s="492">
        <f t="shared" si="24"/>
        <v>0</v>
      </c>
      <c r="AB47" s="183"/>
      <c r="AC47" s="195"/>
      <c r="AD47" s="492"/>
      <c r="AE47" s="183"/>
      <c r="AF47" s="195"/>
      <c r="AG47" s="492"/>
      <c r="AH47" s="183"/>
      <c r="AI47" s="195"/>
      <c r="AJ47" s="492"/>
      <c r="AK47" s="183"/>
      <c r="AL47" s="195"/>
      <c r="AM47" s="492"/>
      <c r="AN47" s="183"/>
      <c r="AO47" s="195"/>
      <c r="AP47" s="492"/>
      <c r="AQ47" s="183"/>
      <c r="AR47" s="195"/>
      <c r="AS47" s="492"/>
      <c r="AT47" s="183"/>
      <c r="AU47" s="195"/>
      <c r="AV47" s="492"/>
      <c r="AW47" s="183"/>
      <c r="AX47" s="195"/>
      <c r="AY47" s="492"/>
      <c r="AZ47" s="183"/>
      <c r="BA47" s="195"/>
      <c r="BB47" s="492"/>
      <c r="BC47" s="183"/>
      <c r="BD47" s="195"/>
      <c r="BE47" s="492"/>
      <c r="BF47" s="183"/>
      <c r="BG47" s="195"/>
      <c r="BH47" s="492"/>
      <c r="BI47" s="183"/>
      <c r="BJ47" s="195"/>
      <c r="BK47" s="492"/>
      <c r="BL47" s="183"/>
      <c r="BM47" s="195"/>
      <c r="BN47" s="492"/>
      <c r="BO47" s="183"/>
      <c r="BP47" s="195"/>
      <c r="BQ47" s="492"/>
      <c r="BR47" s="285"/>
      <c r="BS47" s="286"/>
      <c r="BT47" s="266"/>
      <c r="BU47" s="285"/>
      <c r="BV47" s="286"/>
      <c r="BW47" s="266"/>
      <c r="BX47" s="285"/>
      <c r="BY47" s="286"/>
      <c r="BZ47" s="266"/>
      <c r="CA47" s="285"/>
      <c r="CB47" s="156"/>
      <c r="CC47" s="266"/>
      <c r="CD47" s="309"/>
      <c r="CE47" s="310"/>
      <c r="CF47" s="308"/>
      <c r="CG47" s="326"/>
      <c r="CI47" s="737"/>
    </row>
    <row r="48" spans="1:87" s="972" customFormat="1" ht="30">
      <c r="A48" s="177">
        <v>38</v>
      </c>
      <c r="B48" s="168" t="s">
        <v>168</v>
      </c>
      <c r="C48" s="155" t="s">
        <v>225</v>
      </c>
      <c r="D48" s="375" t="s">
        <v>180</v>
      </c>
      <c r="E48" s="218"/>
      <c r="F48" s="758">
        <v>40540</v>
      </c>
      <c r="G48" s="1207">
        <v>49235</v>
      </c>
      <c r="H48" s="183"/>
      <c r="I48" s="207">
        <v>49235</v>
      </c>
      <c r="J48" s="548"/>
      <c r="K48" s="195"/>
      <c r="L48" s="492"/>
      <c r="M48" s="547"/>
      <c r="N48" s="195"/>
      <c r="O48" s="492"/>
      <c r="P48" s="547"/>
      <c r="Q48" s="195"/>
      <c r="R48" s="492"/>
      <c r="S48" s="547"/>
      <c r="T48" s="195"/>
      <c r="U48" s="492"/>
      <c r="V48" s="183"/>
      <c r="W48" s="1074"/>
      <c r="X48" s="492"/>
      <c r="Y48" s="183"/>
      <c r="Z48" s="1074"/>
      <c r="AA48" s="492">
        <f t="shared" si="24"/>
        <v>0</v>
      </c>
      <c r="AB48" s="183"/>
      <c r="AC48" s="195"/>
      <c r="AD48" s="492"/>
      <c r="AE48" s="183"/>
      <c r="AF48" s="195"/>
      <c r="AG48" s="492"/>
      <c r="AH48" s="183"/>
      <c r="AI48" s="195"/>
      <c r="AJ48" s="492"/>
      <c r="AK48" s="183"/>
      <c r="AL48" s="195"/>
      <c r="AM48" s="492"/>
      <c r="AN48" s="183"/>
      <c r="AO48" s="195"/>
      <c r="AP48" s="492"/>
      <c r="AQ48" s="183"/>
      <c r="AR48" s="195"/>
      <c r="AS48" s="492"/>
      <c r="AT48" s="183"/>
      <c r="AU48" s="195"/>
      <c r="AV48" s="492"/>
      <c r="AW48" s="183"/>
      <c r="AX48" s="195"/>
      <c r="AY48" s="492"/>
      <c r="AZ48" s="183"/>
      <c r="BA48" s="195"/>
      <c r="BB48" s="492"/>
      <c r="BC48" s="183"/>
      <c r="BD48" s="195">
        <v>49325</v>
      </c>
      <c r="BE48" s="492"/>
      <c r="BF48" s="183"/>
      <c r="BG48" s="195"/>
      <c r="BH48" s="492"/>
      <c r="BI48" s="183"/>
      <c r="BJ48" s="195"/>
      <c r="BK48" s="492"/>
      <c r="BL48" s="183"/>
      <c r="BM48" s="195"/>
      <c r="BN48" s="492"/>
      <c r="BO48" s="183"/>
      <c r="BP48" s="195"/>
      <c r="BQ48" s="492"/>
      <c r="BR48" s="285">
        <f t="shared" ref="BR48:BR53" si="167">V48+Y48+AB48+AE48+AH48+AK48+S48+P48+M48+J48+AN48+AQ48+AT48+AW48+AZ48+BC48+BF48+BI48+BL48+BO48</f>
        <v>0</v>
      </c>
      <c r="BS48" s="286">
        <f>K48+N48+Q48+T48+W48+Z48+AC48+AF48+AI48+AL48+AO48+AR48+AU48+AX48+BA48+BD48+BG48+BJ48+BM48+BP48</f>
        <v>49325</v>
      </c>
      <c r="BT48" s="266">
        <f>L48+O48+R48+U48+X48+AA48+AD48+AG48+AJ48+AM48+AP48+AS48+AV48+AY48+BB48+BE48+BH48+BK48+BN48+BQ48</f>
        <v>0</v>
      </c>
      <c r="BU48" s="740">
        <f t="shared" ref="BU48:BU53" si="168">BV48*BU$3</f>
        <v>-114.28200000000001</v>
      </c>
      <c r="BV48" s="712">
        <f t="shared" ref="BV48:BV53" si="169">I48-BS48</f>
        <v>-90</v>
      </c>
      <c r="BW48" s="266">
        <f t="shared" ref="BW48:BW53" si="170">BV48*BW$3</f>
        <v>-77.073930000000004</v>
      </c>
      <c r="BX48" s="285">
        <f t="shared" ref="BX48:BZ49" si="171">BR48+BU48</f>
        <v>-114.28200000000001</v>
      </c>
      <c r="BY48" s="286">
        <f t="shared" si="171"/>
        <v>49235</v>
      </c>
      <c r="BZ48" s="266">
        <f t="shared" si="171"/>
        <v>-77.073930000000004</v>
      </c>
      <c r="CA48" s="285">
        <f t="shared" ref="CA48:CA53" si="172">CB48*CA$3</f>
        <v>0</v>
      </c>
      <c r="CB48" s="989">
        <v>0</v>
      </c>
      <c r="CC48" s="266">
        <f t="shared" ref="CC48:CC53" si="173">CB48*$CC$3</f>
        <v>0</v>
      </c>
      <c r="CD48" s="309">
        <f t="shared" ref="CD48:CF49" si="174">BX48+CA48</f>
        <v>-114.28200000000001</v>
      </c>
      <c r="CE48" s="310">
        <f t="shared" si="174"/>
        <v>49235</v>
      </c>
      <c r="CF48" s="308">
        <f t="shared" si="174"/>
        <v>-77.073930000000004</v>
      </c>
      <c r="CG48" s="326"/>
      <c r="CI48" s="737" t="s">
        <v>307</v>
      </c>
    </row>
    <row r="49" spans="1:87" s="972" customFormat="1" ht="30.75" customHeight="1">
      <c r="A49" s="177">
        <v>39</v>
      </c>
      <c r="B49" s="168" t="s">
        <v>800</v>
      </c>
      <c r="C49" s="155" t="s">
        <v>225</v>
      </c>
      <c r="D49" s="375" t="s">
        <v>195</v>
      </c>
      <c r="E49" s="218"/>
      <c r="F49" s="758">
        <v>5113</v>
      </c>
      <c r="G49" s="1207">
        <v>3900</v>
      </c>
      <c r="H49" s="183"/>
      <c r="I49" s="207">
        <v>3900</v>
      </c>
      <c r="J49" s="548"/>
      <c r="K49" s="195"/>
      <c r="L49" s="492"/>
      <c r="M49" s="547"/>
      <c r="N49" s="195"/>
      <c r="O49" s="492"/>
      <c r="P49" s="547"/>
      <c r="Q49" s="195"/>
      <c r="R49" s="492"/>
      <c r="S49" s="547"/>
      <c r="T49" s="195"/>
      <c r="U49" s="492"/>
      <c r="V49" s="183"/>
      <c r="W49" s="1074"/>
      <c r="X49" s="492"/>
      <c r="Y49" s="183"/>
      <c r="Z49" s="1074"/>
      <c r="AA49" s="492">
        <f t="shared" si="24"/>
        <v>0</v>
      </c>
      <c r="AB49" s="183"/>
      <c r="AC49" s="195"/>
      <c r="AD49" s="492"/>
      <c r="AE49" s="183"/>
      <c r="AF49" s="195"/>
      <c r="AG49" s="492"/>
      <c r="AH49" s="183"/>
      <c r="AI49" s="195"/>
      <c r="AJ49" s="492"/>
      <c r="AK49" s="183"/>
      <c r="AL49" s="195"/>
      <c r="AM49" s="492"/>
      <c r="AN49" s="183"/>
      <c r="AO49" s="195"/>
      <c r="AP49" s="492"/>
      <c r="AQ49" s="183"/>
      <c r="AR49" s="195">
        <v>3900</v>
      </c>
      <c r="AS49" s="492"/>
      <c r="AT49" s="183"/>
      <c r="AU49" s="195"/>
      <c r="AV49" s="492"/>
      <c r="AW49" s="183"/>
      <c r="AX49" s="195"/>
      <c r="AY49" s="492"/>
      <c r="AZ49" s="183"/>
      <c r="BA49" s="195"/>
      <c r="BB49" s="492"/>
      <c r="BC49" s="183"/>
      <c r="BD49" s="195"/>
      <c r="BE49" s="492"/>
      <c r="BF49" s="183"/>
      <c r="BG49" s="195"/>
      <c r="BH49" s="492"/>
      <c r="BI49" s="183"/>
      <c r="BJ49" s="195"/>
      <c r="BK49" s="492"/>
      <c r="BL49" s="183"/>
      <c r="BM49" s="195"/>
      <c r="BN49" s="492"/>
      <c r="BO49" s="183"/>
      <c r="BP49" s="195"/>
      <c r="BQ49" s="492"/>
      <c r="BR49" s="285">
        <f t="shared" si="167"/>
        <v>0</v>
      </c>
      <c r="BS49" s="286">
        <f t="shared" ref="BS49:BT53" si="175">K49+N49+Q49+T49+W49+Z49+AC49+AF49+AI49+AL49+AO49+AR49+AU49+AX49+BA49+BD49+BG49+BJ49+BM49+BP49</f>
        <v>3900</v>
      </c>
      <c r="BT49" s="266">
        <f t="shared" si="175"/>
        <v>0</v>
      </c>
      <c r="BU49" s="740">
        <f t="shared" si="168"/>
        <v>0</v>
      </c>
      <c r="BV49" s="712">
        <f t="shared" si="169"/>
        <v>0</v>
      </c>
      <c r="BW49" s="266">
        <f t="shared" si="170"/>
        <v>0</v>
      </c>
      <c r="BX49" s="285">
        <f t="shared" si="171"/>
        <v>0</v>
      </c>
      <c r="BY49" s="286">
        <f t="shared" si="171"/>
        <v>3900</v>
      </c>
      <c r="BZ49" s="266">
        <f t="shared" si="171"/>
        <v>0</v>
      </c>
      <c r="CA49" s="285">
        <f t="shared" si="172"/>
        <v>0</v>
      </c>
      <c r="CB49" s="989"/>
      <c r="CC49" s="266">
        <f t="shared" si="173"/>
        <v>0</v>
      </c>
      <c r="CD49" s="309">
        <f t="shared" si="174"/>
        <v>0</v>
      </c>
      <c r="CE49" s="310">
        <f t="shared" si="174"/>
        <v>3900</v>
      </c>
      <c r="CF49" s="308">
        <f t="shared" si="174"/>
        <v>0</v>
      </c>
      <c r="CG49" s="326"/>
      <c r="CI49" s="737"/>
    </row>
    <row r="50" spans="1:87" s="972" customFormat="1" ht="30.75" customHeight="1">
      <c r="A50" s="177">
        <v>40</v>
      </c>
      <c r="B50" s="168" t="s">
        <v>1125</v>
      </c>
      <c r="C50" s="155" t="s">
        <v>225</v>
      </c>
      <c r="D50" s="375" t="s">
        <v>1112</v>
      </c>
      <c r="E50" s="218"/>
      <c r="F50" s="758">
        <v>0</v>
      </c>
      <c r="G50" s="1207">
        <v>36970</v>
      </c>
      <c r="H50" s="183"/>
      <c r="I50" s="207">
        <v>36970</v>
      </c>
      <c r="J50" s="548"/>
      <c r="K50" s="195"/>
      <c r="L50" s="492"/>
      <c r="M50" s="547"/>
      <c r="N50" s="195"/>
      <c r="O50" s="492"/>
      <c r="P50" s="547"/>
      <c r="Q50" s="195"/>
      <c r="R50" s="492"/>
      <c r="S50" s="547"/>
      <c r="T50" s="195"/>
      <c r="U50" s="492"/>
      <c r="V50" s="183"/>
      <c r="W50" s="1074"/>
      <c r="X50" s="492"/>
      <c r="Y50" s="183"/>
      <c r="Z50" s="1074"/>
      <c r="AA50" s="492">
        <f t="shared" si="24"/>
        <v>0</v>
      </c>
      <c r="AB50" s="183"/>
      <c r="AC50" s="195">
        <v>36970</v>
      </c>
      <c r="AD50" s="492"/>
      <c r="AE50" s="183"/>
      <c r="AF50" s="195"/>
      <c r="AG50" s="492"/>
      <c r="AH50" s="183"/>
      <c r="AI50" s="195"/>
      <c r="AJ50" s="492"/>
      <c r="AK50" s="183"/>
      <c r="AL50" s="195"/>
      <c r="AM50" s="492"/>
      <c r="AN50" s="183"/>
      <c r="AO50" s="195"/>
      <c r="AP50" s="492"/>
      <c r="AQ50" s="183"/>
      <c r="AR50" s="195">
        <v>0</v>
      </c>
      <c r="AS50" s="492"/>
      <c r="AT50" s="183"/>
      <c r="AU50" s="195"/>
      <c r="AV50" s="492"/>
      <c r="AW50" s="183"/>
      <c r="AX50" s="195"/>
      <c r="AY50" s="492"/>
      <c r="AZ50" s="183"/>
      <c r="BA50" s="195"/>
      <c r="BB50" s="492"/>
      <c r="BC50" s="183"/>
      <c r="BD50" s="195"/>
      <c r="BE50" s="492"/>
      <c r="BF50" s="183"/>
      <c r="BG50" s="195"/>
      <c r="BH50" s="492"/>
      <c r="BI50" s="183"/>
      <c r="BJ50" s="195"/>
      <c r="BK50" s="492"/>
      <c r="BL50" s="183"/>
      <c r="BM50" s="195"/>
      <c r="BN50" s="492"/>
      <c r="BO50" s="183"/>
      <c r="BP50" s="195"/>
      <c r="BQ50" s="492"/>
      <c r="BR50" s="285">
        <f t="shared" si="167"/>
        <v>0</v>
      </c>
      <c r="BS50" s="286">
        <f t="shared" si="175"/>
        <v>36970</v>
      </c>
      <c r="BT50" s="266">
        <f t="shared" si="175"/>
        <v>0</v>
      </c>
      <c r="BU50" s="740">
        <f t="shared" si="168"/>
        <v>0</v>
      </c>
      <c r="BV50" s="712">
        <f t="shared" si="169"/>
        <v>0</v>
      </c>
      <c r="BW50" s="266">
        <f t="shared" si="170"/>
        <v>0</v>
      </c>
      <c r="BX50" s="285">
        <f t="shared" ref="BX50:BZ53" si="176">BR50+BU50</f>
        <v>0</v>
      </c>
      <c r="BY50" s="286">
        <f t="shared" si="176"/>
        <v>36970</v>
      </c>
      <c r="BZ50" s="266">
        <f t="shared" si="176"/>
        <v>0</v>
      </c>
      <c r="CA50" s="285">
        <f t="shared" si="172"/>
        <v>0</v>
      </c>
      <c r="CB50" s="989"/>
      <c r="CC50" s="266">
        <f t="shared" si="173"/>
        <v>0</v>
      </c>
      <c r="CD50" s="309">
        <f t="shared" ref="CD50:CF53" si="177">BX50+CA50</f>
        <v>0</v>
      </c>
      <c r="CE50" s="310">
        <f t="shared" si="177"/>
        <v>36970</v>
      </c>
      <c r="CF50" s="308">
        <f t="shared" si="177"/>
        <v>0</v>
      </c>
      <c r="CG50" s="326"/>
      <c r="CI50" s="737"/>
    </row>
    <row r="51" spans="1:87" s="972" customFormat="1" ht="30.75" customHeight="1">
      <c r="A51" s="177">
        <v>41</v>
      </c>
      <c r="B51" s="1841" t="s">
        <v>1400</v>
      </c>
      <c r="C51" s="155" t="s">
        <v>226</v>
      </c>
      <c r="D51" s="1583" t="s">
        <v>48</v>
      </c>
      <c r="E51" s="218"/>
      <c r="F51" s="758">
        <v>0</v>
      </c>
      <c r="G51" s="1207">
        <v>0</v>
      </c>
      <c r="H51" s="183"/>
      <c r="I51" s="207">
        <v>0</v>
      </c>
      <c r="J51" s="548"/>
      <c r="K51" s="195"/>
      <c r="L51" s="492"/>
      <c r="M51" s="547"/>
      <c r="N51" s="195"/>
      <c r="O51" s="492"/>
      <c r="P51" s="547"/>
      <c r="Q51" s="195"/>
      <c r="R51" s="492"/>
      <c r="S51" s="547"/>
      <c r="T51" s="195"/>
      <c r="U51" s="492"/>
      <c r="V51" s="183"/>
      <c r="W51" s="1074"/>
      <c r="X51" s="492"/>
      <c r="Y51" s="183"/>
      <c r="Z51" s="1074"/>
      <c r="AA51" s="492">
        <f t="shared" si="24"/>
        <v>0</v>
      </c>
      <c r="AB51" s="183"/>
      <c r="AC51" s="195">
        <v>0</v>
      </c>
      <c r="AD51" s="492"/>
      <c r="AE51" s="183"/>
      <c r="AF51" s="195"/>
      <c r="AG51" s="492"/>
      <c r="AH51" s="183"/>
      <c r="AI51" s="195"/>
      <c r="AJ51" s="492"/>
      <c r="AK51" s="183"/>
      <c r="AL51" s="195"/>
      <c r="AM51" s="492"/>
      <c r="AN51" s="183"/>
      <c r="AO51" s="195"/>
      <c r="AP51" s="492"/>
      <c r="AQ51" s="183"/>
      <c r="AR51" s="195">
        <v>0</v>
      </c>
      <c r="AS51" s="492"/>
      <c r="AT51" s="183"/>
      <c r="AU51" s="195"/>
      <c r="AV51" s="492"/>
      <c r="AW51" s="183"/>
      <c r="AX51" s="195"/>
      <c r="AY51" s="492"/>
      <c r="AZ51" s="183"/>
      <c r="BA51" s="195"/>
      <c r="BB51" s="492"/>
      <c r="BC51" s="183"/>
      <c r="BD51" s="195"/>
      <c r="BE51" s="492"/>
      <c r="BF51" s="183"/>
      <c r="BG51" s="195"/>
      <c r="BH51" s="492"/>
      <c r="BI51" s="183"/>
      <c r="BJ51" s="195"/>
      <c r="BK51" s="492"/>
      <c r="BL51" s="183"/>
      <c r="BM51" s="195"/>
      <c r="BN51" s="492"/>
      <c r="BO51" s="183"/>
      <c r="BP51" s="195"/>
      <c r="BQ51" s="492"/>
      <c r="BR51" s="285">
        <f t="shared" si="167"/>
        <v>0</v>
      </c>
      <c r="BS51" s="286">
        <f t="shared" si="175"/>
        <v>0</v>
      </c>
      <c r="BT51" s="266">
        <f>L51+O51+R51+U51+X51+AA51+AD51+AG51+AJ51+AM51+AP51+AS51+AV51+AY51+BB51+BE51+BH51+BK51+BN51+BQ51</f>
        <v>0</v>
      </c>
      <c r="BU51" s="740">
        <f t="shared" si="168"/>
        <v>0</v>
      </c>
      <c r="BV51" s="712">
        <f t="shared" si="169"/>
        <v>0</v>
      </c>
      <c r="BW51" s="266">
        <f t="shared" si="170"/>
        <v>0</v>
      </c>
      <c r="BX51" s="285">
        <f t="shared" si="176"/>
        <v>0</v>
      </c>
      <c r="BY51" s="286">
        <f t="shared" si="176"/>
        <v>0</v>
      </c>
      <c r="BZ51" s="266">
        <f t="shared" si="176"/>
        <v>0</v>
      </c>
      <c r="CA51" s="285">
        <f t="shared" si="172"/>
        <v>0</v>
      </c>
      <c r="CB51" s="989"/>
      <c r="CC51" s="266">
        <f t="shared" si="173"/>
        <v>0</v>
      </c>
      <c r="CD51" s="309">
        <f t="shared" si="177"/>
        <v>0</v>
      </c>
      <c r="CE51" s="310">
        <f t="shared" si="177"/>
        <v>0</v>
      </c>
      <c r="CF51" s="308">
        <f t="shared" si="177"/>
        <v>0</v>
      </c>
      <c r="CG51" s="326"/>
      <c r="CI51" s="737"/>
    </row>
    <row r="52" spans="1:87" s="972" customFormat="1" ht="30.75" customHeight="1">
      <c r="A52" s="177">
        <v>42</v>
      </c>
      <c r="B52" s="168" t="s">
        <v>289</v>
      </c>
      <c r="C52" s="155" t="s">
        <v>226</v>
      </c>
      <c r="D52" s="1675" t="s">
        <v>1261</v>
      </c>
      <c r="E52" s="218"/>
      <c r="F52" s="758">
        <v>0</v>
      </c>
      <c r="G52" s="1207">
        <v>0</v>
      </c>
      <c r="H52" s="183"/>
      <c r="I52" s="207">
        <v>0</v>
      </c>
      <c r="J52" s="548"/>
      <c r="K52" s="195"/>
      <c r="L52" s="492"/>
      <c r="M52" s="547"/>
      <c r="N52" s="195"/>
      <c r="O52" s="492"/>
      <c r="P52" s="547"/>
      <c r="Q52" s="195"/>
      <c r="R52" s="492"/>
      <c r="S52" s="547"/>
      <c r="T52" s="195"/>
      <c r="U52" s="492"/>
      <c r="V52" s="183"/>
      <c r="W52" s="1074"/>
      <c r="X52" s="492"/>
      <c r="Y52" s="183"/>
      <c r="Z52" s="1074"/>
      <c r="AA52" s="492">
        <f t="shared" si="24"/>
        <v>0</v>
      </c>
      <c r="AB52" s="183"/>
      <c r="AC52" s="195">
        <v>0</v>
      </c>
      <c r="AD52" s="492"/>
      <c r="AE52" s="183"/>
      <c r="AF52" s="195"/>
      <c r="AG52" s="492"/>
      <c r="AH52" s="183"/>
      <c r="AI52" s="195"/>
      <c r="AJ52" s="492"/>
      <c r="AK52" s="183"/>
      <c r="AL52" s="195"/>
      <c r="AM52" s="492"/>
      <c r="AN52" s="183"/>
      <c r="AO52" s="195"/>
      <c r="AP52" s="492"/>
      <c r="AQ52" s="183"/>
      <c r="AR52" s="195">
        <v>0</v>
      </c>
      <c r="AS52" s="492"/>
      <c r="AT52" s="183"/>
      <c r="AU52" s="195"/>
      <c r="AV52" s="492"/>
      <c r="AW52" s="183"/>
      <c r="AX52" s="195"/>
      <c r="AY52" s="492"/>
      <c r="AZ52" s="183"/>
      <c r="BA52" s="195"/>
      <c r="BB52" s="492"/>
      <c r="BC52" s="183"/>
      <c r="BD52" s="195"/>
      <c r="BE52" s="492"/>
      <c r="BF52" s="183"/>
      <c r="BG52" s="195"/>
      <c r="BH52" s="492"/>
      <c r="BI52" s="183"/>
      <c r="BJ52" s="195"/>
      <c r="BK52" s="492"/>
      <c r="BL52" s="183"/>
      <c r="BM52" s="195"/>
      <c r="BN52" s="492"/>
      <c r="BO52" s="183"/>
      <c r="BP52" s="195"/>
      <c r="BQ52" s="492"/>
      <c r="BR52" s="285">
        <f t="shared" si="167"/>
        <v>0</v>
      </c>
      <c r="BS52" s="286">
        <f t="shared" si="175"/>
        <v>0</v>
      </c>
      <c r="BT52" s="266">
        <f>L52+O52+R52+U52+X52+AA52+AD52+AG52+AJ52+AM52+AP52+AS52+AV52+AY52+BB52+BE52+BH52+BK52+BN52+BQ52</f>
        <v>0</v>
      </c>
      <c r="BU52" s="740">
        <f t="shared" si="168"/>
        <v>0</v>
      </c>
      <c r="BV52" s="712">
        <f t="shared" si="169"/>
        <v>0</v>
      </c>
      <c r="BW52" s="266">
        <f t="shared" si="170"/>
        <v>0</v>
      </c>
      <c r="BX52" s="285">
        <f t="shared" si="176"/>
        <v>0</v>
      </c>
      <c r="BY52" s="286">
        <f t="shared" si="176"/>
        <v>0</v>
      </c>
      <c r="BZ52" s="266">
        <f t="shared" si="176"/>
        <v>0</v>
      </c>
      <c r="CA52" s="285">
        <f t="shared" si="172"/>
        <v>0</v>
      </c>
      <c r="CB52" s="989"/>
      <c r="CC52" s="266">
        <f t="shared" si="173"/>
        <v>0</v>
      </c>
      <c r="CD52" s="309">
        <f t="shared" si="177"/>
        <v>0</v>
      </c>
      <c r="CE52" s="310">
        <f t="shared" si="177"/>
        <v>0</v>
      </c>
      <c r="CF52" s="308">
        <f t="shared" si="177"/>
        <v>0</v>
      </c>
      <c r="CG52" s="326"/>
      <c r="CI52" s="737"/>
    </row>
    <row r="53" spans="1:87" s="972" customFormat="1" ht="30.75" customHeight="1">
      <c r="A53" s="177">
        <v>43</v>
      </c>
      <c r="B53" s="168" t="s">
        <v>1265</v>
      </c>
      <c r="C53" s="155" t="s">
        <v>226</v>
      </c>
      <c r="D53" s="1583" t="s">
        <v>51</v>
      </c>
      <c r="E53" s="218"/>
      <c r="F53" s="758">
        <v>0</v>
      </c>
      <c r="G53" s="1207">
        <v>0</v>
      </c>
      <c r="H53" s="183"/>
      <c r="I53" s="207">
        <v>0</v>
      </c>
      <c r="J53" s="548"/>
      <c r="K53" s="195"/>
      <c r="L53" s="492"/>
      <c r="M53" s="547"/>
      <c r="N53" s="195"/>
      <c r="O53" s="492"/>
      <c r="P53" s="547"/>
      <c r="Q53" s="195"/>
      <c r="R53" s="492"/>
      <c r="S53" s="547"/>
      <c r="T53" s="195"/>
      <c r="U53" s="492"/>
      <c r="V53" s="183"/>
      <c r="W53" s="1074"/>
      <c r="X53" s="492"/>
      <c r="Y53" s="183"/>
      <c r="Z53" s="1074"/>
      <c r="AA53" s="492">
        <f t="shared" si="24"/>
        <v>0</v>
      </c>
      <c r="AB53" s="183"/>
      <c r="AC53" s="195">
        <v>0</v>
      </c>
      <c r="AD53" s="492"/>
      <c r="AE53" s="183"/>
      <c r="AF53" s="195"/>
      <c r="AG53" s="492"/>
      <c r="AH53" s="183"/>
      <c r="AI53" s="195"/>
      <c r="AJ53" s="492"/>
      <c r="AK53" s="183"/>
      <c r="AL53" s="195"/>
      <c r="AM53" s="492"/>
      <c r="AN53" s="183"/>
      <c r="AO53" s="195"/>
      <c r="AP53" s="492"/>
      <c r="AQ53" s="183"/>
      <c r="AR53" s="195">
        <v>0</v>
      </c>
      <c r="AS53" s="492"/>
      <c r="AT53" s="183"/>
      <c r="AU53" s="195"/>
      <c r="AV53" s="492"/>
      <c r="AW53" s="183"/>
      <c r="AX53" s="195"/>
      <c r="AY53" s="492"/>
      <c r="AZ53" s="183"/>
      <c r="BA53" s="195"/>
      <c r="BB53" s="492"/>
      <c r="BC53" s="183"/>
      <c r="BD53" s="195">
        <v>14331.4</v>
      </c>
      <c r="BE53" s="492"/>
      <c r="BF53" s="183"/>
      <c r="BG53" s="195"/>
      <c r="BH53" s="492"/>
      <c r="BI53" s="183"/>
      <c r="BJ53" s="195"/>
      <c r="BK53" s="492"/>
      <c r="BL53" s="183"/>
      <c r="BM53" s="195"/>
      <c r="BN53" s="492"/>
      <c r="BO53" s="183"/>
      <c r="BP53" s="195"/>
      <c r="BQ53" s="492"/>
      <c r="BR53" s="285">
        <f t="shared" si="167"/>
        <v>0</v>
      </c>
      <c r="BS53" s="286">
        <f t="shared" si="175"/>
        <v>14331.4</v>
      </c>
      <c r="BT53" s="266">
        <f>L53+O53+R53+U53+X53+AA53+AD53+AG53+AJ53+AM53+AP53+AS53+AV53+AY53+BB53+BE53+BH53+BK53+BN53+BQ53</f>
        <v>0</v>
      </c>
      <c r="BU53" s="740">
        <f t="shared" si="168"/>
        <v>-18198.011719999999</v>
      </c>
      <c r="BV53" s="712">
        <f t="shared" si="169"/>
        <v>-14331.4</v>
      </c>
      <c r="BW53" s="266">
        <f t="shared" si="170"/>
        <v>-12273.0813378</v>
      </c>
      <c r="BX53" s="285">
        <f t="shared" si="176"/>
        <v>-18198.011719999999</v>
      </c>
      <c r="BY53" s="286">
        <f t="shared" si="176"/>
        <v>0</v>
      </c>
      <c r="BZ53" s="266">
        <f t="shared" si="176"/>
        <v>-12273.0813378</v>
      </c>
      <c r="CA53" s="285">
        <f t="shared" si="172"/>
        <v>0</v>
      </c>
      <c r="CB53" s="989"/>
      <c r="CC53" s="266">
        <f t="shared" si="173"/>
        <v>0</v>
      </c>
      <c r="CD53" s="309">
        <f t="shared" si="177"/>
        <v>-18198.011719999999</v>
      </c>
      <c r="CE53" s="310">
        <f t="shared" si="177"/>
        <v>0</v>
      </c>
      <c r="CF53" s="308">
        <f t="shared" si="177"/>
        <v>-12273.0813378</v>
      </c>
      <c r="CG53" s="326"/>
      <c r="CI53" s="737"/>
    </row>
    <row r="54" spans="1:87" s="972" customFormat="1" ht="30.75" customHeight="1">
      <c r="A54" s="177">
        <v>44</v>
      </c>
      <c r="B54" s="168" t="s">
        <v>1374</v>
      </c>
      <c r="C54" s="155" t="s">
        <v>226</v>
      </c>
      <c r="D54" s="1583" t="s">
        <v>1267</v>
      </c>
      <c r="E54" s="218"/>
      <c r="F54" s="758">
        <v>0</v>
      </c>
      <c r="G54" s="1207">
        <v>0</v>
      </c>
      <c r="H54" s="183"/>
      <c r="I54" s="207">
        <v>0</v>
      </c>
      <c r="J54" s="548"/>
      <c r="K54" s="195"/>
      <c r="L54" s="492"/>
      <c r="M54" s="547"/>
      <c r="N54" s="195"/>
      <c r="O54" s="492"/>
      <c r="P54" s="547"/>
      <c r="Q54" s="195"/>
      <c r="R54" s="492"/>
      <c r="S54" s="547"/>
      <c r="T54" s="195"/>
      <c r="U54" s="492"/>
      <c r="V54" s="183"/>
      <c r="W54" s="1074"/>
      <c r="X54" s="492"/>
      <c r="Y54" s="183"/>
      <c r="Z54" s="1074"/>
      <c r="AA54" s="492">
        <f t="shared" si="24"/>
        <v>0</v>
      </c>
      <c r="AB54" s="183"/>
      <c r="AC54" s="195">
        <v>0</v>
      </c>
      <c r="AD54" s="492"/>
      <c r="AE54" s="183"/>
      <c r="AF54" s="195"/>
      <c r="AG54" s="492"/>
      <c r="AH54" s="183"/>
      <c r="AI54" s="195"/>
      <c r="AJ54" s="492"/>
      <c r="AK54" s="183"/>
      <c r="AL54" s="195"/>
      <c r="AM54" s="492"/>
      <c r="AN54" s="183"/>
      <c r="AO54" s="195"/>
      <c r="AP54" s="492"/>
      <c r="AQ54" s="183"/>
      <c r="AR54" s="195">
        <v>0</v>
      </c>
      <c r="AS54" s="492"/>
      <c r="AT54" s="183"/>
      <c r="AU54" s="195"/>
      <c r="AV54" s="492"/>
      <c r="AW54" s="183"/>
      <c r="AX54" s="195"/>
      <c r="AY54" s="492"/>
      <c r="AZ54" s="183"/>
      <c r="BA54" s="195"/>
      <c r="BB54" s="492"/>
      <c r="BC54" s="183"/>
      <c r="BD54" s="195"/>
      <c r="BE54" s="492"/>
      <c r="BF54" s="183"/>
      <c r="BG54" s="195"/>
      <c r="BH54" s="492"/>
      <c r="BI54" s="183"/>
      <c r="BJ54" s="195"/>
      <c r="BK54" s="492"/>
      <c r="BL54" s="183"/>
      <c r="BM54" s="195"/>
      <c r="BN54" s="492"/>
      <c r="BO54" s="183"/>
      <c r="BP54" s="195"/>
      <c r="BQ54" s="492"/>
      <c r="BR54" s="285">
        <f t="shared" ref="BR54:BR55" si="178">V54+Y54+AB54+AE54+AH54+AK54+S54+P54+M54+J54+AN54+AQ54+AT54+AW54+AZ54+BC54+BF54+BI54+BL54+BO54</f>
        <v>0</v>
      </c>
      <c r="BS54" s="286">
        <f t="shared" ref="BS54:BS55" si="179">K54+N54+Q54+T54+W54+Z54+AC54+AF54+AI54+AL54+AO54+AR54+AU54+AX54+BA54+BD54+BG54+BJ54+BM54+BP54</f>
        <v>0</v>
      </c>
      <c r="BT54" s="266">
        <f>L54+O54+R54+U54+X54+AA54+AD54+AG54+AJ54+AM54+AP54+AS54+AV54+AY54+BB54+BE54+BH54+BK54+BN54+BQ54</f>
        <v>0</v>
      </c>
      <c r="BU54" s="740">
        <f t="shared" ref="BU54:BU55" si="180">BV54*BU$3</f>
        <v>0</v>
      </c>
      <c r="BV54" s="712">
        <f t="shared" ref="BV54:BV55" si="181">I54-BS54</f>
        <v>0</v>
      </c>
      <c r="BW54" s="266">
        <f t="shared" ref="BW54:BW55" si="182">BV54*BW$3</f>
        <v>0</v>
      </c>
      <c r="BX54" s="285">
        <f t="shared" ref="BX54:BX55" si="183">BR54+BU54</f>
        <v>0</v>
      </c>
      <c r="BY54" s="286">
        <f t="shared" ref="BY54:BY55" si="184">BS54+BV54</f>
        <v>0</v>
      </c>
      <c r="BZ54" s="266">
        <f t="shared" ref="BZ54:BZ55" si="185">BT54+BW54</f>
        <v>0</v>
      </c>
      <c r="CA54" s="285">
        <f t="shared" ref="CA54:CA55" si="186">CB54*CA$3</f>
        <v>0</v>
      </c>
      <c r="CB54" s="989"/>
      <c r="CC54" s="266">
        <f t="shared" ref="CC54:CC55" si="187">CB54*$CC$3</f>
        <v>0</v>
      </c>
      <c r="CD54" s="309">
        <f t="shared" ref="CD54:CD55" si="188">BX54+CA54</f>
        <v>0</v>
      </c>
      <c r="CE54" s="310">
        <f t="shared" ref="CE54:CE55" si="189">BY54+CB54</f>
        <v>0</v>
      </c>
      <c r="CF54" s="308">
        <f t="shared" ref="CF54:CF55" si="190">BZ54+CC54</f>
        <v>0</v>
      </c>
      <c r="CG54" s="326"/>
      <c r="CI54" s="737"/>
    </row>
    <row r="55" spans="1:87" s="972" customFormat="1" ht="30.75" customHeight="1">
      <c r="A55" s="177">
        <v>41</v>
      </c>
      <c r="B55" s="168" t="s">
        <v>289</v>
      </c>
      <c r="C55" s="155" t="s">
        <v>226</v>
      </c>
      <c r="D55" s="1864" t="s">
        <v>1410</v>
      </c>
      <c r="E55" s="218"/>
      <c r="F55" s="758">
        <v>0</v>
      </c>
      <c r="G55" s="1207">
        <v>0</v>
      </c>
      <c r="H55" s="183"/>
      <c r="I55" s="207">
        <v>0</v>
      </c>
      <c r="J55" s="548"/>
      <c r="K55" s="195"/>
      <c r="L55" s="492"/>
      <c r="M55" s="547"/>
      <c r="N55" s="195"/>
      <c r="O55" s="492"/>
      <c r="P55" s="547"/>
      <c r="Q55" s="195"/>
      <c r="R55" s="492"/>
      <c r="S55" s="547"/>
      <c r="T55" s="195"/>
      <c r="U55" s="492"/>
      <c r="V55" s="183"/>
      <c r="W55" s="1074"/>
      <c r="X55" s="492"/>
      <c r="Y55" s="183"/>
      <c r="Z55" s="1074"/>
      <c r="AA55" s="492">
        <f t="shared" ref="AA55" si="191">Z55*AA$3</f>
        <v>0</v>
      </c>
      <c r="AB55" s="183"/>
      <c r="AC55" s="195">
        <v>0</v>
      </c>
      <c r="AD55" s="492"/>
      <c r="AE55" s="183"/>
      <c r="AF55" s="195"/>
      <c r="AG55" s="492"/>
      <c r="AH55" s="183"/>
      <c r="AI55" s="195"/>
      <c r="AJ55" s="492"/>
      <c r="AK55" s="183"/>
      <c r="AL55" s="195"/>
      <c r="AM55" s="492"/>
      <c r="AN55" s="183"/>
      <c r="AO55" s="195"/>
      <c r="AP55" s="492"/>
      <c r="AQ55" s="183"/>
      <c r="AR55" s="195">
        <v>0</v>
      </c>
      <c r="AS55" s="492"/>
      <c r="AT55" s="183"/>
      <c r="AU55" s="195"/>
      <c r="AV55" s="492"/>
      <c r="AW55" s="183"/>
      <c r="AX55" s="195"/>
      <c r="AY55" s="492"/>
      <c r="AZ55" s="183"/>
      <c r="BA55" s="195"/>
      <c r="BB55" s="492"/>
      <c r="BC55" s="183"/>
      <c r="BD55" s="195"/>
      <c r="BE55" s="492"/>
      <c r="BF55" s="183"/>
      <c r="BG55" s="195"/>
      <c r="BH55" s="492"/>
      <c r="BI55" s="183"/>
      <c r="BJ55" s="195"/>
      <c r="BK55" s="492"/>
      <c r="BL55" s="183"/>
      <c r="BM55" s="195"/>
      <c r="BN55" s="492"/>
      <c r="BO55" s="183"/>
      <c r="BP55" s="195"/>
      <c r="BQ55" s="492"/>
      <c r="BR55" s="285">
        <f t="shared" si="178"/>
        <v>0</v>
      </c>
      <c r="BS55" s="286">
        <f t="shared" si="179"/>
        <v>0</v>
      </c>
      <c r="BT55" s="758">
        <f>L55+O55+R55+U55+X55+AA55+AD55+AG55+AJ55+AM55+AP55+AS55+AV55+AY55+BB55+BE55+BH55+BK55+BN55+BQ55</f>
        <v>0</v>
      </c>
      <c r="BU55" s="740">
        <f t="shared" si="180"/>
        <v>0</v>
      </c>
      <c r="BV55" s="712">
        <f t="shared" si="181"/>
        <v>0</v>
      </c>
      <c r="BW55" s="266">
        <f t="shared" si="182"/>
        <v>0</v>
      </c>
      <c r="BX55" s="285">
        <f t="shared" si="183"/>
        <v>0</v>
      </c>
      <c r="BY55" s="286">
        <f t="shared" si="184"/>
        <v>0</v>
      </c>
      <c r="BZ55" s="266">
        <f t="shared" si="185"/>
        <v>0</v>
      </c>
      <c r="CA55" s="285">
        <f t="shared" si="186"/>
        <v>0</v>
      </c>
      <c r="CB55" s="989"/>
      <c r="CC55" s="266">
        <f t="shared" si="187"/>
        <v>0</v>
      </c>
      <c r="CD55" s="309">
        <f t="shared" si="188"/>
        <v>0</v>
      </c>
      <c r="CE55" s="310">
        <f t="shared" si="189"/>
        <v>0</v>
      </c>
      <c r="CF55" s="308">
        <f t="shared" si="190"/>
        <v>0</v>
      </c>
      <c r="CG55" s="326"/>
      <c r="CI55" s="737"/>
    </row>
    <row r="56" spans="1:87" s="972" customFormat="1">
      <c r="A56" s="177">
        <v>45</v>
      </c>
      <c r="B56" s="168" t="s">
        <v>189</v>
      </c>
      <c r="C56" s="155"/>
      <c r="D56" s="169"/>
      <c r="E56" s="218"/>
      <c r="F56" s="758">
        <f>F48+F50</f>
        <v>40540</v>
      </c>
      <c r="G56" s="1207">
        <f>G48+G50+G49+G51+G52+G53</f>
        <v>90105</v>
      </c>
      <c r="H56" s="183"/>
      <c r="I56" s="210">
        <f>I48+I50+I49+I51+I52+I53</f>
        <v>90105</v>
      </c>
      <c r="J56" s="547"/>
      <c r="K56" s="195"/>
      <c r="L56" s="492"/>
      <c r="M56" s="547"/>
      <c r="N56" s="195"/>
      <c r="O56" s="492"/>
      <c r="P56" s="547"/>
      <c r="Q56" s="195"/>
      <c r="R56" s="492"/>
      <c r="S56" s="547"/>
      <c r="T56" s="195"/>
      <c r="U56" s="492"/>
      <c r="V56" s="183"/>
      <c r="W56" s="1074"/>
      <c r="X56" s="492"/>
      <c r="Y56" s="183"/>
      <c r="Z56" s="1074"/>
      <c r="AA56" s="492">
        <f t="shared" si="24"/>
        <v>0</v>
      </c>
      <c r="AB56" s="183"/>
      <c r="AC56" s="195"/>
      <c r="AD56" s="492"/>
      <c r="AE56" s="183"/>
      <c r="AF56" s="195"/>
      <c r="AG56" s="492"/>
      <c r="AH56" s="183"/>
      <c r="AI56" s="195"/>
      <c r="AJ56" s="492"/>
      <c r="AK56" s="183"/>
      <c r="AL56" s="195"/>
      <c r="AM56" s="492"/>
      <c r="AN56" s="183"/>
      <c r="AO56" s="195"/>
      <c r="AP56" s="492"/>
      <c r="AQ56" s="183"/>
      <c r="AR56" s="195">
        <f>AR49</f>
        <v>3900</v>
      </c>
      <c r="AS56" s="492"/>
      <c r="AT56" s="183"/>
      <c r="AU56" s="1206">
        <f>AU50</f>
        <v>0</v>
      </c>
      <c r="AV56" s="492"/>
      <c r="AW56" s="183"/>
      <c r="AX56" s="195"/>
      <c r="AY56" s="492"/>
      <c r="AZ56" s="183"/>
      <c r="BA56" s="195"/>
      <c r="BB56" s="492"/>
      <c r="BC56" s="183"/>
      <c r="BD56" s="195">
        <f>SUM(BD48:BD54)</f>
        <v>63656.4</v>
      </c>
      <c r="BE56" s="492"/>
      <c r="BF56" s="183"/>
      <c r="BG56" s="195"/>
      <c r="BH56" s="492"/>
      <c r="BI56" s="183"/>
      <c r="BJ56" s="195"/>
      <c r="BK56" s="492"/>
      <c r="BL56" s="183"/>
      <c r="BM56" s="195"/>
      <c r="BN56" s="492"/>
      <c r="BO56" s="183"/>
      <c r="BP56" s="195"/>
      <c r="BQ56" s="492"/>
      <c r="BR56" s="1212">
        <f t="shared" ref="BR56:BZ56" si="192">SUM(BR48:BR53)</f>
        <v>0</v>
      </c>
      <c r="BS56" s="156">
        <f t="shared" si="192"/>
        <v>104526.39999999999</v>
      </c>
      <c r="BT56" s="156">
        <f t="shared" si="192"/>
        <v>0</v>
      </c>
      <c r="BU56" s="1212">
        <f t="shared" si="192"/>
        <v>-18312.293719999998</v>
      </c>
      <c r="BV56" s="156">
        <f t="shared" si="192"/>
        <v>-14421.4</v>
      </c>
      <c r="BW56" s="1207">
        <f t="shared" si="192"/>
        <v>-12350.155267800001</v>
      </c>
      <c r="BX56" s="1212">
        <f t="shared" si="192"/>
        <v>-18312.293719999998</v>
      </c>
      <c r="BY56" s="156">
        <f t="shared" si="192"/>
        <v>90105</v>
      </c>
      <c r="BZ56" s="1207">
        <f t="shared" si="192"/>
        <v>-12350.155267800001</v>
      </c>
      <c r="CA56" s="285">
        <f>CA48+CA49+CA50+CA51+CA52+CA53</f>
        <v>0</v>
      </c>
      <c r="CB56" s="715">
        <f>CB48+CB49+CB50+CB51+CB52+CB53</f>
        <v>0</v>
      </c>
      <c r="CC56" s="266">
        <f>CC48+CC49+CC50+CC51+CC52+CC53</f>
        <v>0</v>
      </c>
      <c r="CD56" s="1209">
        <f>SUM(CD48:CD53)</f>
        <v>-18312.293719999998</v>
      </c>
      <c r="CE56" s="1210">
        <f>SUM(CE48:CE53)</f>
        <v>90105</v>
      </c>
      <c r="CF56" s="1211">
        <f>SUM(CF48:CF53)</f>
        <v>-12350.155267800001</v>
      </c>
      <c r="CG56" s="326"/>
      <c r="CI56" s="737"/>
    </row>
    <row r="57" spans="1:87" s="972" customFormat="1">
      <c r="A57" s="177">
        <v>46</v>
      </c>
      <c r="B57" s="2001" t="s">
        <v>451</v>
      </c>
      <c r="C57" s="2002"/>
      <c r="D57" s="2003"/>
      <c r="E57" s="185"/>
      <c r="F57" s="758"/>
      <c r="G57" s="266"/>
      <c r="H57" s="183"/>
      <c r="I57" s="207"/>
      <c r="J57" s="547"/>
      <c r="K57" s="195"/>
      <c r="L57" s="492">
        <f t="shared" si="19"/>
        <v>0</v>
      </c>
      <c r="M57" s="547"/>
      <c r="N57" s="195"/>
      <c r="O57" s="492">
        <f t="shared" si="20"/>
        <v>0</v>
      </c>
      <c r="P57" s="547"/>
      <c r="Q57" s="195"/>
      <c r="R57" s="492">
        <f t="shared" si="21"/>
        <v>0</v>
      </c>
      <c r="S57" s="547"/>
      <c r="T57" s="195"/>
      <c r="U57" s="492">
        <f t="shared" si="22"/>
        <v>0</v>
      </c>
      <c r="V57" s="183"/>
      <c r="W57" s="1074"/>
      <c r="X57" s="492">
        <f t="shared" si="23"/>
        <v>0</v>
      </c>
      <c r="Y57" s="183"/>
      <c r="Z57" s="1074"/>
      <c r="AA57" s="492">
        <f t="shared" si="24"/>
        <v>0</v>
      </c>
      <c r="AB57" s="183"/>
      <c r="AC57" s="195"/>
      <c r="AD57" s="492">
        <f t="shared" si="25"/>
        <v>0</v>
      </c>
      <c r="AE57" s="183"/>
      <c r="AF57" s="195"/>
      <c r="AG57" s="492">
        <f t="shared" si="27"/>
        <v>0</v>
      </c>
      <c r="AH57" s="183"/>
      <c r="AI57" s="195"/>
      <c r="AJ57" s="492">
        <f t="shared" si="29"/>
        <v>0</v>
      </c>
      <c r="AK57" s="183"/>
      <c r="AL57" s="195"/>
      <c r="AM57" s="492">
        <f t="shared" si="30"/>
        <v>0</v>
      </c>
      <c r="AN57" s="183"/>
      <c r="AO57" s="195"/>
      <c r="AP57" s="492">
        <f t="shared" ref="AP57:AP89" si="193">AO57*AP$3</f>
        <v>0</v>
      </c>
      <c r="AQ57" s="183"/>
      <c r="AR57" s="195"/>
      <c r="AS57" s="492">
        <f t="shared" ref="AS57:AS89" si="194">AR57*AS$3</f>
        <v>0</v>
      </c>
      <c r="AT57" s="183"/>
      <c r="AU57" s="195"/>
      <c r="AV57" s="492">
        <f t="shared" ref="AV57:AV89" si="195">AU57*AV$3</f>
        <v>0</v>
      </c>
      <c r="AW57" s="183"/>
      <c r="AX57" s="195"/>
      <c r="AY57" s="492">
        <f t="shared" ref="AY57:AY89" si="196">AX57*AY$3</f>
        <v>0</v>
      </c>
      <c r="AZ57" s="183"/>
      <c r="BA57" s="195"/>
      <c r="BB57" s="492">
        <f t="shared" ref="BB57:BB89" si="197">BA57*BB$3</f>
        <v>0</v>
      </c>
      <c r="BC57" s="183"/>
      <c r="BD57" s="195"/>
      <c r="BE57" s="492">
        <f t="shared" ref="BE57:BE89" si="198">BD57*BE$3</f>
        <v>0</v>
      </c>
      <c r="BF57" s="183"/>
      <c r="BG57" s="195"/>
      <c r="BH57" s="492">
        <f t="shared" ref="BH57:BH89" si="199">BG57*BH$3</f>
        <v>0</v>
      </c>
      <c r="BI57" s="183"/>
      <c r="BJ57" s="195"/>
      <c r="BK57" s="492">
        <f t="shared" ref="BK57:BK89" si="200">BJ57*BK$3</f>
        <v>0</v>
      </c>
      <c r="BL57" s="183"/>
      <c r="BM57" s="195"/>
      <c r="BN57" s="492">
        <f t="shared" ref="BN57:BN89" si="201">BM57*BN$3</f>
        <v>0</v>
      </c>
      <c r="BO57" s="183"/>
      <c r="BP57" s="195"/>
      <c r="BQ57" s="492">
        <f t="shared" ref="BQ57:BQ89" si="202">BP57*BQ$3</f>
        <v>0</v>
      </c>
      <c r="BR57" s="285"/>
      <c r="BS57" s="286"/>
      <c r="BT57" s="266"/>
      <c r="BU57" s="285"/>
      <c r="BV57" s="286"/>
      <c r="BW57" s="266"/>
      <c r="BX57" s="285"/>
      <c r="BY57" s="286"/>
      <c r="BZ57" s="266"/>
      <c r="CA57" s="285"/>
      <c r="CB57" s="715"/>
      <c r="CC57" s="266"/>
      <c r="CD57" s="309"/>
      <c r="CE57" s="310"/>
      <c r="CF57" s="308"/>
      <c r="CG57" s="326"/>
      <c r="CI57" s="737"/>
    </row>
    <row r="58" spans="1:87" s="972" customFormat="1">
      <c r="A58" s="177">
        <v>47</v>
      </c>
      <c r="B58" s="165" t="s">
        <v>379</v>
      </c>
      <c r="C58" s="134" t="s">
        <v>222</v>
      </c>
      <c r="D58" s="166" t="s">
        <v>320</v>
      </c>
      <c r="E58" s="218"/>
      <c r="F58" s="758">
        <f>Consultants!F11</f>
        <v>0</v>
      </c>
      <c r="G58" s="1207">
        <v>13043.2</v>
      </c>
      <c r="H58" s="183"/>
      <c r="I58" s="207">
        <v>13043.2</v>
      </c>
      <c r="J58" s="547">
        <f t="shared" ref="J58:J66" si="203">K58*J$3</f>
        <v>0</v>
      </c>
      <c r="K58" s="195"/>
      <c r="L58" s="492">
        <f t="shared" si="19"/>
        <v>0</v>
      </c>
      <c r="M58" s="547">
        <f t="shared" ref="M58:M66" si="204">N58*M$3</f>
        <v>0</v>
      </c>
      <c r="N58" s="195"/>
      <c r="O58" s="492">
        <f t="shared" si="20"/>
        <v>0</v>
      </c>
      <c r="P58" s="547">
        <f t="shared" ref="P58:P66" si="205">Q58*P$3</f>
        <v>0</v>
      </c>
      <c r="Q58" s="195"/>
      <c r="R58" s="492">
        <f t="shared" si="21"/>
        <v>0</v>
      </c>
      <c r="S58" s="547">
        <f t="shared" ref="S58:S66" si="206">T58*S$3</f>
        <v>0</v>
      </c>
      <c r="T58" s="195"/>
      <c r="U58" s="492">
        <f t="shared" si="22"/>
        <v>0</v>
      </c>
      <c r="V58" s="547">
        <f t="shared" ref="V58:V66" si="207">W58*V$3</f>
        <v>16730.384428930502</v>
      </c>
      <c r="W58" s="1074">
        <v>12928.7</v>
      </c>
      <c r="X58" s="492">
        <f t="shared" si="23"/>
        <v>11247.969051714801</v>
      </c>
      <c r="Y58" s="547">
        <f t="shared" ref="Y58:Y66" si="208">Z58*Y$3</f>
        <v>0</v>
      </c>
      <c r="Z58" s="1074"/>
      <c r="AA58" s="492">
        <f t="shared" si="24"/>
        <v>0</v>
      </c>
      <c r="AB58" s="547">
        <f t="shared" ref="AB58:AB66" si="209">AC58*AB$3</f>
        <v>0</v>
      </c>
      <c r="AC58" s="195"/>
      <c r="AD58" s="492">
        <f t="shared" si="25"/>
        <v>0</v>
      </c>
      <c r="AE58" s="547">
        <f t="shared" ref="AE58:AE66" si="210">AF58*AE$3</f>
        <v>148.16872499999999</v>
      </c>
      <c r="AF58" s="195">
        <v>114.5</v>
      </c>
      <c r="AG58" s="492">
        <f t="shared" si="27"/>
        <v>99.614999999999995</v>
      </c>
      <c r="AH58" s="547">
        <f t="shared" ref="AH58:AH66" si="211">AI58*AH$3</f>
        <v>0</v>
      </c>
      <c r="AI58" s="195"/>
      <c r="AJ58" s="492">
        <f t="shared" si="29"/>
        <v>0</v>
      </c>
      <c r="AK58" s="547">
        <f t="shared" ref="AK58:AK66" si="212">AL58*AK$3</f>
        <v>0</v>
      </c>
      <c r="AL58" s="195"/>
      <c r="AM58" s="492">
        <f t="shared" si="30"/>
        <v>0</v>
      </c>
      <c r="AN58" s="547">
        <f t="shared" ref="AN58:AN66" si="213">AO58*AN$3</f>
        <v>0</v>
      </c>
      <c r="AO58" s="195"/>
      <c r="AP58" s="492">
        <f t="shared" si="193"/>
        <v>0</v>
      </c>
      <c r="AQ58" s="547">
        <f t="shared" ref="AQ58:AQ66" si="214">AR58*AQ$3</f>
        <v>0</v>
      </c>
      <c r="AR58" s="195"/>
      <c r="AS58" s="492">
        <f t="shared" si="194"/>
        <v>0</v>
      </c>
      <c r="AT58" s="547">
        <f t="shared" ref="AT58:AT66" si="215">AU58*AT$3</f>
        <v>0</v>
      </c>
      <c r="AU58" s="195"/>
      <c r="AV58" s="492">
        <f t="shared" si="195"/>
        <v>0</v>
      </c>
      <c r="AW58" s="547">
        <f t="shared" ref="AW58:AW66" si="216">AX58*AW$3</f>
        <v>0</v>
      </c>
      <c r="AX58" s="195"/>
      <c r="AY58" s="492">
        <f t="shared" si="196"/>
        <v>0</v>
      </c>
      <c r="AZ58" s="547">
        <f t="shared" ref="AZ58:AZ66" si="217">BA58*AZ$3</f>
        <v>0</v>
      </c>
      <c r="BA58" s="195"/>
      <c r="BB58" s="492">
        <f t="shared" si="197"/>
        <v>0</v>
      </c>
      <c r="BC58" s="547">
        <f t="shared" ref="BC58:BC66" si="218">BD58*BC$3</f>
        <v>0</v>
      </c>
      <c r="BD58" s="195"/>
      <c r="BE58" s="492">
        <f t="shared" si="198"/>
        <v>0</v>
      </c>
      <c r="BF58" s="547">
        <f t="shared" ref="BF58:BF66" si="219">BG58*BF$3</f>
        <v>0</v>
      </c>
      <c r="BG58" s="195"/>
      <c r="BH58" s="492">
        <f t="shared" si="199"/>
        <v>0</v>
      </c>
      <c r="BI58" s="547">
        <f t="shared" ref="BI58:BI66" si="220">BJ58*BI$3</f>
        <v>0</v>
      </c>
      <c r="BJ58" s="195"/>
      <c r="BK58" s="492">
        <f t="shared" si="200"/>
        <v>0</v>
      </c>
      <c r="BL58" s="547">
        <f t="shared" ref="BL58:BL66" si="221">BM58*BL$3</f>
        <v>0</v>
      </c>
      <c r="BM58" s="195"/>
      <c r="BN58" s="492">
        <f t="shared" si="201"/>
        <v>0</v>
      </c>
      <c r="BO58" s="547">
        <f t="shared" ref="BO58:BO66" si="222">BP58*BO$3</f>
        <v>0</v>
      </c>
      <c r="BP58" s="195"/>
      <c r="BQ58" s="492">
        <f t="shared" si="202"/>
        <v>0</v>
      </c>
      <c r="BR58" s="285">
        <f>J58+M58+P58+S58+V58+Y58+AB58+AE58+AH58+AK58+AN58+AQ58+AT58+AW58+AZ58+BC58+BF58+BI58+BL58+BO58</f>
        <v>16878.553153930501</v>
      </c>
      <c r="BS58" s="286">
        <f>K58+N58+Q58+T58+W58+Z58+AC58+AF58+AI58+AL58+AO58+AR58+AU58+AX58+BA58+BD58+BG58+BJ58+BM58+BP58</f>
        <v>13043.2</v>
      </c>
      <c r="BT58" s="266">
        <f>L58+O58+R58+U58+X58+AA58+AD58+AG58+AJ58+AM58+AP58+AS58+AV58+AY58+BB58+BE58+BH58+BK58+BN58+BQ58</f>
        <v>11347.584051714801</v>
      </c>
      <c r="BU58" s="740">
        <f t="shared" ref="BU58:BU66" si="223">BV58*BU$3</f>
        <v>0</v>
      </c>
      <c r="BV58" s="712">
        <f t="shared" ref="BV58:BV66" si="224">I58-BS58</f>
        <v>0</v>
      </c>
      <c r="BW58" s="266">
        <f t="shared" ref="BW58:BW66" si="225">BV58*BW$3</f>
        <v>0</v>
      </c>
      <c r="BX58" s="285">
        <f t="shared" ref="BX58:BY61" si="226">BR58+BU58</f>
        <v>16878.553153930501</v>
      </c>
      <c r="BY58" s="286">
        <f t="shared" si="226"/>
        <v>13043.2</v>
      </c>
      <c r="BZ58" s="266">
        <f t="shared" si="44"/>
        <v>11347.584051714801</v>
      </c>
      <c r="CA58" s="285">
        <f>CB58*CA$3</f>
        <v>0</v>
      </c>
      <c r="CB58" s="715"/>
      <c r="CC58" s="266">
        <f t="shared" ref="CC58:CC66" si="227">CB58*$CC$3</f>
        <v>0</v>
      </c>
      <c r="CD58" s="309">
        <f t="shared" ref="CD58:CF61" si="228">BX58+CA58</f>
        <v>16878.553153930501</v>
      </c>
      <c r="CE58" s="310">
        <f t="shared" si="228"/>
        <v>13043.2</v>
      </c>
      <c r="CF58" s="308">
        <f t="shared" si="228"/>
        <v>11347.584051714801</v>
      </c>
      <c r="CG58" s="326"/>
      <c r="CI58" s="737"/>
    </row>
    <row r="59" spans="1:87" s="972" customFormat="1">
      <c r="A59" s="1072">
        <v>48</v>
      </c>
      <c r="B59" s="165" t="s">
        <v>289</v>
      </c>
      <c r="C59" s="134" t="s">
        <v>222</v>
      </c>
      <c r="D59" s="1145" t="s">
        <v>480</v>
      </c>
      <c r="E59" s="218"/>
      <c r="F59" s="758">
        <v>0</v>
      </c>
      <c r="G59" s="1207">
        <v>2500</v>
      </c>
      <c r="H59" s="183"/>
      <c r="I59" s="207"/>
      <c r="J59" s="547">
        <f t="shared" si="203"/>
        <v>0</v>
      </c>
      <c r="K59" s="195"/>
      <c r="L59" s="492">
        <f t="shared" si="19"/>
        <v>0</v>
      </c>
      <c r="M59" s="547">
        <f t="shared" si="204"/>
        <v>0</v>
      </c>
      <c r="N59" s="195"/>
      <c r="O59" s="492">
        <f t="shared" si="20"/>
        <v>0</v>
      </c>
      <c r="P59" s="547">
        <f t="shared" si="205"/>
        <v>0</v>
      </c>
      <c r="Q59" s="195"/>
      <c r="R59" s="492">
        <f t="shared" si="21"/>
        <v>0</v>
      </c>
      <c r="S59" s="547">
        <f t="shared" si="206"/>
        <v>0</v>
      </c>
      <c r="T59" s="195"/>
      <c r="U59" s="492">
        <f t="shared" si="22"/>
        <v>0</v>
      </c>
      <c r="V59" s="547">
        <f t="shared" si="207"/>
        <v>0</v>
      </c>
      <c r="W59" s="1074"/>
      <c r="X59" s="492">
        <f t="shared" si="23"/>
        <v>0</v>
      </c>
      <c r="Y59" s="547">
        <f t="shared" si="208"/>
        <v>0</v>
      </c>
      <c r="Z59" s="1074"/>
      <c r="AA59" s="492">
        <f t="shared" si="24"/>
        <v>0</v>
      </c>
      <c r="AB59" s="547">
        <f t="shared" si="209"/>
        <v>0</v>
      </c>
      <c r="AC59" s="195"/>
      <c r="AD59" s="492">
        <f t="shared" si="25"/>
        <v>0</v>
      </c>
      <c r="AE59" s="547">
        <f t="shared" si="210"/>
        <v>0</v>
      </c>
      <c r="AF59" s="195"/>
      <c r="AG59" s="492">
        <f t="shared" si="27"/>
        <v>0</v>
      </c>
      <c r="AH59" s="547">
        <f t="shared" si="211"/>
        <v>0</v>
      </c>
      <c r="AI59" s="195"/>
      <c r="AJ59" s="492">
        <f t="shared" si="29"/>
        <v>0</v>
      </c>
      <c r="AK59" s="547">
        <f t="shared" si="212"/>
        <v>0</v>
      </c>
      <c r="AL59" s="195"/>
      <c r="AM59" s="492">
        <f t="shared" si="30"/>
        <v>0</v>
      </c>
      <c r="AN59" s="547">
        <f t="shared" si="213"/>
        <v>0</v>
      </c>
      <c r="AO59" s="195"/>
      <c r="AP59" s="492">
        <f t="shared" si="193"/>
        <v>0</v>
      </c>
      <c r="AQ59" s="547">
        <f t="shared" si="214"/>
        <v>0</v>
      </c>
      <c r="AR59" s="195"/>
      <c r="AS59" s="492">
        <f t="shared" si="194"/>
        <v>0</v>
      </c>
      <c r="AT59" s="547">
        <f t="shared" si="215"/>
        <v>0</v>
      </c>
      <c r="AU59" s="195"/>
      <c r="AV59" s="492">
        <f t="shared" si="195"/>
        <v>0</v>
      </c>
      <c r="AW59" s="547">
        <f t="shared" si="216"/>
        <v>0</v>
      </c>
      <c r="AX59" s="195"/>
      <c r="AY59" s="492">
        <f t="shared" si="196"/>
        <v>0</v>
      </c>
      <c r="AZ59" s="547">
        <f t="shared" si="217"/>
        <v>0</v>
      </c>
      <c r="BA59" s="195"/>
      <c r="BB59" s="492">
        <f t="shared" si="197"/>
        <v>0</v>
      </c>
      <c r="BC59" s="547">
        <f t="shared" si="218"/>
        <v>0</v>
      </c>
      <c r="BD59" s="195"/>
      <c r="BE59" s="492">
        <f t="shared" si="198"/>
        <v>0</v>
      </c>
      <c r="BF59" s="547">
        <f t="shared" si="219"/>
        <v>0</v>
      </c>
      <c r="BG59" s="195"/>
      <c r="BH59" s="492">
        <f t="shared" si="199"/>
        <v>0</v>
      </c>
      <c r="BI59" s="547">
        <f t="shared" si="220"/>
        <v>0</v>
      </c>
      <c r="BJ59" s="195"/>
      <c r="BK59" s="492">
        <f t="shared" si="200"/>
        <v>0</v>
      </c>
      <c r="BL59" s="547">
        <f t="shared" si="221"/>
        <v>0</v>
      </c>
      <c r="BM59" s="195"/>
      <c r="BN59" s="492">
        <f t="shared" si="201"/>
        <v>0</v>
      </c>
      <c r="BO59" s="547">
        <f t="shared" si="222"/>
        <v>0</v>
      </c>
      <c r="BP59" s="195"/>
      <c r="BQ59" s="492">
        <f t="shared" si="202"/>
        <v>0</v>
      </c>
      <c r="BR59" s="285">
        <f t="shared" ref="BR59:BR65" si="229">J59+M59+P59+S59+V59+Y59+AB59+AE59+AH59+AK59+AN59+AQ59+AT59+AW59+AZ59+BC59+BF59+BI59+BL59+BO59</f>
        <v>0</v>
      </c>
      <c r="BS59" s="286">
        <f t="shared" ref="BS59:BS65" si="230">K59+N59+Q59+T59+W59+Z59+AC59+AF59+AI59+AL59+AO59+AR59+AU59+AX59+BA59+BD59+BG59+BJ59+BM59+BP59</f>
        <v>0</v>
      </c>
      <c r="BT59" s="266">
        <f t="shared" ref="BT59:BT65" si="231">L59+O59+R59+U59+X59+AA59+AD59+AG59+AJ59+AM59+AP59+AS59+AV59+AY59+BB59+BE59+BH59+BK59+BN59+BQ59</f>
        <v>0</v>
      </c>
      <c r="BU59" s="740">
        <f t="shared" si="223"/>
        <v>0</v>
      </c>
      <c r="BV59" s="712">
        <f t="shared" si="224"/>
        <v>0</v>
      </c>
      <c r="BW59" s="266">
        <f t="shared" si="225"/>
        <v>0</v>
      </c>
      <c r="BX59" s="285">
        <f t="shared" si="226"/>
        <v>0</v>
      </c>
      <c r="BY59" s="286">
        <f t="shared" si="226"/>
        <v>0</v>
      </c>
      <c r="BZ59" s="266">
        <f t="shared" si="44"/>
        <v>0</v>
      </c>
      <c r="CA59" s="285">
        <f>CB59*CA$3</f>
        <v>3174.5</v>
      </c>
      <c r="CB59" s="715">
        <v>2500</v>
      </c>
      <c r="CC59" s="266">
        <f t="shared" si="227"/>
        <v>2140.9425000000001</v>
      </c>
      <c r="CD59" s="309">
        <f t="shared" si="228"/>
        <v>3174.5</v>
      </c>
      <c r="CE59" s="310">
        <f t="shared" si="228"/>
        <v>2500</v>
      </c>
      <c r="CF59" s="308">
        <f t="shared" si="228"/>
        <v>2140.9425000000001</v>
      </c>
      <c r="CG59" s="326"/>
      <c r="CI59" s="737"/>
    </row>
    <row r="60" spans="1:87" s="972" customFormat="1">
      <c r="A60" s="177">
        <f t="shared" si="0"/>
        <v>49</v>
      </c>
      <c r="B60" s="165" t="s">
        <v>461</v>
      </c>
      <c r="C60" s="134" t="s">
        <v>225</v>
      </c>
      <c r="D60" s="167" t="s">
        <v>460</v>
      </c>
      <c r="E60" s="218"/>
      <c r="F60" s="758">
        <f>[1]Training!F14</f>
        <v>30500</v>
      </c>
      <c r="G60" s="1207">
        <v>16576.849999999999</v>
      </c>
      <c r="H60" s="183"/>
      <c r="I60" s="207">
        <v>16576.849999999999</v>
      </c>
      <c r="J60" s="547">
        <f t="shared" si="203"/>
        <v>21626.987960182058</v>
      </c>
      <c r="K60" s="195">
        <v>16576.849999999999</v>
      </c>
      <c r="L60" s="492">
        <f t="shared" si="19"/>
        <v>14630.324992544998</v>
      </c>
      <c r="M60" s="547">
        <f t="shared" si="204"/>
        <v>0</v>
      </c>
      <c r="N60" s="195"/>
      <c r="O60" s="492">
        <f t="shared" si="20"/>
        <v>0</v>
      </c>
      <c r="P60" s="547">
        <f t="shared" si="205"/>
        <v>0</v>
      </c>
      <c r="Q60" s="195"/>
      <c r="R60" s="492">
        <f t="shared" si="21"/>
        <v>0</v>
      </c>
      <c r="S60" s="547">
        <f t="shared" si="206"/>
        <v>0</v>
      </c>
      <c r="T60" s="195"/>
      <c r="U60" s="492">
        <f t="shared" si="22"/>
        <v>0</v>
      </c>
      <c r="V60" s="547">
        <f t="shared" si="207"/>
        <v>0</v>
      </c>
      <c r="W60" s="1074"/>
      <c r="X60" s="492">
        <f t="shared" si="23"/>
        <v>0</v>
      </c>
      <c r="Y60" s="547">
        <f t="shared" si="208"/>
        <v>0</v>
      </c>
      <c r="Z60" s="1074"/>
      <c r="AA60" s="492">
        <f t="shared" si="24"/>
        <v>0</v>
      </c>
      <c r="AB60" s="547">
        <f t="shared" si="209"/>
        <v>0</v>
      </c>
      <c r="AC60" s="195"/>
      <c r="AD60" s="492">
        <f t="shared" si="25"/>
        <v>0</v>
      </c>
      <c r="AE60" s="547">
        <f t="shared" si="210"/>
        <v>0</v>
      </c>
      <c r="AF60" s="195"/>
      <c r="AG60" s="492">
        <f t="shared" si="27"/>
        <v>0</v>
      </c>
      <c r="AH60" s="547">
        <f t="shared" si="211"/>
        <v>0</v>
      </c>
      <c r="AI60" s="195"/>
      <c r="AJ60" s="492">
        <f t="shared" si="29"/>
        <v>0</v>
      </c>
      <c r="AK60" s="547">
        <f t="shared" si="212"/>
        <v>0</v>
      </c>
      <c r="AL60" s="195"/>
      <c r="AM60" s="492">
        <f t="shared" si="30"/>
        <v>0</v>
      </c>
      <c r="AN60" s="547">
        <f t="shared" si="213"/>
        <v>0</v>
      </c>
      <c r="AO60" s="195"/>
      <c r="AP60" s="492">
        <f t="shared" si="193"/>
        <v>0</v>
      </c>
      <c r="AQ60" s="547">
        <f t="shared" si="214"/>
        <v>0</v>
      </c>
      <c r="AR60" s="195"/>
      <c r="AS60" s="492">
        <f t="shared" si="194"/>
        <v>0</v>
      </c>
      <c r="AT60" s="547">
        <f t="shared" si="215"/>
        <v>0</v>
      </c>
      <c r="AU60" s="195"/>
      <c r="AV60" s="492">
        <f t="shared" si="195"/>
        <v>0</v>
      </c>
      <c r="AW60" s="547">
        <f t="shared" si="216"/>
        <v>0</v>
      </c>
      <c r="AX60" s="195"/>
      <c r="AY60" s="492">
        <f t="shared" si="196"/>
        <v>0</v>
      </c>
      <c r="AZ60" s="547">
        <f t="shared" si="217"/>
        <v>0</v>
      </c>
      <c r="BA60" s="195"/>
      <c r="BB60" s="492">
        <f t="shared" si="197"/>
        <v>0</v>
      </c>
      <c r="BC60" s="547">
        <f t="shared" si="218"/>
        <v>0</v>
      </c>
      <c r="BD60" s="195"/>
      <c r="BE60" s="492">
        <f t="shared" si="198"/>
        <v>0</v>
      </c>
      <c r="BF60" s="547">
        <f t="shared" si="219"/>
        <v>0</v>
      </c>
      <c r="BG60" s="195"/>
      <c r="BH60" s="492">
        <f t="shared" si="199"/>
        <v>0</v>
      </c>
      <c r="BI60" s="547">
        <f t="shared" si="220"/>
        <v>0</v>
      </c>
      <c r="BJ60" s="195"/>
      <c r="BK60" s="492">
        <f t="shared" si="200"/>
        <v>0</v>
      </c>
      <c r="BL60" s="547">
        <f t="shared" si="221"/>
        <v>0</v>
      </c>
      <c r="BM60" s="195"/>
      <c r="BN60" s="492">
        <f t="shared" si="201"/>
        <v>0</v>
      </c>
      <c r="BO60" s="547">
        <f t="shared" si="222"/>
        <v>0</v>
      </c>
      <c r="BP60" s="195"/>
      <c r="BQ60" s="492">
        <f t="shared" si="202"/>
        <v>0</v>
      </c>
      <c r="BR60" s="285">
        <f t="shared" si="229"/>
        <v>21626.987960182058</v>
      </c>
      <c r="BS60" s="286">
        <f t="shared" si="230"/>
        <v>16576.849999999999</v>
      </c>
      <c r="BT60" s="266">
        <f t="shared" si="231"/>
        <v>14630.324992544998</v>
      </c>
      <c r="BU60" s="740">
        <f t="shared" si="223"/>
        <v>0</v>
      </c>
      <c r="BV60" s="712">
        <f t="shared" si="224"/>
        <v>0</v>
      </c>
      <c r="BW60" s="266">
        <f t="shared" si="225"/>
        <v>0</v>
      </c>
      <c r="BX60" s="285">
        <f t="shared" si="226"/>
        <v>21626.987960182058</v>
      </c>
      <c r="BY60" s="286">
        <f t="shared" si="226"/>
        <v>16576.849999999999</v>
      </c>
      <c r="BZ60" s="266">
        <f t="shared" si="44"/>
        <v>14630.324992544998</v>
      </c>
      <c r="CA60" s="285">
        <f>CB60*CA$3</f>
        <v>0</v>
      </c>
      <c r="CB60" s="715"/>
      <c r="CC60" s="266">
        <f t="shared" si="227"/>
        <v>0</v>
      </c>
      <c r="CD60" s="309">
        <f t="shared" si="228"/>
        <v>21626.987960182058</v>
      </c>
      <c r="CE60" s="310">
        <f t="shared" si="228"/>
        <v>16576.849999999999</v>
      </c>
      <c r="CF60" s="308">
        <f t="shared" si="228"/>
        <v>14630.324992544998</v>
      </c>
      <c r="CG60" s="326"/>
      <c r="CI60" s="737"/>
    </row>
    <row r="61" spans="1:87" s="972" customFormat="1" ht="30">
      <c r="A61" s="177">
        <f t="shared" si="0"/>
        <v>50</v>
      </c>
      <c r="B61" s="165" t="s">
        <v>463</v>
      </c>
      <c r="C61" s="134" t="s">
        <v>225</v>
      </c>
      <c r="D61" s="166" t="s">
        <v>565</v>
      </c>
      <c r="E61" s="218"/>
      <c r="F61" s="758">
        <v>0</v>
      </c>
      <c r="G61" s="1207">
        <v>14700.56</v>
      </c>
      <c r="H61" s="183"/>
      <c r="I61" s="207">
        <v>14700.56</v>
      </c>
      <c r="J61" s="547">
        <f t="shared" si="203"/>
        <v>3873.5059588390154</v>
      </c>
      <c r="K61" s="195">
        <v>2969</v>
      </c>
      <c r="L61" s="492">
        <f t="shared" si="19"/>
        <v>2620.3672532999999</v>
      </c>
      <c r="M61" s="547">
        <f t="shared" si="204"/>
        <v>0</v>
      </c>
      <c r="N61" s="195"/>
      <c r="O61" s="492">
        <f t="shared" si="20"/>
        <v>0</v>
      </c>
      <c r="P61" s="547">
        <f t="shared" si="205"/>
        <v>0</v>
      </c>
      <c r="Q61" s="195"/>
      <c r="R61" s="492">
        <f t="shared" si="21"/>
        <v>0</v>
      </c>
      <c r="S61" s="547">
        <f t="shared" si="206"/>
        <v>0</v>
      </c>
      <c r="T61" s="195"/>
      <c r="U61" s="492">
        <f t="shared" si="22"/>
        <v>0</v>
      </c>
      <c r="V61" s="547">
        <f t="shared" si="207"/>
        <v>0</v>
      </c>
      <c r="W61" s="1074"/>
      <c r="X61" s="492">
        <f t="shared" si="23"/>
        <v>0</v>
      </c>
      <c r="Y61" s="547">
        <f t="shared" si="208"/>
        <v>8439.7954299997327</v>
      </c>
      <c r="Z61" s="1074">
        <v>6870.28</v>
      </c>
      <c r="AA61" s="492">
        <f t="shared" si="24"/>
        <v>5719.9951346988219</v>
      </c>
      <c r="AB61" s="547">
        <f t="shared" si="209"/>
        <v>0</v>
      </c>
      <c r="AC61" s="195"/>
      <c r="AD61" s="492">
        <f t="shared" si="25"/>
        <v>0</v>
      </c>
      <c r="AE61" s="547">
        <f t="shared" si="210"/>
        <v>5822.2932839999994</v>
      </c>
      <c r="AF61" s="195">
        <v>4499.28</v>
      </c>
      <c r="AG61" s="492">
        <f t="shared" si="27"/>
        <v>3914.3735999999999</v>
      </c>
      <c r="AH61" s="547">
        <f t="shared" si="211"/>
        <v>468.44609999999994</v>
      </c>
      <c r="AI61" s="195">
        <v>362</v>
      </c>
      <c r="AJ61" s="492">
        <f t="shared" si="29"/>
        <v>314.94</v>
      </c>
      <c r="AK61" s="547">
        <f t="shared" si="212"/>
        <v>0</v>
      </c>
      <c r="AL61" s="195"/>
      <c r="AM61" s="492">
        <f t="shared" si="30"/>
        <v>0</v>
      </c>
      <c r="AN61" s="547">
        <f t="shared" si="213"/>
        <v>0</v>
      </c>
      <c r="AO61" s="195"/>
      <c r="AP61" s="492">
        <f t="shared" si="193"/>
        <v>0</v>
      </c>
      <c r="AQ61" s="547">
        <f t="shared" si="214"/>
        <v>0</v>
      </c>
      <c r="AR61" s="195"/>
      <c r="AS61" s="492">
        <f t="shared" si="194"/>
        <v>0</v>
      </c>
      <c r="AT61" s="547">
        <f t="shared" si="215"/>
        <v>0</v>
      </c>
      <c r="AU61" s="195"/>
      <c r="AV61" s="492">
        <f t="shared" si="195"/>
        <v>0</v>
      </c>
      <c r="AW61" s="547">
        <f t="shared" si="216"/>
        <v>0</v>
      </c>
      <c r="AX61" s="195"/>
      <c r="AY61" s="492">
        <f t="shared" si="196"/>
        <v>0</v>
      </c>
      <c r="AZ61" s="547">
        <f t="shared" si="217"/>
        <v>0</v>
      </c>
      <c r="BA61" s="195"/>
      <c r="BB61" s="492">
        <f t="shared" si="197"/>
        <v>0</v>
      </c>
      <c r="BC61" s="547">
        <f t="shared" si="218"/>
        <v>0</v>
      </c>
      <c r="BD61" s="195"/>
      <c r="BE61" s="492">
        <f t="shared" si="198"/>
        <v>0</v>
      </c>
      <c r="BF61" s="547">
        <f t="shared" si="219"/>
        <v>0</v>
      </c>
      <c r="BG61" s="195"/>
      <c r="BH61" s="492">
        <f t="shared" si="199"/>
        <v>0</v>
      </c>
      <c r="BI61" s="547">
        <f t="shared" si="220"/>
        <v>0</v>
      </c>
      <c r="BJ61" s="195"/>
      <c r="BK61" s="492">
        <f t="shared" si="200"/>
        <v>0</v>
      </c>
      <c r="BL61" s="547">
        <f t="shared" si="221"/>
        <v>0</v>
      </c>
      <c r="BM61" s="195"/>
      <c r="BN61" s="492">
        <f t="shared" si="201"/>
        <v>0</v>
      </c>
      <c r="BO61" s="547">
        <f t="shared" si="222"/>
        <v>0</v>
      </c>
      <c r="BP61" s="195"/>
      <c r="BQ61" s="492">
        <f t="shared" si="202"/>
        <v>0</v>
      </c>
      <c r="BR61" s="285">
        <f t="shared" si="229"/>
        <v>18604.040772838751</v>
      </c>
      <c r="BS61" s="286">
        <f t="shared" si="230"/>
        <v>14700.559999999998</v>
      </c>
      <c r="BT61" s="266">
        <f t="shared" si="231"/>
        <v>12569.675987998822</v>
      </c>
      <c r="BU61" s="740">
        <f t="shared" si="223"/>
        <v>0</v>
      </c>
      <c r="BV61" s="712">
        <f t="shared" si="224"/>
        <v>0</v>
      </c>
      <c r="BW61" s="266">
        <f t="shared" si="225"/>
        <v>0</v>
      </c>
      <c r="BX61" s="285">
        <f t="shared" si="226"/>
        <v>18604.040772838751</v>
      </c>
      <c r="BY61" s="286">
        <f t="shared" si="226"/>
        <v>14700.559999999998</v>
      </c>
      <c r="BZ61" s="266">
        <f t="shared" si="44"/>
        <v>12569.675987998822</v>
      </c>
      <c r="CA61" s="285">
        <f>CB61*CA$3</f>
        <v>0</v>
      </c>
      <c r="CB61" s="715">
        <v>0</v>
      </c>
      <c r="CC61" s="266">
        <f t="shared" si="227"/>
        <v>0</v>
      </c>
      <c r="CD61" s="309">
        <f t="shared" si="228"/>
        <v>18604.040772838751</v>
      </c>
      <c r="CE61" s="310">
        <f t="shared" si="228"/>
        <v>14700.559999999998</v>
      </c>
      <c r="CF61" s="308">
        <f t="shared" si="228"/>
        <v>12569.675987998822</v>
      </c>
      <c r="CG61" s="326"/>
      <c r="CI61" s="737"/>
    </row>
    <row r="62" spans="1:87" s="972" customFormat="1" ht="30">
      <c r="A62" s="1072">
        <f t="shared" si="0"/>
        <v>51</v>
      </c>
      <c r="B62" s="165" t="s">
        <v>289</v>
      </c>
      <c r="C62" s="134" t="s">
        <v>225</v>
      </c>
      <c r="D62" s="1145" t="s">
        <v>159</v>
      </c>
      <c r="E62" s="218"/>
      <c r="F62" s="758">
        <v>0</v>
      </c>
      <c r="G62" s="1207">
        <v>5000</v>
      </c>
      <c r="H62" s="183"/>
      <c r="I62" s="207">
        <v>310</v>
      </c>
      <c r="J62" s="547">
        <f>K62*J$3</f>
        <v>0</v>
      </c>
      <c r="K62" s="195"/>
      <c r="L62" s="492">
        <f>K62*L$3</f>
        <v>0</v>
      </c>
      <c r="M62" s="547">
        <f>N62*M$3</f>
        <v>0</v>
      </c>
      <c r="N62" s="195"/>
      <c r="O62" s="492">
        <f>N62*O$3</f>
        <v>0</v>
      </c>
      <c r="P62" s="547">
        <f>Q62*P$3</f>
        <v>0</v>
      </c>
      <c r="Q62" s="195"/>
      <c r="R62" s="492">
        <f>Q62*R$3</f>
        <v>0</v>
      </c>
      <c r="S62" s="547">
        <f>T62*S$3</f>
        <v>0</v>
      </c>
      <c r="T62" s="195"/>
      <c r="U62" s="492">
        <f>T62*U$3</f>
        <v>0</v>
      </c>
      <c r="V62" s="547">
        <f>W62*V$3</f>
        <v>0</v>
      </c>
      <c r="W62" s="1074"/>
      <c r="X62" s="492">
        <f>W62*X$3</f>
        <v>0</v>
      </c>
      <c r="Y62" s="547">
        <f>Z62*Y$3</f>
        <v>0</v>
      </c>
      <c r="Z62" s="1074"/>
      <c r="AA62" s="492">
        <f t="shared" si="24"/>
        <v>0</v>
      </c>
      <c r="AB62" s="547">
        <f>AC62*AB$3</f>
        <v>0</v>
      </c>
      <c r="AC62" s="195"/>
      <c r="AD62" s="492">
        <f>AC62*AD$3</f>
        <v>0</v>
      </c>
      <c r="AE62" s="547">
        <f>AF62*AE$3</f>
        <v>0</v>
      </c>
      <c r="AF62" s="195">
        <v>0</v>
      </c>
      <c r="AG62" s="492">
        <f>AF62*AG$3</f>
        <v>0</v>
      </c>
      <c r="AH62" s="547">
        <f>AI62*AH$3</f>
        <v>0</v>
      </c>
      <c r="AI62" s="195">
        <v>0</v>
      </c>
      <c r="AJ62" s="492">
        <f>AI62*AJ$3</f>
        <v>0</v>
      </c>
      <c r="AK62" s="547">
        <f>AL62*AK$3</f>
        <v>0</v>
      </c>
      <c r="AL62" s="195"/>
      <c r="AM62" s="492">
        <f>AL62*AM$3</f>
        <v>0</v>
      </c>
      <c r="AN62" s="547">
        <f>AO62*AN$3</f>
        <v>0</v>
      </c>
      <c r="AO62" s="195"/>
      <c r="AP62" s="492">
        <f>AO62*AP$3</f>
        <v>0</v>
      </c>
      <c r="AQ62" s="547">
        <f>AR62*AQ$3</f>
        <v>0</v>
      </c>
      <c r="AR62" s="195"/>
      <c r="AS62" s="492">
        <f>AR62*AS$3</f>
        <v>0</v>
      </c>
      <c r="AT62" s="547">
        <f>AU62*AT$3</f>
        <v>0</v>
      </c>
      <c r="AU62" s="195"/>
      <c r="AV62" s="492">
        <f>AU62*AV$3</f>
        <v>0</v>
      </c>
      <c r="AW62" s="547">
        <f>AX62*AW$3</f>
        <v>0</v>
      </c>
      <c r="AX62" s="195"/>
      <c r="AY62" s="492">
        <f>AX62*AY$3</f>
        <v>0</v>
      </c>
      <c r="AZ62" s="547">
        <f>BA62*AZ$3</f>
        <v>0</v>
      </c>
      <c r="BA62" s="195"/>
      <c r="BB62" s="492">
        <f>BA62*BB$3</f>
        <v>0</v>
      </c>
      <c r="BC62" s="547">
        <f>BD62*BC$3</f>
        <v>0</v>
      </c>
      <c r="BD62" s="195"/>
      <c r="BE62" s="492">
        <f>BD62*BE$3</f>
        <v>0</v>
      </c>
      <c r="BF62" s="547">
        <f>BG62*BF$3</f>
        <v>0</v>
      </c>
      <c r="BG62" s="195"/>
      <c r="BH62" s="492">
        <f>BG62*BH$3</f>
        <v>0</v>
      </c>
      <c r="BI62" s="547">
        <f>BJ62*BI$3</f>
        <v>0</v>
      </c>
      <c r="BJ62" s="195"/>
      <c r="BK62" s="492">
        <f>BJ62*BK$3</f>
        <v>0</v>
      </c>
      <c r="BL62" s="547">
        <f>BM62*BL$3</f>
        <v>0</v>
      </c>
      <c r="BM62" s="195"/>
      <c r="BN62" s="492">
        <f>BM62*BN$3</f>
        <v>0</v>
      </c>
      <c r="BO62" s="547">
        <f>BP62*BO$3</f>
        <v>0</v>
      </c>
      <c r="BP62" s="195"/>
      <c r="BQ62" s="492">
        <f>BP62*BQ$3</f>
        <v>0</v>
      </c>
      <c r="BR62" s="285">
        <f>J62+M62+P62+S62+V62+Y62+AB62+AE62+AH62+AK62+AN62+AQ62+AT62+AW62+AZ62+BC62+BF62+BI62+BL62+BO62</f>
        <v>0</v>
      </c>
      <c r="BS62" s="286">
        <f>K62+N62+Q62+T62+W62+Z62+AC62+AF62+AI62+AL62+AO62+AR62+AU62+AX62+BA62+BD62+BG62+BJ62+BM62+BP62</f>
        <v>0</v>
      </c>
      <c r="BT62" s="266">
        <f>L62+O62+R62+U62+X62+AA62+AD62+AG62+AJ62+AM62+AP62+AS62+AV62+AY62+BB62+BE62+BH62+BK62+BN62+BQ62</f>
        <v>0</v>
      </c>
      <c r="BU62" s="740">
        <f>BV62*BU$3</f>
        <v>393.63800000000003</v>
      </c>
      <c r="BV62" s="712">
        <f>I62-BS62</f>
        <v>310</v>
      </c>
      <c r="BW62" s="266">
        <f>BV62*BW$3</f>
        <v>265.47687000000002</v>
      </c>
      <c r="BX62" s="285">
        <f>BR62+BU62</f>
        <v>393.63800000000003</v>
      </c>
      <c r="BY62" s="286">
        <f>BS62+BV62</f>
        <v>310</v>
      </c>
      <c r="BZ62" s="266">
        <f>BT62+BW62</f>
        <v>265.47687000000002</v>
      </c>
      <c r="CA62" s="285">
        <f>CB62*CA$3</f>
        <v>6349</v>
      </c>
      <c r="CB62" s="715">
        <v>5000</v>
      </c>
      <c r="CC62" s="266">
        <f>CB62*$CC$3</f>
        <v>4281.8850000000002</v>
      </c>
      <c r="CD62" s="309">
        <f>BX62+CA62</f>
        <v>6742.6379999999999</v>
      </c>
      <c r="CE62" s="310">
        <f>BY62+CB62</f>
        <v>5310</v>
      </c>
      <c r="CF62" s="308">
        <f>BZ62+CC62</f>
        <v>4547.3618700000006</v>
      </c>
      <c r="CG62" s="326"/>
      <c r="CI62" s="737"/>
    </row>
    <row r="63" spans="1:87" s="972" customFormat="1">
      <c r="A63" s="1072">
        <v>51</v>
      </c>
      <c r="B63" s="165" t="s">
        <v>463</v>
      </c>
      <c r="C63" s="134" t="s">
        <v>225</v>
      </c>
      <c r="D63" s="1145" t="s">
        <v>1161</v>
      </c>
      <c r="E63" s="218"/>
      <c r="F63" s="758"/>
      <c r="G63" s="1207">
        <v>1000</v>
      </c>
      <c r="H63" s="183"/>
      <c r="I63" s="207">
        <v>310</v>
      </c>
      <c r="J63" s="547"/>
      <c r="K63" s="195"/>
      <c r="L63" s="492"/>
      <c r="M63" s="547"/>
      <c r="N63" s="195"/>
      <c r="O63" s="492"/>
      <c r="P63" s="547"/>
      <c r="Q63" s="195"/>
      <c r="R63" s="492"/>
      <c r="S63" s="547"/>
      <c r="T63" s="195"/>
      <c r="U63" s="492"/>
      <c r="V63" s="547"/>
      <c r="W63" s="1074"/>
      <c r="X63" s="492"/>
      <c r="Y63" s="547"/>
      <c r="Z63" s="1074"/>
      <c r="AA63" s="492">
        <f t="shared" si="24"/>
        <v>0</v>
      </c>
      <c r="AB63" s="547"/>
      <c r="AC63" s="195"/>
      <c r="AD63" s="492"/>
      <c r="AE63" s="547"/>
      <c r="AF63" s="195"/>
      <c r="AG63" s="492"/>
      <c r="AH63" s="547"/>
      <c r="AI63" s="195"/>
      <c r="AJ63" s="492"/>
      <c r="AK63" s="547"/>
      <c r="AL63" s="195"/>
      <c r="AM63" s="492"/>
      <c r="AN63" s="547"/>
      <c r="AO63" s="195"/>
      <c r="AP63" s="492"/>
      <c r="AQ63" s="547"/>
      <c r="AR63" s="195"/>
      <c r="AS63" s="492"/>
      <c r="AT63" s="547"/>
      <c r="AU63" s="195"/>
      <c r="AV63" s="492"/>
      <c r="AW63" s="547"/>
      <c r="AX63" s="195">
        <v>220</v>
      </c>
      <c r="AY63" s="492"/>
      <c r="AZ63" s="547"/>
      <c r="BA63" s="195"/>
      <c r="BB63" s="492"/>
      <c r="BC63" s="547"/>
      <c r="BD63" s="195"/>
      <c r="BE63" s="492"/>
      <c r="BF63" s="547"/>
      <c r="BG63" s="195"/>
      <c r="BH63" s="492"/>
      <c r="BI63" s="547"/>
      <c r="BJ63" s="195"/>
      <c r="BK63" s="492"/>
      <c r="BL63" s="547"/>
      <c r="BM63" s="195"/>
      <c r="BN63" s="492"/>
      <c r="BO63" s="547"/>
      <c r="BP63" s="195"/>
      <c r="BQ63" s="492"/>
      <c r="BR63" s="285"/>
      <c r="BS63" s="286"/>
      <c r="BT63" s="266"/>
      <c r="BU63" s="740"/>
      <c r="BV63" s="712"/>
      <c r="BW63" s="266"/>
      <c r="BX63" s="285"/>
      <c r="BY63" s="286"/>
      <c r="BZ63" s="266"/>
      <c r="CA63" s="285"/>
      <c r="CB63" s="715"/>
      <c r="CC63" s="266"/>
      <c r="CD63" s="309"/>
      <c r="CE63" s="310"/>
      <c r="CF63" s="308"/>
      <c r="CG63" s="326"/>
      <c r="CI63" s="737"/>
    </row>
    <row r="64" spans="1:87" s="972" customFormat="1" ht="30">
      <c r="A64" s="1072">
        <v>52</v>
      </c>
      <c r="B64" s="165" t="s">
        <v>463</v>
      </c>
      <c r="C64" s="134" t="s">
        <v>225</v>
      </c>
      <c r="D64" s="1145" t="s">
        <v>1175</v>
      </c>
      <c r="E64" s="218"/>
      <c r="F64" s="758"/>
      <c r="G64" s="1207">
        <v>10000</v>
      </c>
      <c r="H64" s="183"/>
      <c r="I64" s="207"/>
      <c r="J64" s="547"/>
      <c r="K64" s="195"/>
      <c r="L64" s="492"/>
      <c r="M64" s="547"/>
      <c r="N64" s="195"/>
      <c r="O64" s="492"/>
      <c r="P64" s="547"/>
      <c r="Q64" s="195"/>
      <c r="R64" s="492"/>
      <c r="S64" s="547"/>
      <c r="T64" s="195"/>
      <c r="U64" s="492"/>
      <c r="V64" s="547"/>
      <c r="W64" s="1074"/>
      <c r="X64" s="492"/>
      <c r="Y64" s="547"/>
      <c r="Z64" s="1074"/>
      <c r="AA64" s="492">
        <f t="shared" si="24"/>
        <v>0</v>
      </c>
      <c r="AB64" s="547"/>
      <c r="AC64" s="195"/>
      <c r="AD64" s="492"/>
      <c r="AE64" s="547"/>
      <c r="AF64" s="195"/>
      <c r="AG64" s="492"/>
      <c r="AH64" s="547"/>
      <c r="AI64" s="195"/>
      <c r="AJ64" s="492"/>
      <c r="AK64" s="547"/>
      <c r="AL64" s="195"/>
      <c r="AM64" s="492"/>
      <c r="AN64" s="547"/>
      <c r="AO64" s="195"/>
      <c r="AP64" s="492"/>
      <c r="AQ64" s="547"/>
      <c r="AR64" s="195"/>
      <c r="AS64" s="492"/>
      <c r="AT64" s="547"/>
      <c r="AU64" s="195"/>
      <c r="AV64" s="492"/>
      <c r="AW64" s="547"/>
      <c r="AX64" s="195"/>
      <c r="AY64" s="492"/>
      <c r="AZ64" s="547"/>
      <c r="BA64" s="195"/>
      <c r="BB64" s="492"/>
      <c r="BC64" s="547"/>
      <c r="BD64" s="195"/>
      <c r="BE64" s="492"/>
      <c r="BF64" s="547"/>
      <c r="BG64" s="195"/>
      <c r="BH64" s="492"/>
      <c r="BI64" s="547"/>
      <c r="BJ64" s="195"/>
      <c r="BK64" s="492"/>
      <c r="BL64" s="547"/>
      <c r="BM64" s="195"/>
      <c r="BN64" s="492"/>
      <c r="BO64" s="547"/>
      <c r="BP64" s="195"/>
      <c r="BQ64" s="492"/>
      <c r="BR64" s="285"/>
      <c r="BS64" s="286"/>
      <c r="BT64" s="266"/>
      <c r="BU64" s="740"/>
      <c r="BV64" s="712"/>
      <c r="BW64" s="266"/>
      <c r="BX64" s="285"/>
      <c r="BY64" s="286"/>
      <c r="BZ64" s="266"/>
      <c r="CA64" s="285"/>
      <c r="CB64" s="715"/>
      <c r="CC64" s="266"/>
      <c r="CD64" s="309"/>
      <c r="CE64" s="310"/>
      <c r="CF64" s="308"/>
      <c r="CG64" s="326"/>
      <c r="CI64" s="737"/>
    </row>
    <row r="65" spans="1:87" s="972" customFormat="1" ht="29.25" customHeight="1">
      <c r="A65" s="177">
        <v>53</v>
      </c>
      <c r="B65" s="165" t="s">
        <v>463</v>
      </c>
      <c r="C65" s="134" t="s">
        <v>225</v>
      </c>
      <c r="D65" s="166" t="s">
        <v>815</v>
      </c>
      <c r="E65" s="218"/>
      <c r="F65" s="758">
        <v>0</v>
      </c>
      <c r="G65" s="1207">
        <v>6348.81</v>
      </c>
      <c r="H65" s="183"/>
      <c r="I65" s="207">
        <v>6348.81</v>
      </c>
      <c r="J65" s="547">
        <f t="shared" si="203"/>
        <v>0</v>
      </c>
      <c r="K65" s="195">
        <v>0</v>
      </c>
      <c r="L65" s="492">
        <f>K65*L$3</f>
        <v>0</v>
      </c>
      <c r="M65" s="547">
        <f t="shared" si="204"/>
        <v>0</v>
      </c>
      <c r="N65" s="195"/>
      <c r="O65" s="492">
        <f>N65*O$3</f>
        <v>0</v>
      </c>
      <c r="P65" s="547">
        <f t="shared" si="205"/>
        <v>0</v>
      </c>
      <c r="Q65" s="195"/>
      <c r="R65" s="492">
        <f>Q65*R$3</f>
        <v>0</v>
      </c>
      <c r="S65" s="547">
        <f t="shared" si="206"/>
        <v>0</v>
      </c>
      <c r="T65" s="195"/>
      <c r="U65" s="492">
        <f>T65*U$3</f>
        <v>0</v>
      </c>
      <c r="V65" s="547">
        <f t="shared" si="207"/>
        <v>0</v>
      </c>
      <c r="W65" s="1074"/>
      <c r="X65" s="492">
        <f>W65*X$3</f>
        <v>0</v>
      </c>
      <c r="Y65" s="547">
        <f t="shared" si="208"/>
        <v>0</v>
      </c>
      <c r="Z65" s="1074">
        <v>0</v>
      </c>
      <c r="AA65" s="492">
        <f t="shared" si="24"/>
        <v>0</v>
      </c>
      <c r="AB65" s="547">
        <f t="shared" si="209"/>
        <v>0</v>
      </c>
      <c r="AC65" s="195"/>
      <c r="AD65" s="492">
        <f>AC65*AD$3</f>
        <v>0</v>
      </c>
      <c r="AE65" s="547">
        <f t="shared" si="210"/>
        <v>0</v>
      </c>
      <c r="AF65" s="195">
        <v>0</v>
      </c>
      <c r="AG65" s="492">
        <f>AF65*AG$3</f>
        <v>0</v>
      </c>
      <c r="AH65" s="547">
        <f t="shared" si="211"/>
        <v>0</v>
      </c>
      <c r="AI65" s="195">
        <v>0</v>
      </c>
      <c r="AJ65" s="492">
        <f>AI65*AJ$3</f>
        <v>0</v>
      </c>
      <c r="AK65" s="547">
        <f t="shared" si="212"/>
        <v>8215.6775804999997</v>
      </c>
      <c r="AL65" s="195">
        <v>6348.81</v>
      </c>
      <c r="AM65" s="492">
        <f>AL65*AM$3</f>
        <v>5523.4647000000004</v>
      </c>
      <c r="AN65" s="547">
        <f t="shared" si="213"/>
        <v>0</v>
      </c>
      <c r="AO65" s="195"/>
      <c r="AP65" s="492">
        <f>AO65*AP$3</f>
        <v>0</v>
      </c>
      <c r="AQ65" s="547">
        <f t="shared" si="214"/>
        <v>0</v>
      </c>
      <c r="AR65" s="195"/>
      <c r="AS65" s="492">
        <f>AR65*AS$3</f>
        <v>0</v>
      </c>
      <c r="AT65" s="547">
        <f t="shared" si="215"/>
        <v>0</v>
      </c>
      <c r="AU65" s="195"/>
      <c r="AV65" s="492">
        <f>AU65*AV$3</f>
        <v>0</v>
      </c>
      <c r="AW65" s="547">
        <f t="shared" si="216"/>
        <v>0</v>
      </c>
      <c r="AX65" s="195"/>
      <c r="AY65" s="492">
        <f>AX65*AY$3</f>
        <v>0</v>
      </c>
      <c r="AZ65" s="547">
        <f t="shared" si="217"/>
        <v>0</v>
      </c>
      <c r="BA65" s="195"/>
      <c r="BB65" s="492">
        <f>BA65*BB$3</f>
        <v>0</v>
      </c>
      <c r="BC65" s="547">
        <f t="shared" si="218"/>
        <v>0</v>
      </c>
      <c r="BD65" s="195"/>
      <c r="BE65" s="492">
        <f>BD65*BE$3</f>
        <v>0</v>
      </c>
      <c r="BF65" s="547">
        <f t="shared" si="219"/>
        <v>0</v>
      </c>
      <c r="BG65" s="195"/>
      <c r="BH65" s="492">
        <f>BG65*BH$3</f>
        <v>0</v>
      </c>
      <c r="BI65" s="547">
        <f t="shared" si="220"/>
        <v>0</v>
      </c>
      <c r="BJ65" s="195"/>
      <c r="BK65" s="492">
        <f>BJ65*BK$3</f>
        <v>0</v>
      </c>
      <c r="BL65" s="547">
        <f t="shared" si="221"/>
        <v>0</v>
      </c>
      <c r="BM65" s="195"/>
      <c r="BN65" s="492">
        <f>BM65*BN$3</f>
        <v>0</v>
      </c>
      <c r="BO65" s="547">
        <f t="shared" si="222"/>
        <v>0</v>
      </c>
      <c r="BP65" s="195"/>
      <c r="BQ65" s="492">
        <f>BP65*BQ$3</f>
        <v>0</v>
      </c>
      <c r="BR65" s="285">
        <f t="shared" si="229"/>
        <v>8215.6775804999997</v>
      </c>
      <c r="BS65" s="286">
        <f t="shared" si="230"/>
        <v>6348.81</v>
      </c>
      <c r="BT65" s="266">
        <f t="shared" si="231"/>
        <v>5523.4647000000004</v>
      </c>
      <c r="BU65" s="740">
        <f t="shared" si="223"/>
        <v>0</v>
      </c>
      <c r="BV65" s="712">
        <f t="shared" si="224"/>
        <v>0</v>
      </c>
      <c r="BW65" s="266">
        <f t="shared" si="225"/>
        <v>0</v>
      </c>
      <c r="BX65" s="285">
        <f t="shared" ref="BX65:BZ67" si="232">BR65+BU65</f>
        <v>8215.6775804999997</v>
      </c>
      <c r="BY65" s="286">
        <f t="shared" si="232"/>
        <v>6348.81</v>
      </c>
      <c r="BZ65" s="266">
        <f t="shared" si="232"/>
        <v>5523.4647000000004</v>
      </c>
      <c r="CA65" s="285">
        <f>CB65*CA$3</f>
        <v>0</v>
      </c>
      <c r="CB65" s="715">
        <v>0</v>
      </c>
      <c r="CC65" s="266">
        <f t="shared" si="227"/>
        <v>0</v>
      </c>
      <c r="CD65" s="309">
        <f t="shared" ref="CD65:CF67" si="233">BX65+CA65</f>
        <v>8215.6775804999997</v>
      </c>
      <c r="CE65" s="310">
        <f t="shared" si="233"/>
        <v>6348.81</v>
      </c>
      <c r="CF65" s="308">
        <f t="shared" si="233"/>
        <v>5523.4647000000004</v>
      </c>
      <c r="CG65" s="326"/>
      <c r="CI65" s="737"/>
    </row>
    <row r="66" spans="1:87" s="972" customFormat="1" ht="27" customHeight="1">
      <c r="A66" s="177">
        <v>54</v>
      </c>
      <c r="B66" s="165" t="s">
        <v>379</v>
      </c>
      <c r="C66" s="134" t="s">
        <v>226</v>
      </c>
      <c r="D66" s="166" t="s">
        <v>833</v>
      </c>
      <c r="E66" s="218"/>
      <c r="F66" s="758">
        <v>0</v>
      </c>
      <c r="G66" s="1207">
        <v>352</v>
      </c>
      <c r="H66" s="183"/>
      <c r="I66" s="207">
        <v>352</v>
      </c>
      <c r="J66" s="547">
        <f t="shared" si="203"/>
        <v>0</v>
      </c>
      <c r="K66" s="195">
        <v>0</v>
      </c>
      <c r="L66" s="492">
        <f>K66*L$3</f>
        <v>0</v>
      </c>
      <c r="M66" s="547">
        <f t="shared" si="204"/>
        <v>0</v>
      </c>
      <c r="N66" s="195"/>
      <c r="O66" s="492">
        <f>N66*O$3</f>
        <v>0</v>
      </c>
      <c r="P66" s="547">
        <f t="shared" si="205"/>
        <v>0</v>
      </c>
      <c r="Q66" s="195"/>
      <c r="R66" s="492">
        <f>Q66*R$3</f>
        <v>0</v>
      </c>
      <c r="S66" s="547">
        <f t="shared" si="206"/>
        <v>0</v>
      </c>
      <c r="T66" s="195"/>
      <c r="U66" s="492">
        <f>T66*U$3</f>
        <v>0</v>
      </c>
      <c r="V66" s="547">
        <f t="shared" si="207"/>
        <v>0</v>
      </c>
      <c r="W66" s="1074"/>
      <c r="X66" s="492">
        <f>W66*X$3</f>
        <v>0</v>
      </c>
      <c r="Y66" s="547">
        <f t="shared" si="208"/>
        <v>0</v>
      </c>
      <c r="Z66" s="1074">
        <v>0</v>
      </c>
      <c r="AA66" s="492">
        <f t="shared" si="24"/>
        <v>0</v>
      </c>
      <c r="AB66" s="547">
        <f t="shared" si="209"/>
        <v>0</v>
      </c>
      <c r="AC66" s="195"/>
      <c r="AD66" s="492">
        <f>AC66*AD$3</f>
        <v>0</v>
      </c>
      <c r="AE66" s="547">
        <f t="shared" si="210"/>
        <v>0</v>
      </c>
      <c r="AF66" s="195">
        <v>0</v>
      </c>
      <c r="AG66" s="492">
        <f>AF66*AG$3</f>
        <v>0</v>
      </c>
      <c r="AH66" s="547">
        <f t="shared" si="211"/>
        <v>0</v>
      </c>
      <c r="AI66" s="195">
        <v>0</v>
      </c>
      <c r="AJ66" s="492">
        <f>AI66*AJ$3</f>
        <v>0</v>
      </c>
      <c r="AK66" s="547">
        <f t="shared" si="212"/>
        <v>0</v>
      </c>
      <c r="AL66" s="195">
        <v>0</v>
      </c>
      <c r="AM66" s="492">
        <f>AL66*AM$3</f>
        <v>0</v>
      </c>
      <c r="AN66" s="547">
        <f t="shared" si="213"/>
        <v>455.50559999999996</v>
      </c>
      <c r="AO66" s="195">
        <v>352</v>
      </c>
      <c r="AP66" s="492">
        <f>AO66*AP$3</f>
        <v>306.24</v>
      </c>
      <c r="AQ66" s="547">
        <f t="shared" si="214"/>
        <v>0</v>
      </c>
      <c r="AR66" s="195"/>
      <c r="AS66" s="492">
        <f>AR66*AS$3</f>
        <v>0</v>
      </c>
      <c r="AT66" s="547">
        <f t="shared" si="215"/>
        <v>0</v>
      </c>
      <c r="AU66" s="195"/>
      <c r="AV66" s="492">
        <f>AU66*AV$3</f>
        <v>0</v>
      </c>
      <c r="AW66" s="547">
        <f t="shared" si="216"/>
        <v>0</v>
      </c>
      <c r="AX66" s="195"/>
      <c r="AY66" s="492">
        <f>AX66*AY$3</f>
        <v>0</v>
      </c>
      <c r="AZ66" s="547">
        <f t="shared" si="217"/>
        <v>0</v>
      </c>
      <c r="BA66" s="195"/>
      <c r="BB66" s="492">
        <f>BA66*BB$3</f>
        <v>0</v>
      </c>
      <c r="BC66" s="547">
        <f t="shared" si="218"/>
        <v>0</v>
      </c>
      <c r="BD66" s="195"/>
      <c r="BE66" s="492">
        <f>BD66*BE$3</f>
        <v>0</v>
      </c>
      <c r="BF66" s="547">
        <f t="shared" si="219"/>
        <v>0</v>
      </c>
      <c r="BG66" s="195"/>
      <c r="BH66" s="492">
        <f>BG66*BH$3</f>
        <v>0</v>
      </c>
      <c r="BI66" s="547">
        <f t="shared" si="220"/>
        <v>0</v>
      </c>
      <c r="BJ66" s="195"/>
      <c r="BK66" s="492">
        <f>BJ66*BK$3</f>
        <v>0</v>
      </c>
      <c r="BL66" s="547">
        <f t="shared" si="221"/>
        <v>0</v>
      </c>
      <c r="BM66" s="195"/>
      <c r="BN66" s="492">
        <f>BM66*BN$3</f>
        <v>0</v>
      </c>
      <c r="BO66" s="547">
        <f t="shared" si="222"/>
        <v>0</v>
      </c>
      <c r="BP66" s="195"/>
      <c r="BQ66" s="492">
        <f>BP66*BQ$3</f>
        <v>0</v>
      </c>
      <c r="BR66" s="285">
        <f t="shared" ref="BR66:BT67" si="234">J66+M66+P66+S66+V66+Y66+AB66+AE66+AH66+AK66+AN66+AQ66+AT66+AW66+AZ66+BC66+BF66+BI66+BL66+BO66</f>
        <v>455.50559999999996</v>
      </c>
      <c r="BS66" s="286">
        <f t="shared" si="234"/>
        <v>352</v>
      </c>
      <c r="BT66" s="266">
        <f t="shared" si="234"/>
        <v>306.24</v>
      </c>
      <c r="BU66" s="740">
        <f t="shared" si="223"/>
        <v>0</v>
      </c>
      <c r="BV66" s="712">
        <f t="shared" si="224"/>
        <v>0</v>
      </c>
      <c r="BW66" s="266">
        <f t="shared" si="225"/>
        <v>0</v>
      </c>
      <c r="BX66" s="285">
        <f t="shared" si="232"/>
        <v>455.50559999999996</v>
      </c>
      <c r="BY66" s="286">
        <f t="shared" si="232"/>
        <v>352</v>
      </c>
      <c r="BZ66" s="266">
        <f t="shared" si="232"/>
        <v>306.24</v>
      </c>
      <c r="CA66" s="285">
        <f>CB66*CA$3</f>
        <v>0</v>
      </c>
      <c r="CB66" s="715"/>
      <c r="CC66" s="266">
        <f t="shared" si="227"/>
        <v>0</v>
      </c>
      <c r="CD66" s="309">
        <f t="shared" si="233"/>
        <v>455.50559999999996</v>
      </c>
      <c r="CE66" s="310">
        <f t="shared" si="233"/>
        <v>352</v>
      </c>
      <c r="CF66" s="308">
        <f t="shared" si="233"/>
        <v>306.24</v>
      </c>
      <c r="CG66" s="326"/>
      <c r="CI66" s="737"/>
    </row>
    <row r="67" spans="1:87" s="972" customFormat="1" ht="30.75" customHeight="1">
      <c r="A67" s="177">
        <v>55</v>
      </c>
      <c r="B67" s="165" t="s">
        <v>379</v>
      </c>
      <c r="C67" s="134" t="s">
        <v>226</v>
      </c>
      <c r="D67" s="166" t="s">
        <v>840</v>
      </c>
      <c r="E67" s="218"/>
      <c r="F67" s="758">
        <v>0</v>
      </c>
      <c r="G67" s="1207">
        <v>445</v>
      </c>
      <c r="H67" s="183"/>
      <c r="I67" s="207">
        <v>445</v>
      </c>
      <c r="J67" s="547">
        <f>K67*J$3</f>
        <v>0</v>
      </c>
      <c r="K67" s="195">
        <v>0</v>
      </c>
      <c r="L67" s="492">
        <f>K67*L$3</f>
        <v>0</v>
      </c>
      <c r="M67" s="547">
        <f>N67*M$3</f>
        <v>0</v>
      </c>
      <c r="N67" s="195"/>
      <c r="O67" s="492">
        <f>N67*O$3</f>
        <v>0</v>
      </c>
      <c r="P67" s="547">
        <f>Q67*P$3</f>
        <v>0</v>
      </c>
      <c r="Q67" s="195"/>
      <c r="R67" s="492">
        <f>Q67*R$3</f>
        <v>0</v>
      </c>
      <c r="S67" s="547">
        <f>T67*S$3</f>
        <v>0</v>
      </c>
      <c r="T67" s="195"/>
      <c r="U67" s="492">
        <f>T67*U$3</f>
        <v>0</v>
      </c>
      <c r="V67" s="547">
        <f>W67*V$3</f>
        <v>0</v>
      </c>
      <c r="W67" s="1074"/>
      <c r="X67" s="492">
        <f>W67*X$3</f>
        <v>0</v>
      </c>
      <c r="Y67" s="547">
        <f>Z67*Y$3</f>
        <v>0</v>
      </c>
      <c r="Z67" s="1074">
        <v>0</v>
      </c>
      <c r="AA67" s="492">
        <f t="shared" si="24"/>
        <v>0</v>
      </c>
      <c r="AB67" s="547">
        <f>AC67*AB$3</f>
        <v>0</v>
      </c>
      <c r="AC67" s="195"/>
      <c r="AD67" s="492">
        <f>AC67*AD$3</f>
        <v>0</v>
      </c>
      <c r="AE67" s="547">
        <f>AF67*AE$3</f>
        <v>0</v>
      </c>
      <c r="AF67" s="195">
        <v>0</v>
      </c>
      <c r="AG67" s="492">
        <f>AF67*AG$3</f>
        <v>0</v>
      </c>
      <c r="AH67" s="547">
        <f>AI67*AH$3</f>
        <v>0</v>
      </c>
      <c r="AI67" s="195">
        <v>0</v>
      </c>
      <c r="AJ67" s="492">
        <f>AI67*AJ$3</f>
        <v>0</v>
      </c>
      <c r="AK67" s="547">
        <f>AL67*AK$3</f>
        <v>0</v>
      </c>
      <c r="AL67" s="195">
        <v>0</v>
      </c>
      <c r="AM67" s="492">
        <f>AL67*AM$3</f>
        <v>0</v>
      </c>
      <c r="AN67" s="547">
        <f>AO67*AN$3</f>
        <v>0</v>
      </c>
      <c r="AO67" s="195"/>
      <c r="AP67" s="492">
        <f>AO67*AP$3</f>
        <v>0</v>
      </c>
      <c r="AQ67" s="547">
        <f>AR67*AQ$3</f>
        <v>575.85224999999991</v>
      </c>
      <c r="AR67" s="195">
        <v>445</v>
      </c>
      <c r="AS67" s="492">
        <f>AR67*AS$3</f>
        <v>387.15</v>
      </c>
      <c r="AT67" s="547">
        <f>AU67*AT$3</f>
        <v>0</v>
      </c>
      <c r="AU67" s="195"/>
      <c r="AV67" s="492">
        <f>AU67*AV$3</f>
        <v>0</v>
      </c>
      <c r="AW67" s="547">
        <f>AX67*AW$3</f>
        <v>0</v>
      </c>
      <c r="AX67" s="195"/>
      <c r="AY67" s="492">
        <f>AX67*AY$3</f>
        <v>0</v>
      </c>
      <c r="AZ67" s="547">
        <f>BA67*AZ$3</f>
        <v>0</v>
      </c>
      <c r="BA67" s="195"/>
      <c r="BB67" s="492">
        <f>BA67*BB$3</f>
        <v>0</v>
      </c>
      <c r="BC67" s="547">
        <f>BD67*BC$3</f>
        <v>0</v>
      </c>
      <c r="BD67" s="195"/>
      <c r="BE67" s="492">
        <f>BD67*BE$3</f>
        <v>0</v>
      </c>
      <c r="BF67" s="547">
        <f>BG67*BF$3</f>
        <v>0</v>
      </c>
      <c r="BG67" s="195"/>
      <c r="BH67" s="492">
        <f>BG67*BH$3</f>
        <v>0</v>
      </c>
      <c r="BI67" s="547">
        <f>BJ67*BI$3</f>
        <v>0</v>
      </c>
      <c r="BJ67" s="195"/>
      <c r="BK67" s="492">
        <f>BJ67*BK$3</f>
        <v>0</v>
      </c>
      <c r="BL67" s="547">
        <f>BM67*BL$3</f>
        <v>0</v>
      </c>
      <c r="BM67" s="195"/>
      <c r="BN67" s="492">
        <f>BM67*BN$3</f>
        <v>0</v>
      </c>
      <c r="BO67" s="547">
        <f>BP67*BO$3</f>
        <v>0</v>
      </c>
      <c r="BP67" s="195"/>
      <c r="BQ67" s="492">
        <f>BP67*BQ$3</f>
        <v>0</v>
      </c>
      <c r="BR67" s="285">
        <f t="shared" si="234"/>
        <v>575.85224999999991</v>
      </c>
      <c r="BS67" s="286">
        <f t="shared" si="234"/>
        <v>445</v>
      </c>
      <c r="BT67" s="266">
        <f t="shared" si="234"/>
        <v>387.15</v>
      </c>
      <c r="BU67" s="740">
        <f>BV67*BU$3</f>
        <v>0</v>
      </c>
      <c r="BV67" s="712">
        <f>I67-BS67</f>
        <v>0</v>
      </c>
      <c r="BW67" s="266">
        <f>BV67*BW$3</f>
        <v>0</v>
      </c>
      <c r="BX67" s="285">
        <f t="shared" si="232"/>
        <v>575.85224999999991</v>
      </c>
      <c r="BY67" s="286">
        <f t="shared" si="232"/>
        <v>445</v>
      </c>
      <c r="BZ67" s="266">
        <f t="shared" si="232"/>
        <v>387.15</v>
      </c>
      <c r="CA67" s="285">
        <f>CB67*CA$3</f>
        <v>0</v>
      </c>
      <c r="CB67" s="1153">
        <v>0</v>
      </c>
      <c r="CC67" s="266">
        <f>CB67*$CC$3</f>
        <v>0</v>
      </c>
      <c r="CD67" s="309">
        <f t="shared" si="233"/>
        <v>575.85224999999991</v>
      </c>
      <c r="CE67" s="310">
        <f t="shared" si="233"/>
        <v>445</v>
      </c>
      <c r="CF67" s="308">
        <f t="shared" si="233"/>
        <v>387.15</v>
      </c>
      <c r="CG67" s="326"/>
      <c r="CI67" s="737"/>
    </row>
    <row r="68" spans="1:87" s="972" customFormat="1">
      <c r="A68" s="177">
        <v>56</v>
      </c>
      <c r="B68" s="2001" t="s">
        <v>493</v>
      </c>
      <c r="C68" s="2002"/>
      <c r="D68" s="2003"/>
      <c r="E68" s="185"/>
      <c r="F68" s="760">
        <f t="shared" ref="F68:K68" si="235">SUM(F57:F67)</f>
        <v>30500</v>
      </c>
      <c r="G68" s="268">
        <f t="shared" si="235"/>
        <v>69966.42</v>
      </c>
      <c r="H68" s="185">
        <f t="shared" si="235"/>
        <v>0</v>
      </c>
      <c r="I68" s="210">
        <f t="shared" si="235"/>
        <v>52086.42</v>
      </c>
      <c r="J68" s="549">
        <f t="shared" si="235"/>
        <v>25500.493919021072</v>
      </c>
      <c r="K68" s="197">
        <f t="shared" si="235"/>
        <v>19545.849999999999</v>
      </c>
      <c r="L68" s="492">
        <f t="shared" si="19"/>
        <v>17250.692245844999</v>
      </c>
      <c r="M68" s="549">
        <f>SUM(M57:M67)</f>
        <v>0</v>
      </c>
      <c r="N68" s="197">
        <f>SUM(N57:N67)</f>
        <v>0</v>
      </c>
      <c r="O68" s="662">
        <f>SUM(O57:O61)</f>
        <v>0</v>
      </c>
      <c r="P68" s="549">
        <f>SUM(P57:P67)</f>
        <v>0</v>
      </c>
      <c r="Q68" s="197">
        <f>SUM(Q57:Q67)</f>
        <v>0</v>
      </c>
      <c r="R68" s="492">
        <f t="shared" si="21"/>
        <v>0</v>
      </c>
      <c r="S68" s="549">
        <f>SUM(S57:S67)</f>
        <v>0</v>
      </c>
      <c r="T68" s="197">
        <f>SUM(T57:T67)</f>
        <v>0</v>
      </c>
      <c r="U68" s="492">
        <f t="shared" si="22"/>
        <v>0</v>
      </c>
      <c r="V68" s="185">
        <f>SUM(V57:V67)</f>
        <v>16730.384428930502</v>
      </c>
      <c r="W68" s="1083">
        <f>SUM(W57:W67)</f>
        <v>12928.7</v>
      </c>
      <c r="X68" s="492">
        <f t="shared" si="23"/>
        <v>11247.969051714801</v>
      </c>
      <c r="Y68" s="185">
        <f>SUM(Y57:Y67)</f>
        <v>8439.7954299997327</v>
      </c>
      <c r="Z68" s="1083">
        <f>SUM(Z57:Z67)</f>
        <v>6870.28</v>
      </c>
      <c r="AA68" s="492">
        <f t="shared" si="24"/>
        <v>5719.9951346988219</v>
      </c>
      <c r="AB68" s="185">
        <f>SUM(AB57:AB67)</f>
        <v>0</v>
      </c>
      <c r="AC68" s="197">
        <f>SUM(AC57:AC67)</f>
        <v>0</v>
      </c>
      <c r="AD68" s="492">
        <f t="shared" si="25"/>
        <v>0</v>
      </c>
      <c r="AE68" s="185">
        <f>SUM(AE57:AE67)</f>
        <v>5970.4620089999989</v>
      </c>
      <c r="AF68" s="197">
        <f>SUM(AF57:AF67)</f>
        <v>4613.78</v>
      </c>
      <c r="AG68" s="492">
        <f t="shared" si="27"/>
        <v>4013.9885999999997</v>
      </c>
      <c r="AH68" s="185">
        <f>SUM(AH57:AH67)</f>
        <v>468.44609999999994</v>
      </c>
      <c r="AI68" s="197">
        <f>SUM(AI57:AI67)</f>
        <v>362</v>
      </c>
      <c r="AJ68" s="492">
        <f t="shared" si="29"/>
        <v>314.94</v>
      </c>
      <c r="AK68" s="185">
        <f>SUM(AK57:AK67)</f>
        <v>8215.6775804999997</v>
      </c>
      <c r="AL68" s="197">
        <f>SUM(AL57:AL67)</f>
        <v>6348.81</v>
      </c>
      <c r="AM68" s="492">
        <f t="shared" si="30"/>
        <v>5523.4647000000004</v>
      </c>
      <c r="AN68" s="185">
        <f>SUM(AN56:AN67)</f>
        <v>455.50559999999996</v>
      </c>
      <c r="AO68" s="197">
        <f>SUM(AO56:AO67)</f>
        <v>352</v>
      </c>
      <c r="AP68" s="492">
        <f t="shared" si="193"/>
        <v>306.24</v>
      </c>
      <c r="AQ68" s="185">
        <f>SUM(AQ57:AQ67)</f>
        <v>575.85224999999991</v>
      </c>
      <c r="AR68" s="197">
        <f>SUM(AR56:AR67)</f>
        <v>4345</v>
      </c>
      <c r="AS68" s="492">
        <f t="shared" si="194"/>
        <v>3780.15</v>
      </c>
      <c r="AT68" s="185">
        <f>SUM(AT57:AT67)</f>
        <v>0</v>
      </c>
      <c r="AU68" s="197">
        <f>SUM(AU57:AU67)</f>
        <v>0</v>
      </c>
      <c r="AV68" s="492">
        <f t="shared" si="195"/>
        <v>0</v>
      </c>
      <c r="AW68" s="185">
        <f>SUM(AW57:AW67)</f>
        <v>0</v>
      </c>
      <c r="AX68" s="197">
        <f>SUM(AX57:AX67)</f>
        <v>220</v>
      </c>
      <c r="AY68" s="492">
        <f t="shared" si="196"/>
        <v>191.4</v>
      </c>
      <c r="AZ68" s="185">
        <f>SUM(AZ57:AZ67)</f>
        <v>0</v>
      </c>
      <c r="BA68" s="197">
        <f>SUM(BA57:BA67)</f>
        <v>0</v>
      </c>
      <c r="BB68" s="492">
        <f t="shared" si="197"/>
        <v>0</v>
      </c>
      <c r="BC68" s="185">
        <f>SUM(BC57:BC67)</f>
        <v>0</v>
      </c>
      <c r="BD68" s="197">
        <f>SUM(BD57:BD67)</f>
        <v>0</v>
      </c>
      <c r="BE68" s="492">
        <f t="shared" si="198"/>
        <v>0</v>
      </c>
      <c r="BF68" s="185">
        <f>SUM(BF57:BF67)</f>
        <v>0</v>
      </c>
      <c r="BG68" s="197">
        <f>SUM(BG57:BG67)</f>
        <v>0</v>
      </c>
      <c r="BH68" s="492">
        <f t="shared" si="199"/>
        <v>0</v>
      </c>
      <c r="BI68" s="185">
        <f>SUM(BI57:BI67)</f>
        <v>0</v>
      </c>
      <c r="BJ68" s="197">
        <f>SUM(BJ57:BJ67)</f>
        <v>0</v>
      </c>
      <c r="BK68" s="492">
        <f t="shared" si="200"/>
        <v>0</v>
      </c>
      <c r="BL68" s="185">
        <f>SUM(BL57:BL67)</f>
        <v>0</v>
      </c>
      <c r="BM68" s="197">
        <f>SUM(BM57:BM67)</f>
        <v>0</v>
      </c>
      <c r="BN68" s="492">
        <f t="shared" si="201"/>
        <v>0</v>
      </c>
      <c r="BO68" s="185">
        <f>SUM(BO57:BO67)</f>
        <v>0</v>
      </c>
      <c r="BP68" s="197">
        <f>SUM(BP57:BP67)</f>
        <v>0</v>
      </c>
      <c r="BQ68" s="492">
        <f>BP68*BQ$3</f>
        <v>0</v>
      </c>
      <c r="BR68" s="1212">
        <f>SUM(BR58:BR67)</f>
        <v>66356.61731745131</v>
      </c>
      <c r="BS68" s="1212">
        <f>SUM(BS58:BS67)</f>
        <v>51466.42</v>
      </c>
      <c r="BT68" s="1212">
        <f>SUM(BT58:BT67)</f>
        <v>44764.439732258616</v>
      </c>
      <c r="BU68" s="289">
        <f>SUM(BU57:BU67)</f>
        <v>393.63800000000003</v>
      </c>
      <c r="BV68" s="290">
        <f>SUM(BV57:BV67)</f>
        <v>310</v>
      </c>
      <c r="BW68" s="268">
        <f>SUM(BW57:BW67)</f>
        <v>265.47687000000002</v>
      </c>
      <c r="BX68" s="289">
        <f t="shared" ref="BX68:CF68" si="236">SUM(BX57:BX67)</f>
        <v>66750.255317451316</v>
      </c>
      <c r="BY68" s="290">
        <f t="shared" si="236"/>
        <v>51776.42</v>
      </c>
      <c r="BZ68" s="268">
        <f t="shared" si="236"/>
        <v>45029.916602258614</v>
      </c>
      <c r="CA68" s="289">
        <f t="shared" si="236"/>
        <v>9523.5</v>
      </c>
      <c r="CB68" s="488">
        <f t="shared" si="236"/>
        <v>7500</v>
      </c>
      <c r="CC68" s="268">
        <f t="shared" si="236"/>
        <v>6422.8275000000003</v>
      </c>
      <c r="CD68" s="314">
        <f t="shared" si="236"/>
        <v>76273.755317451316</v>
      </c>
      <c r="CE68" s="315">
        <f t="shared" si="236"/>
        <v>59276.42</v>
      </c>
      <c r="CF68" s="316">
        <f t="shared" si="236"/>
        <v>51452.744102258628</v>
      </c>
      <c r="CG68" s="328"/>
      <c r="CI68" s="737"/>
    </row>
    <row r="69" spans="1:87" s="972" customFormat="1" ht="15">
      <c r="A69" s="177">
        <v>57</v>
      </c>
      <c r="B69" s="165"/>
      <c r="C69" s="134"/>
      <c r="D69" s="166"/>
      <c r="E69" s="218"/>
      <c r="F69" s="758"/>
      <c r="G69" s="266"/>
      <c r="H69" s="183"/>
      <c r="I69" s="207"/>
      <c r="J69" s="547"/>
      <c r="K69" s="195"/>
      <c r="L69" s="492">
        <f t="shared" si="19"/>
        <v>0</v>
      </c>
      <c r="M69" s="547"/>
      <c r="N69" s="195"/>
      <c r="O69" s="492">
        <f t="shared" si="20"/>
        <v>0</v>
      </c>
      <c r="P69" s="547"/>
      <c r="Q69" s="195"/>
      <c r="R69" s="492">
        <f t="shared" si="21"/>
        <v>0</v>
      </c>
      <c r="S69" s="547"/>
      <c r="T69" s="195"/>
      <c r="U69" s="492">
        <f t="shared" si="22"/>
        <v>0</v>
      </c>
      <c r="V69" s="183"/>
      <c r="W69" s="1074"/>
      <c r="X69" s="492">
        <f t="shared" si="23"/>
        <v>0</v>
      </c>
      <c r="Y69" s="183"/>
      <c r="Z69" s="1074"/>
      <c r="AA69" s="492">
        <f t="shared" si="24"/>
        <v>0</v>
      </c>
      <c r="AB69" s="183"/>
      <c r="AC69" s="195"/>
      <c r="AD69" s="492">
        <f t="shared" si="25"/>
        <v>0</v>
      </c>
      <c r="AE69" s="183"/>
      <c r="AF69" s="195"/>
      <c r="AG69" s="492">
        <f t="shared" si="27"/>
        <v>0</v>
      </c>
      <c r="AH69" s="183"/>
      <c r="AI69" s="195"/>
      <c r="AJ69" s="492">
        <f t="shared" si="29"/>
        <v>0</v>
      </c>
      <c r="AK69" s="183"/>
      <c r="AL69" s="195"/>
      <c r="AM69" s="492">
        <f t="shared" si="30"/>
        <v>0</v>
      </c>
      <c r="AN69" s="183"/>
      <c r="AO69" s="195"/>
      <c r="AP69" s="492">
        <f t="shared" si="193"/>
        <v>0</v>
      </c>
      <c r="AQ69" s="183"/>
      <c r="AR69" s="195"/>
      <c r="AS69" s="492">
        <f t="shared" si="194"/>
        <v>0</v>
      </c>
      <c r="AT69" s="183"/>
      <c r="AU69" s="195"/>
      <c r="AV69" s="492">
        <f t="shared" si="195"/>
        <v>0</v>
      </c>
      <c r="AW69" s="183"/>
      <c r="AX69" s="195"/>
      <c r="AY69" s="492">
        <f t="shared" si="196"/>
        <v>0</v>
      </c>
      <c r="AZ69" s="183"/>
      <c r="BA69" s="195"/>
      <c r="BB69" s="492">
        <f t="shared" si="197"/>
        <v>0</v>
      </c>
      <c r="BC69" s="183"/>
      <c r="BD69" s="195"/>
      <c r="BE69" s="492">
        <f t="shared" si="198"/>
        <v>0</v>
      </c>
      <c r="BF69" s="183"/>
      <c r="BG69" s="195"/>
      <c r="BH69" s="492">
        <f t="shared" si="199"/>
        <v>0</v>
      </c>
      <c r="BI69" s="183"/>
      <c r="BJ69" s="195"/>
      <c r="BK69" s="492">
        <f t="shared" si="200"/>
        <v>0</v>
      </c>
      <c r="BL69" s="183"/>
      <c r="BM69" s="195"/>
      <c r="BN69" s="492">
        <f t="shared" si="201"/>
        <v>0</v>
      </c>
      <c r="BO69" s="183"/>
      <c r="BP69" s="195"/>
      <c r="BQ69" s="492">
        <f t="shared" si="202"/>
        <v>0</v>
      </c>
      <c r="BR69" s="285"/>
      <c r="BS69" s="286"/>
      <c r="BT69" s="266"/>
      <c r="BU69" s="285"/>
      <c r="BV69" s="286"/>
      <c r="BW69" s="266"/>
      <c r="BX69" s="285"/>
      <c r="BY69" s="286"/>
      <c r="BZ69" s="266"/>
      <c r="CA69" s="285"/>
      <c r="CB69" s="715"/>
      <c r="CC69" s="266"/>
      <c r="CD69" s="309"/>
      <c r="CE69" s="310"/>
      <c r="CF69" s="308"/>
      <c r="CG69" s="326"/>
      <c r="CI69" s="737"/>
    </row>
    <row r="70" spans="1:87" s="972" customFormat="1">
      <c r="A70" s="177">
        <v>58</v>
      </c>
      <c r="B70" s="1998" t="s">
        <v>430</v>
      </c>
      <c r="C70" s="1999"/>
      <c r="D70" s="2000"/>
      <c r="E70" s="185"/>
      <c r="F70" s="758"/>
      <c r="G70" s="266"/>
      <c r="H70" s="183"/>
      <c r="I70" s="207"/>
      <c r="J70" s="547"/>
      <c r="K70" s="195"/>
      <c r="L70" s="492">
        <f t="shared" si="19"/>
        <v>0</v>
      </c>
      <c r="M70" s="547"/>
      <c r="N70" s="195"/>
      <c r="O70" s="492">
        <f t="shared" si="20"/>
        <v>0</v>
      </c>
      <c r="P70" s="547"/>
      <c r="Q70" s="195"/>
      <c r="R70" s="492">
        <f t="shared" si="21"/>
        <v>0</v>
      </c>
      <c r="S70" s="547"/>
      <c r="T70" s="195"/>
      <c r="U70" s="492">
        <f t="shared" si="22"/>
        <v>0</v>
      </c>
      <c r="V70" s="183"/>
      <c r="W70" s="1074"/>
      <c r="X70" s="492">
        <f t="shared" si="23"/>
        <v>0</v>
      </c>
      <c r="Y70" s="183"/>
      <c r="Z70" s="1074"/>
      <c r="AA70" s="492">
        <f t="shared" si="24"/>
        <v>0</v>
      </c>
      <c r="AB70" s="183"/>
      <c r="AC70" s="195"/>
      <c r="AD70" s="492">
        <f t="shared" si="25"/>
        <v>0</v>
      </c>
      <c r="AE70" s="183"/>
      <c r="AF70" s="195"/>
      <c r="AG70" s="492">
        <f t="shared" si="27"/>
        <v>0</v>
      </c>
      <c r="AH70" s="183"/>
      <c r="AI70" s="195"/>
      <c r="AJ70" s="492">
        <f t="shared" si="29"/>
        <v>0</v>
      </c>
      <c r="AK70" s="183"/>
      <c r="AL70" s="195"/>
      <c r="AM70" s="492">
        <f t="shared" si="30"/>
        <v>0</v>
      </c>
      <c r="AN70" s="183"/>
      <c r="AO70" s="195"/>
      <c r="AP70" s="492">
        <f t="shared" si="193"/>
        <v>0</v>
      </c>
      <c r="AQ70" s="183"/>
      <c r="AR70" s="195"/>
      <c r="AS70" s="492">
        <f t="shared" si="194"/>
        <v>0</v>
      </c>
      <c r="AT70" s="183"/>
      <c r="AU70" s="195"/>
      <c r="AV70" s="492">
        <f t="shared" si="195"/>
        <v>0</v>
      </c>
      <c r="AW70" s="183"/>
      <c r="AX70" s="195"/>
      <c r="AY70" s="492">
        <f t="shared" si="196"/>
        <v>0</v>
      </c>
      <c r="AZ70" s="183"/>
      <c r="BA70" s="195"/>
      <c r="BB70" s="492">
        <f t="shared" si="197"/>
        <v>0</v>
      </c>
      <c r="BC70" s="183"/>
      <c r="BD70" s="195"/>
      <c r="BE70" s="492">
        <f t="shared" si="198"/>
        <v>0</v>
      </c>
      <c r="BF70" s="183"/>
      <c r="BG70" s="195"/>
      <c r="BH70" s="492">
        <f t="shared" si="199"/>
        <v>0</v>
      </c>
      <c r="BI70" s="183"/>
      <c r="BJ70" s="195"/>
      <c r="BK70" s="492">
        <f t="shared" si="200"/>
        <v>0</v>
      </c>
      <c r="BL70" s="183"/>
      <c r="BM70" s="195"/>
      <c r="BN70" s="492">
        <f t="shared" si="201"/>
        <v>0</v>
      </c>
      <c r="BO70" s="183"/>
      <c r="BP70" s="195"/>
      <c r="BQ70" s="492">
        <f t="shared" si="202"/>
        <v>0</v>
      </c>
      <c r="BR70" s="285"/>
      <c r="BS70" s="286"/>
      <c r="BT70" s="266"/>
      <c r="BU70" s="285"/>
      <c r="BV70" s="286"/>
      <c r="BW70" s="266"/>
      <c r="BX70" s="285"/>
      <c r="BY70" s="286"/>
      <c r="BZ70" s="266"/>
      <c r="CA70" s="285"/>
      <c r="CB70" s="715"/>
      <c r="CC70" s="266"/>
      <c r="CD70" s="309"/>
      <c r="CE70" s="310"/>
      <c r="CF70" s="308"/>
      <c r="CG70" s="326"/>
      <c r="CI70" s="737"/>
    </row>
    <row r="71" spans="1:87" s="972" customFormat="1">
      <c r="A71" s="177">
        <v>59</v>
      </c>
      <c r="B71" s="2001" t="s">
        <v>436</v>
      </c>
      <c r="C71" s="2002"/>
      <c r="D71" s="2003"/>
      <c r="E71" s="219"/>
      <c r="F71" s="758"/>
      <c r="G71" s="266"/>
      <c r="H71" s="183"/>
      <c r="I71" s="207"/>
      <c r="J71" s="547"/>
      <c r="K71" s="195"/>
      <c r="L71" s="492">
        <f t="shared" si="19"/>
        <v>0</v>
      </c>
      <c r="M71" s="547"/>
      <c r="N71" s="195"/>
      <c r="O71" s="492">
        <f t="shared" si="20"/>
        <v>0</v>
      </c>
      <c r="P71" s="547"/>
      <c r="Q71" s="195"/>
      <c r="R71" s="492">
        <f t="shared" si="21"/>
        <v>0</v>
      </c>
      <c r="S71" s="547"/>
      <c r="T71" s="195"/>
      <c r="U71" s="492">
        <f t="shared" si="22"/>
        <v>0</v>
      </c>
      <c r="V71" s="183"/>
      <c r="W71" s="1074"/>
      <c r="X71" s="492">
        <f t="shared" si="23"/>
        <v>0</v>
      </c>
      <c r="Y71" s="183"/>
      <c r="Z71" s="1074"/>
      <c r="AA71" s="492">
        <f t="shared" si="24"/>
        <v>0</v>
      </c>
      <c r="AB71" s="183"/>
      <c r="AC71" s="195"/>
      <c r="AD71" s="492">
        <f t="shared" si="25"/>
        <v>0</v>
      </c>
      <c r="AE71" s="183"/>
      <c r="AF71" s="195"/>
      <c r="AG71" s="492">
        <f t="shared" si="27"/>
        <v>0</v>
      </c>
      <c r="AH71" s="183"/>
      <c r="AI71" s="195"/>
      <c r="AJ71" s="492">
        <f t="shared" si="29"/>
        <v>0</v>
      </c>
      <c r="AK71" s="183"/>
      <c r="AL71" s="195"/>
      <c r="AM71" s="492">
        <f t="shared" si="30"/>
        <v>0</v>
      </c>
      <c r="AN71" s="183"/>
      <c r="AO71" s="195"/>
      <c r="AP71" s="492">
        <f t="shared" si="193"/>
        <v>0</v>
      </c>
      <c r="AQ71" s="183"/>
      <c r="AR71" s="195"/>
      <c r="AS71" s="492">
        <f t="shared" si="194"/>
        <v>0</v>
      </c>
      <c r="AT71" s="183"/>
      <c r="AU71" s="195"/>
      <c r="AV71" s="492">
        <f t="shared" si="195"/>
        <v>0</v>
      </c>
      <c r="AW71" s="183"/>
      <c r="AX71" s="195"/>
      <c r="AY71" s="492">
        <f t="shared" si="196"/>
        <v>0</v>
      </c>
      <c r="AZ71" s="183"/>
      <c r="BA71" s="195"/>
      <c r="BB71" s="492">
        <f t="shared" si="197"/>
        <v>0</v>
      </c>
      <c r="BC71" s="183"/>
      <c r="BD71" s="195"/>
      <c r="BE71" s="492">
        <f t="shared" si="198"/>
        <v>0</v>
      </c>
      <c r="BF71" s="183"/>
      <c r="BG71" s="195"/>
      <c r="BH71" s="492">
        <f t="shared" si="199"/>
        <v>0</v>
      </c>
      <c r="BI71" s="183"/>
      <c r="BJ71" s="195"/>
      <c r="BK71" s="492">
        <f t="shared" si="200"/>
        <v>0</v>
      </c>
      <c r="BL71" s="183"/>
      <c r="BM71" s="195"/>
      <c r="BN71" s="492">
        <f t="shared" si="201"/>
        <v>0</v>
      </c>
      <c r="BO71" s="183"/>
      <c r="BP71" s="195"/>
      <c r="BQ71" s="492">
        <f t="shared" si="202"/>
        <v>0</v>
      </c>
      <c r="BR71" s="285"/>
      <c r="BS71" s="286"/>
      <c r="BT71" s="266"/>
      <c r="BU71" s="285"/>
      <c r="BV71" s="286"/>
      <c r="BW71" s="266"/>
      <c r="BX71" s="285"/>
      <c r="BY71" s="286"/>
      <c r="BZ71" s="266"/>
      <c r="CA71" s="285"/>
      <c r="CB71" s="715"/>
      <c r="CC71" s="266"/>
      <c r="CD71" s="309"/>
      <c r="CE71" s="310"/>
      <c r="CF71" s="308"/>
      <c r="CG71" s="326"/>
      <c r="CI71" s="737"/>
    </row>
    <row r="72" spans="1:87" s="972" customFormat="1">
      <c r="A72" s="177">
        <v>60</v>
      </c>
      <c r="B72" s="2001" t="s">
        <v>435</v>
      </c>
      <c r="C72" s="2002"/>
      <c r="D72" s="2003"/>
      <c r="E72" s="219"/>
      <c r="F72" s="758"/>
      <c r="G72" s="266"/>
      <c r="H72" s="183"/>
      <c r="I72" s="207"/>
      <c r="J72" s="547"/>
      <c r="K72" s="195"/>
      <c r="L72" s="492">
        <f t="shared" si="19"/>
        <v>0</v>
      </c>
      <c r="M72" s="547"/>
      <c r="N72" s="195"/>
      <c r="O72" s="492">
        <f t="shared" si="20"/>
        <v>0</v>
      </c>
      <c r="P72" s="547"/>
      <c r="Q72" s="195"/>
      <c r="R72" s="492">
        <f t="shared" si="21"/>
        <v>0</v>
      </c>
      <c r="S72" s="547"/>
      <c r="T72" s="195"/>
      <c r="U72" s="492">
        <f t="shared" si="22"/>
        <v>0</v>
      </c>
      <c r="V72" s="183"/>
      <c r="W72" s="1074"/>
      <c r="X72" s="492">
        <f t="shared" si="23"/>
        <v>0</v>
      </c>
      <c r="Y72" s="183"/>
      <c r="Z72" s="1074"/>
      <c r="AA72" s="492">
        <f t="shared" si="24"/>
        <v>0</v>
      </c>
      <c r="AB72" s="183"/>
      <c r="AC72" s="195"/>
      <c r="AD72" s="492">
        <f t="shared" si="25"/>
        <v>0</v>
      </c>
      <c r="AE72" s="183"/>
      <c r="AF72" s="195"/>
      <c r="AG72" s="492">
        <f t="shared" si="27"/>
        <v>0</v>
      </c>
      <c r="AH72" s="183"/>
      <c r="AI72" s="195"/>
      <c r="AJ72" s="492">
        <f t="shared" si="29"/>
        <v>0</v>
      </c>
      <c r="AK72" s="183"/>
      <c r="AL72" s="195"/>
      <c r="AM72" s="492">
        <f t="shared" si="30"/>
        <v>0</v>
      </c>
      <c r="AN72" s="183"/>
      <c r="AO72" s="195"/>
      <c r="AP72" s="492">
        <f t="shared" si="193"/>
        <v>0</v>
      </c>
      <c r="AQ72" s="183"/>
      <c r="AR72" s="195"/>
      <c r="AS72" s="492">
        <f t="shared" si="194"/>
        <v>0</v>
      </c>
      <c r="AT72" s="183"/>
      <c r="AU72" s="195"/>
      <c r="AV72" s="492">
        <f t="shared" si="195"/>
        <v>0</v>
      </c>
      <c r="AW72" s="183"/>
      <c r="AX72" s="195"/>
      <c r="AY72" s="492">
        <f t="shared" si="196"/>
        <v>0</v>
      </c>
      <c r="AZ72" s="183"/>
      <c r="BA72" s="195"/>
      <c r="BB72" s="492">
        <f t="shared" si="197"/>
        <v>0</v>
      </c>
      <c r="BC72" s="183"/>
      <c r="BD72" s="195"/>
      <c r="BE72" s="492">
        <f t="shared" si="198"/>
        <v>0</v>
      </c>
      <c r="BF72" s="183"/>
      <c r="BG72" s="195"/>
      <c r="BH72" s="492">
        <f t="shared" si="199"/>
        <v>0</v>
      </c>
      <c r="BI72" s="183"/>
      <c r="BJ72" s="195"/>
      <c r="BK72" s="492">
        <f t="shared" si="200"/>
        <v>0</v>
      </c>
      <c r="BL72" s="183"/>
      <c r="BM72" s="195"/>
      <c r="BN72" s="492">
        <f t="shared" si="201"/>
        <v>0</v>
      </c>
      <c r="BO72" s="183"/>
      <c r="BP72" s="195"/>
      <c r="BQ72" s="492">
        <f t="shared" si="202"/>
        <v>0</v>
      </c>
      <c r="BR72" s="285"/>
      <c r="BS72" s="286"/>
      <c r="BT72" s="266"/>
      <c r="BU72" s="285"/>
      <c r="BV72" s="286"/>
      <c r="BW72" s="266"/>
      <c r="BX72" s="285"/>
      <c r="BY72" s="286"/>
      <c r="BZ72" s="266"/>
      <c r="CA72" s="285"/>
      <c r="CB72" s="715"/>
      <c r="CC72" s="266"/>
      <c r="CD72" s="309"/>
      <c r="CE72" s="310"/>
      <c r="CF72" s="308"/>
      <c r="CG72" s="326"/>
      <c r="CI72" s="737"/>
    </row>
    <row r="73" spans="1:87" s="972" customFormat="1">
      <c r="A73" s="177">
        <f t="shared" si="0"/>
        <v>61</v>
      </c>
      <c r="B73" s="165" t="s">
        <v>526</v>
      </c>
      <c r="C73" s="134" t="s">
        <v>225</v>
      </c>
      <c r="D73" s="166" t="s">
        <v>384</v>
      </c>
      <c r="E73" s="218"/>
      <c r="F73" s="761">
        <v>35000</v>
      </c>
      <c r="G73" s="1207">
        <v>24256</v>
      </c>
      <c r="H73" s="183"/>
      <c r="I73" s="207">
        <v>24256</v>
      </c>
      <c r="J73" s="547">
        <f t="shared" ref="J73:J87" si="237">K73*J$3</f>
        <v>0</v>
      </c>
      <c r="K73" s="195"/>
      <c r="L73" s="492">
        <f t="shared" si="19"/>
        <v>0</v>
      </c>
      <c r="M73" s="547">
        <f t="shared" ref="M73:M87" si="238">N73*M$3</f>
        <v>0</v>
      </c>
      <c r="N73" s="195"/>
      <c r="O73" s="492">
        <f t="shared" si="20"/>
        <v>0</v>
      </c>
      <c r="P73" s="547">
        <f t="shared" ref="P73:P87" si="239">Q73*P$3</f>
        <v>0</v>
      </c>
      <c r="Q73" s="195"/>
      <c r="R73" s="492">
        <f t="shared" si="21"/>
        <v>0</v>
      </c>
      <c r="S73" s="547">
        <f t="shared" ref="S73:S87" si="240">T73*S$3</f>
        <v>0</v>
      </c>
      <c r="T73" s="195"/>
      <c r="U73" s="492">
        <f t="shared" si="22"/>
        <v>0</v>
      </c>
      <c r="V73" s="547">
        <f t="shared" ref="V73:V87" si="241">W73*V$3</f>
        <v>10599.563672865001</v>
      </c>
      <c r="W73" s="1074">
        <v>8191</v>
      </c>
      <c r="X73" s="492">
        <f t="shared" si="23"/>
        <v>7126.1700327640001</v>
      </c>
      <c r="Y73" s="547">
        <f t="shared" ref="Y73:Y87" si="242">Z73*Y$3</f>
        <v>6907.5743205354802</v>
      </c>
      <c r="Z73" s="1074">
        <v>5623</v>
      </c>
      <c r="AA73" s="492">
        <f t="shared" si="24"/>
        <v>4681.54611491984</v>
      </c>
      <c r="AB73" s="547">
        <f t="shared" ref="AB73:AB87" si="243">AC73*AB$3</f>
        <v>0</v>
      </c>
      <c r="AC73" s="195"/>
      <c r="AD73" s="492">
        <f t="shared" si="25"/>
        <v>0</v>
      </c>
      <c r="AE73" s="547">
        <f t="shared" ref="AE73:AE87" si="244">AF73*AE$3</f>
        <v>2934.9053999999996</v>
      </c>
      <c r="AF73" s="195">
        <v>2268</v>
      </c>
      <c r="AG73" s="492">
        <f t="shared" si="27"/>
        <v>1973.16</v>
      </c>
      <c r="AH73" s="547">
        <f t="shared" ref="AH73:AH87" si="245">AI73*AH$3</f>
        <v>148.81574999999998</v>
      </c>
      <c r="AI73" s="195">
        <v>115</v>
      </c>
      <c r="AJ73" s="492">
        <f t="shared" si="29"/>
        <v>100.05</v>
      </c>
      <c r="AK73" s="547">
        <f t="shared" ref="AK73:AK87" si="246">AL73*AK$3</f>
        <v>0</v>
      </c>
      <c r="AL73" s="195"/>
      <c r="AM73" s="492">
        <f t="shared" si="30"/>
        <v>0</v>
      </c>
      <c r="AN73" s="547">
        <f t="shared" ref="AN73:AN87" si="247">AO73*AN$3</f>
        <v>0</v>
      </c>
      <c r="AO73" s="195"/>
      <c r="AP73" s="492">
        <f t="shared" si="193"/>
        <v>0</v>
      </c>
      <c r="AQ73" s="547">
        <f t="shared" ref="AQ73:AQ87" si="248">AR73*AQ$3</f>
        <v>0</v>
      </c>
      <c r="AR73" s="195"/>
      <c r="AS73" s="492">
        <f t="shared" si="194"/>
        <v>0</v>
      </c>
      <c r="AT73" s="547">
        <f t="shared" ref="AT73:AT87" si="249">AU73*AT$3</f>
        <v>0</v>
      </c>
      <c r="AU73" s="195"/>
      <c r="AV73" s="492">
        <f t="shared" si="195"/>
        <v>0</v>
      </c>
      <c r="AW73" s="547">
        <f t="shared" ref="AW73:AW87" si="250">AX73*AW$3</f>
        <v>0</v>
      </c>
      <c r="AX73" s="195"/>
      <c r="AY73" s="492">
        <f t="shared" si="196"/>
        <v>0</v>
      </c>
      <c r="AZ73" s="547">
        <f t="shared" ref="AZ73:AZ87" si="251">BA73*AZ$3</f>
        <v>0</v>
      </c>
      <c r="BA73" s="195"/>
      <c r="BB73" s="492">
        <f t="shared" si="197"/>
        <v>0</v>
      </c>
      <c r="BC73" s="547">
        <f t="shared" ref="BC73:BC87" si="252">BD73*BC$3</f>
        <v>0</v>
      </c>
      <c r="BD73" s="195"/>
      <c r="BE73" s="492">
        <f t="shared" si="198"/>
        <v>0</v>
      </c>
      <c r="BF73" s="547">
        <f t="shared" ref="BF73:BF87" si="253">BG73*BF$3</f>
        <v>0</v>
      </c>
      <c r="BG73" s="195"/>
      <c r="BH73" s="492">
        <f t="shared" si="199"/>
        <v>0</v>
      </c>
      <c r="BI73" s="547">
        <f t="shared" ref="BI73:BI87" si="254">BJ73*BI$3</f>
        <v>0</v>
      </c>
      <c r="BJ73" s="195"/>
      <c r="BK73" s="492">
        <f t="shared" si="200"/>
        <v>0</v>
      </c>
      <c r="BL73" s="547">
        <f t="shared" ref="BL73:BL87" si="255">BM73*BL$3</f>
        <v>0</v>
      </c>
      <c r="BM73" s="195"/>
      <c r="BN73" s="492">
        <f t="shared" si="201"/>
        <v>0</v>
      </c>
      <c r="BO73" s="547">
        <f t="shared" ref="BO73:BO87" si="256">BP73*BO$3</f>
        <v>0</v>
      </c>
      <c r="BP73" s="195"/>
      <c r="BQ73" s="492">
        <f t="shared" si="202"/>
        <v>0</v>
      </c>
      <c r="BR73" s="285">
        <f>J73+M73+P73+S73+V73+Y73+AB73+AE73+AH73+AK73+AN73+AQ73+AT73+AW73+AZ73+BC73+BF73+BI73+BL73+BO73</f>
        <v>20590.859143400481</v>
      </c>
      <c r="BS73" s="286">
        <f>K73+N73+Q73+T73+W73+Z73+AC73+AF73+AI73+AL73+AO73+AR73+AU73+AX73+BA73+BD73+BG73+BJ73+BM73+BP73</f>
        <v>16197</v>
      </c>
      <c r="BT73" s="266">
        <f>L73+O73+R73+U73+X73+AA73+AD73+AG73+AJ73+AM73+AP73+AS73+AV73+AY73+BB73+BE73+BH73+BK73+BN73+BQ73</f>
        <v>13880.92614768384</v>
      </c>
      <c r="BU73" s="740">
        <f t="shared" ref="BU73:BU136" si="257">BV73*BU$3</f>
        <v>10233.3182</v>
      </c>
      <c r="BV73" s="712">
        <f t="shared" ref="BV73:BV87" si="258">I73-BS73</f>
        <v>8059</v>
      </c>
      <c r="BW73" s="266">
        <f t="shared" ref="BW73:BW87" si="259">BV73*BW$3</f>
        <v>6901.5422430000008</v>
      </c>
      <c r="BX73" s="285">
        <f t="shared" ref="BX73:BZ136" si="260">BR73+BU73</f>
        <v>30824.177343400479</v>
      </c>
      <c r="BY73" s="286">
        <f t="shared" si="260"/>
        <v>24256</v>
      </c>
      <c r="BZ73" s="266">
        <f t="shared" si="44"/>
        <v>20782.46839068384</v>
      </c>
      <c r="CA73" s="285">
        <f t="shared" ref="CA73:CA87" si="261">CB73*CA$3</f>
        <v>0</v>
      </c>
      <c r="CB73" s="715"/>
      <c r="CC73" s="266">
        <f t="shared" ref="CC73:CC89" si="262">CB73*$CC$3</f>
        <v>0</v>
      </c>
      <c r="CD73" s="309">
        <f t="shared" ref="CD73:CF87" si="263">BX73+CA73</f>
        <v>30824.177343400479</v>
      </c>
      <c r="CE73" s="310">
        <f t="shared" si="263"/>
        <v>24256</v>
      </c>
      <c r="CF73" s="308">
        <f t="shared" ref="CF73:CF79" si="264">BZ73+CC73</f>
        <v>20782.46839068384</v>
      </c>
      <c r="CG73" s="326"/>
      <c r="CI73" s="737"/>
    </row>
    <row r="74" spans="1:87" s="972" customFormat="1">
      <c r="A74" s="177">
        <f t="shared" si="0"/>
        <v>62</v>
      </c>
      <c r="B74" s="165" t="s">
        <v>527</v>
      </c>
      <c r="C74" s="134" t="s">
        <v>225</v>
      </c>
      <c r="D74" s="166" t="s">
        <v>384</v>
      </c>
      <c r="E74" s="218"/>
      <c r="F74" s="761">
        <v>35000</v>
      </c>
      <c r="G74" s="1207">
        <v>21200</v>
      </c>
      <c r="H74" s="183"/>
      <c r="I74" s="207">
        <v>21200</v>
      </c>
      <c r="J74" s="547">
        <f t="shared" si="237"/>
        <v>0</v>
      </c>
      <c r="K74" s="195"/>
      <c r="L74" s="492">
        <f t="shared" si="19"/>
        <v>0</v>
      </c>
      <c r="M74" s="547">
        <f t="shared" si="238"/>
        <v>0</v>
      </c>
      <c r="N74" s="195"/>
      <c r="O74" s="492">
        <f t="shared" si="20"/>
        <v>0</v>
      </c>
      <c r="P74" s="547">
        <f t="shared" si="239"/>
        <v>0</v>
      </c>
      <c r="Q74" s="195"/>
      <c r="R74" s="492">
        <f t="shared" si="21"/>
        <v>0</v>
      </c>
      <c r="S74" s="547">
        <f t="shared" si="240"/>
        <v>0</v>
      </c>
      <c r="T74" s="195"/>
      <c r="U74" s="492">
        <f t="shared" si="22"/>
        <v>0</v>
      </c>
      <c r="V74" s="547">
        <f t="shared" si="241"/>
        <v>21028.312743750001</v>
      </c>
      <c r="W74" s="1074">
        <f>1364+2110+2500+9285.27+990.73</f>
        <v>16250</v>
      </c>
      <c r="X74" s="492">
        <f t="shared" si="23"/>
        <v>14137.500065</v>
      </c>
      <c r="Y74" s="547">
        <f t="shared" si="242"/>
        <v>0</v>
      </c>
      <c r="Z74" s="1074"/>
      <c r="AA74" s="492">
        <f t="shared" si="24"/>
        <v>0</v>
      </c>
      <c r="AB74" s="547">
        <f t="shared" si="243"/>
        <v>0</v>
      </c>
      <c r="AC74" s="195"/>
      <c r="AD74" s="492">
        <f t="shared" si="25"/>
        <v>0</v>
      </c>
      <c r="AE74" s="547">
        <f t="shared" si="244"/>
        <v>1427.9841749999998</v>
      </c>
      <c r="AF74" s="195">
        <v>1103.5</v>
      </c>
      <c r="AG74" s="492">
        <f t="shared" si="27"/>
        <v>960.04499999999996</v>
      </c>
      <c r="AH74" s="547">
        <f t="shared" si="245"/>
        <v>0</v>
      </c>
      <c r="AI74" s="195"/>
      <c r="AJ74" s="492">
        <f t="shared" si="29"/>
        <v>0</v>
      </c>
      <c r="AK74" s="547">
        <f t="shared" si="246"/>
        <v>2679.9775500000001</v>
      </c>
      <c r="AL74" s="195">
        <v>2071</v>
      </c>
      <c r="AM74" s="492">
        <f t="shared" si="30"/>
        <v>1801.77</v>
      </c>
      <c r="AN74" s="547">
        <f t="shared" si="247"/>
        <v>0</v>
      </c>
      <c r="AO74" s="195"/>
      <c r="AP74" s="492">
        <f t="shared" si="193"/>
        <v>0</v>
      </c>
      <c r="AQ74" s="547">
        <f t="shared" si="248"/>
        <v>0</v>
      </c>
      <c r="AR74" s="195"/>
      <c r="AS74" s="492">
        <f t="shared" si="194"/>
        <v>0</v>
      </c>
      <c r="AT74" s="547">
        <f t="shared" si="249"/>
        <v>0</v>
      </c>
      <c r="AU74" s="195"/>
      <c r="AV74" s="492">
        <f t="shared" si="195"/>
        <v>0</v>
      </c>
      <c r="AW74" s="547">
        <f t="shared" si="250"/>
        <v>0</v>
      </c>
      <c r="AX74" s="195"/>
      <c r="AY74" s="492">
        <f t="shared" si="196"/>
        <v>0</v>
      </c>
      <c r="AZ74" s="547">
        <f t="shared" si="251"/>
        <v>0</v>
      </c>
      <c r="BA74" s="195"/>
      <c r="BB74" s="492">
        <f t="shared" si="197"/>
        <v>0</v>
      </c>
      <c r="BC74" s="547">
        <f t="shared" si="252"/>
        <v>0</v>
      </c>
      <c r="BD74" s="195"/>
      <c r="BE74" s="492">
        <f t="shared" si="198"/>
        <v>0</v>
      </c>
      <c r="BF74" s="547">
        <f t="shared" si="253"/>
        <v>0</v>
      </c>
      <c r="BG74" s="195"/>
      <c r="BH74" s="492">
        <f t="shared" si="199"/>
        <v>0</v>
      </c>
      <c r="BI74" s="547">
        <f t="shared" si="254"/>
        <v>0</v>
      </c>
      <c r="BJ74" s="195"/>
      <c r="BK74" s="492">
        <f t="shared" si="200"/>
        <v>0</v>
      </c>
      <c r="BL74" s="547">
        <f t="shared" si="255"/>
        <v>0</v>
      </c>
      <c r="BM74" s="195"/>
      <c r="BN74" s="492">
        <f t="shared" si="201"/>
        <v>0</v>
      </c>
      <c r="BO74" s="547">
        <f t="shared" si="256"/>
        <v>0</v>
      </c>
      <c r="BP74" s="195"/>
      <c r="BQ74" s="492">
        <f t="shared" si="202"/>
        <v>0</v>
      </c>
      <c r="BR74" s="285">
        <f t="shared" ref="BR74:BR87" si="265">J74+M74+P74+S74+V74+Y74+AB74+AE74+AH74+AK74+AN74+AQ74+AT74+AW74+AZ74+BC74+BF74+BI74+BL74+BO74</f>
        <v>25136.274468750002</v>
      </c>
      <c r="BS74" s="286">
        <f t="shared" ref="BS74:BS87" si="266">K74+N74+Q74+T74+W74+Z74+AC74+AF74+AI74+AL74+AO74+AR74+AU74+AX74+BA74+BD74+BG74+BJ74+BM74+BP74</f>
        <v>19424.5</v>
      </c>
      <c r="BT74" s="266">
        <f t="shared" ref="BT74:BT87" si="267">L74+O74+R74+U74+X74+AA74+AD74+AG74+AJ74+AM74+AP74+AS74+AV74+AY74+BB74+BE74+BH74+BK74+BN74+BQ74</f>
        <v>16899.315064999999</v>
      </c>
      <c r="BU74" s="740">
        <f t="shared" si="257"/>
        <v>2254.5299</v>
      </c>
      <c r="BV74" s="712">
        <f t="shared" si="258"/>
        <v>1775.5</v>
      </c>
      <c r="BW74" s="266">
        <f t="shared" si="259"/>
        <v>1520.4973635000001</v>
      </c>
      <c r="BX74" s="285">
        <f t="shared" si="260"/>
        <v>27390.804368750003</v>
      </c>
      <c r="BY74" s="286">
        <f t="shared" si="260"/>
        <v>21200</v>
      </c>
      <c r="BZ74" s="266">
        <f t="shared" si="44"/>
        <v>18419.812428499998</v>
      </c>
      <c r="CA74" s="285">
        <f t="shared" si="261"/>
        <v>0</v>
      </c>
      <c r="CB74" s="715"/>
      <c r="CC74" s="266">
        <f t="shared" si="262"/>
        <v>0</v>
      </c>
      <c r="CD74" s="309">
        <f t="shared" si="263"/>
        <v>27390.804368750003</v>
      </c>
      <c r="CE74" s="310">
        <f t="shared" si="263"/>
        <v>21200</v>
      </c>
      <c r="CF74" s="308">
        <f t="shared" si="264"/>
        <v>18419.812428499998</v>
      </c>
      <c r="CG74" s="326"/>
      <c r="CI74" s="737"/>
    </row>
    <row r="75" spans="1:87" s="972" customFormat="1">
      <c r="A75" s="978">
        <f t="shared" si="0"/>
        <v>63</v>
      </c>
      <c r="B75" s="165" t="s">
        <v>528</v>
      </c>
      <c r="C75" s="134" t="s">
        <v>225</v>
      </c>
      <c r="D75" s="166" t="s">
        <v>384</v>
      </c>
      <c r="E75" s="218"/>
      <c r="F75" s="761">
        <v>35000</v>
      </c>
      <c r="G75" s="1207">
        <v>10890</v>
      </c>
      <c r="H75" s="183"/>
      <c r="I75" s="207">
        <v>10890</v>
      </c>
      <c r="J75" s="547">
        <f t="shared" si="237"/>
        <v>0</v>
      </c>
      <c r="K75" s="195"/>
      <c r="L75" s="492">
        <f t="shared" si="19"/>
        <v>0</v>
      </c>
      <c r="M75" s="547">
        <f t="shared" si="238"/>
        <v>0</v>
      </c>
      <c r="N75" s="195"/>
      <c r="O75" s="492">
        <f t="shared" si="20"/>
        <v>0</v>
      </c>
      <c r="P75" s="547">
        <f t="shared" si="239"/>
        <v>0</v>
      </c>
      <c r="Q75" s="195"/>
      <c r="R75" s="492">
        <f t="shared" si="21"/>
        <v>0</v>
      </c>
      <c r="S75" s="547">
        <f t="shared" si="240"/>
        <v>0</v>
      </c>
      <c r="T75" s="195"/>
      <c r="U75" s="492">
        <f t="shared" si="22"/>
        <v>0</v>
      </c>
      <c r="V75" s="547">
        <f>W75*V$3</f>
        <v>0</v>
      </c>
      <c r="W75" s="1074">
        <v>0</v>
      </c>
      <c r="X75" s="492">
        <f t="shared" si="23"/>
        <v>0</v>
      </c>
      <c r="Y75" s="547">
        <f t="shared" si="242"/>
        <v>0</v>
      </c>
      <c r="Z75" s="1074"/>
      <c r="AA75" s="492">
        <f t="shared" si="24"/>
        <v>0</v>
      </c>
      <c r="AB75" s="547">
        <f t="shared" si="243"/>
        <v>0</v>
      </c>
      <c r="AC75" s="195"/>
      <c r="AD75" s="492">
        <f t="shared" si="25"/>
        <v>0</v>
      </c>
      <c r="AE75" s="547">
        <f t="shared" si="244"/>
        <v>0</v>
      </c>
      <c r="AF75" s="195"/>
      <c r="AG75" s="492">
        <f t="shared" si="27"/>
        <v>0</v>
      </c>
      <c r="AH75" s="547">
        <f t="shared" si="245"/>
        <v>0</v>
      </c>
      <c r="AI75" s="195"/>
      <c r="AJ75" s="492">
        <f t="shared" si="29"/>
        <v>0</v>
      </c>
      <c r="AK75" s="547">
        <f t="shared" si="246"/>
        <v>8708.7235709999986</v>
      </c>
      <c r="AL75" s="195">
        <v>6729.82</v>
      </c>
      <c r="AM75" s="492">
        <f t="shared" si="30"/>
        <v>5854.9434000000001</v>
      </c>
      <c r="AN75" s="547">
        <f t="shared" si="247"/>
        <v>0</v>
      </c>
      <c r="AO75" s="195"/>
      <c r="AP75" s="492">
        <f t="shared" si="193"/>
        <v>0</v>
      </c>
      <c r="AQ75" s="547">
        <f t="shared" si="248"/>
        <v>0</v>
      </c>
      <c r="AR75" s="195"/>
      <c r="AS75" s="492">
        <f t="shared" si="194"/>
        <v>0</v>
      </c>
      <c r="AT75" s="547">
        <f t="shared" si="249"/>
        <v>0</v>
      </c>
      <c r="AU75" s="195"/>
      <c r="AV75" s="492">
        <f t="shared" si="195"/>
        <v>0</v>
      </c>
      <c r="AW75" s="547">
        <f t="shared" si="250"/>
        <v>0</v>
      </c>
      <c r="AX75" s="195"/>
      <c r="AY75" s="492">
        <f t="shared" si="196"/>
        <v>0</v>
      </c>
      <c r="AZ75" s="547">
        <f t="shared" si="251"/>
        <v>0</v>
      </c>
      <c r="BA75" s="195"/>
      <c r="BB75" s="492">
        <f t="shared" si="197"/>
        <v>0</v>
      </c>
      <c r="BC75" s="547">
        <f t="shared" si="252"/>
        <v>0</v>
      </c>
      <c r="BD75" s="195"/>
      <c r="BE75" s="492">
        <f t="shared" si="198"/>
        <v>0</v>
      </c>
      <c r="BF75" s="547">
        <f t="shared" si="253"/>
        <v>0</v>
      </c>
      <c r="BG75" s="195"/>
      <c r="BH75" s="492">
        <f t="shared" si="199"/>
        <v>0</v>
      </c>
      <c r="BI75" s="547">
        <f t="shared" si="254"/>
        <v>0</v>
      </c>
      <c r="BJ75" s="195"/>
      <c r="BK75" s="492">
        <f t="shared" si="200"/>
        <v>0</v>
      </c>
      <c r="BL75" s="547">
        <f t="shared" si="255"/>
        <v>0</v>
      </c>
      <c r="BM75" s="195"/>
      <c r="BN75" s="492">
        <f t="shared" si="201"/>
        <v>0</v>
      </c>
      <c r="BO75" s="547">
        <f t="shared" si="256"/>
        <v>0</v>
      </c>
      <c r="BP75" s="195"/>
      <c r="BQ75" s="492">
        <f t="shared" si="202"/>
        <v>0</v>
      </c>
      <c r="BR75" s="285">
        <f t="shared" si="265"/>
        <v>8708.7235709999986</v>
      </c>
      <c r="BS75" s="286">
        <f t="shared" si="266"/>
        <v>6729.82</v>
      </c>
      <c r="BT75" s="266">
        <f t="shared" si="267"/>
        <v>5854.9434000000001</v>
      </c>
      <c r="BU75" s="740">
        <f t="shared" si="257"/>
        <v>5282.5965640000004</v>
      </c>
      <c r="BV75" s="712">
        <f t="shared" si="258"/>
        <v>4160.18</v>
      </c>
      <c r="BW75" s="266">
        <f t="shared" si="259"/>
        <v>3562.6824678600005</v>
      </c>
      <c r="BX75" s="285">
        <f t="shared" si="260"/>
        <v>13991.320134999998</v>
      </c>
      <c r="BY75" s="286">
        <f t="shared" si="260"/>
        <v>10890</v>
      </c>
      <c r="BZ75" s="266">
        <f t="shared" si="44"/>
        <v>9417.6258678600007</v>
      </c>
      <c r="CA75" s="285">
        <f t="shared" si="261"/>
        <v>0</v>
      </c>
      <c r="CB75" s="715"/>
      <c r="CC75" s="266">
        <f t="shared" si="262"/>
        <v>0</v>
      </c>
      <c r="CD75" s="309">
        <f t="shared" si="263"/>
        <v>13991.320134999998</v>
      </c>
      <c r="CE75" s="310">
        <f t="shared" si="263"/>
        <v>10890</v>
      </c>
      <c r="CF75" s="308">
        <f t="shared" si="264"/>
        <v>9417.6258678600007</v>
      </c>
      <c r="CG75" s="326"/>
      <c r="CI75" s="737"/>
    </row>
    <row r="76" spans="1:87" s="972" customFormat="1" ht="15">
      <c r="A76" s="177">
        <f t="shared" si="0"/>
        <v>64</v>
      </c>
      <c r="B76" s="165" t="s">
        <v>529</v>
      </c>
      <c r="C76" s="134" t="s">
        <v>225</v>
      </c>
      <c r="D76" s="166" t="s">
        <v>384</v>
      </c>
      <c r="E76" s="218"/>
      <c r="F76" s="761">
        <v>0</v>
      </c>
      <c r="G76" s="266">
        <f t="shared" ref="G76:G87" si="268">F76*G$3</f>
        <v>0</v>
      </c>
      <c r="H76" s="183"/>
      <c r="I76" s="207"/>
      <c r="J76" s="547">
        <f t="shared" si="237"/>
        <v>0</v>
      </c>
      <c r="K76" s="195"/>
      <c r="L76" s="492">
        <f t="shared" si="19"/>
        <v>0</v>
      </c>
      <c r="M76" s="547">
        <f t="shared" si="238"/>
        <v>0</v>
      </c>
      <c r="N76" s="195"/>
      <c r="O76" s="492">
        <f t="shared" si="20"/>
        <v>0</v>
      </c>
      <c r="P76" s="547">
        <f t="shared" si="239"/>
        <v>0</v>
      </c>
      <c r="Q76" s="195"/>
      <c r="R76" s="492">
        <f t="shared" si="21"/>
        <v>0</v>
      </c>
      <c r="S76" s="547">
        <f t="shared" si="240"/>
        <v>0</v>
      </c>
      <c r="T76" s="195"/>
      <c r="U76" s="492">
        <f t="shared" si="22"/>
        <v>0</v>
      </c>
      <c r="V76" s="547">
        <f t="shared" si="241"/>
        <v>0</v>
      </c>
      <c r="W76" s="1074"/>
      <c r="X76" s="492">
        <f t="shared" si="23"/>
        <v>0</v>
      </c>
      <c r="Y76" s="547">
        <f t="shared" si="242"/>
        <v>0</v>
      </c>
      <c r="Z76" s="1074"/>
      <c r="AA76" s="492">
        <f t="shared" si="24"/>
        <v>0</v>
      </c>
      <c r="AB76" s="547">
        <f t="shared" si="243"/>
        <v>0</v>
      </c>
      <c r="AC76" s="195"/>
      <c r="AD76" s="492">
        <f t="shared" si="25"/>
        <v>0</v>
      </c>
      <c r="AE76" s="547">
        <f t="shared" si="244"/>
        <v>0</v>
      </c>
      <c r="AF76" s="195"/>
      <c r="AG76" s="492">
        <f t="shared" si="27"/>
        <v>0</v>
      </c>
      <c r="AH76" s="547">
        <f t="shared" si="245"/>
        <v>0</v>
      </c>
      <c r="AI76" s="195"/>
      <c r="AJ76" s="492">
        <f t="shared" si="29"/>
        <v>0</v>
      </c>
      <c r="AK76" s="547">
        <f t="shared" si="246"/>
        <v>0</v>
      </c>
      <c r="AL76" s="195"/>
      <c r="AM76" s="492">
        <f t="shared" si="30"/>
        <v>0</v>
      </c>
      <c r="AN76" s="547">
        <f t="shared" si="247"/>
        <v>0</v>
      </c>
      <c r="AO76" s="195"/>
      <c r="AP76" s="492">
        <f t="shared" si="193"/>
        <v>0</v>
      </c>
      <c r="AQ76" s="547">
        <f t="shared" si="248"/>
        <v>0</v>
      </c>
      <c r="AR76" s="195"/>
      <c r="AS76" s="492">
        <f t="shared" si="194"/>
        <v>0</v>
      </c>
      <c r="AT76" s="547">
        <f t="shared" si="249"/>
        <v>0</v>
      </c>
      <c r="AU76" s="195"/>
      <c r="AV76" s="492">
        <f t="shared" si="195"/>
        <v>0</v>
      </c>
      <c r="AW76" s="547">
        <f t="shared" si="250"/>
        <v>0</v>
      </c>
      <c r="AX76" s="195"/>
      <c r="AY76" s="492">
        <f t="shared" si="196"/>
        <v>0</v>
      </c>
      <c r="AZ76" s="547">
        <f t="shared" si="251"/>
        <v>0</v>
      </c>
      <c r="BA76" s="195"/>
      <c r="BB76" s="492">
        <f t="shared" si="197"/>
        <v>0</v>
      </c>
      <c r="BC76" s="547">
        <f t="shared" si="252"/>
        <v>0</v>
      </c>
      <c r="BD76" s="195"/>
      <c r="BE76" s="492">
        <f t="shared" si="198"/>
        <v>0</v>
      </c>
      <c r="BF76" s="547">
        <f t="shared" si="253"/>
        <v>0</v>
      </c>
      <c r="BG76" s="195"/>
      <c r="BH76" s="492">
        <f t="shared" si="199"/>
        <v>0</v>
      </c>
      <c r="BI76" s="547">
        <f t="shared" si="254"/>
        <v>0</v>
      </c>
      <c r="BJ76" s="195"/>
      <c r="BK76" s="492">
        <f t="shared" si="200"/>
        <v>0</v>
      </c>
      <c r="BL76" s="547">
        <f t="shared" si="255"/>
        <v>0</v>
      </c>
      <c r="BM76" s="195"/>
      <c r="BN76" s="492">
        <f t="shared" si="201"/>
        <v>0</v>
      </c>
      <c r="BO76" s="547">
        <f t="shared" si="256"/>
        <v>0</v>
      </c>
      <c r="BP76" s="195"/>
      <c r="BQ76" s="492">
        <f t="shared" si="202"/>
        <v>0</v>
      </c>
      <c r="BR76" s="285">
        <f t="shared" si="265"/>
        <v>0</v>
      </c>
      <c r="BS76" s="286">
        <f t="shared" si="266"/>
        <v>0</v>
      </c>
      <c r="BT76" s="266">
        <f t="shared" si="267"/>
        <v>0</v>
      </c>
      <c r="BU76" s="740">
        <f t="shared" si="257"/>
        <v>0</v>
      </c>
      <c r="BV76" s="712">
        <f t="shared" si="258"/>
        <v>0</v>
      </c>
      <c r="BW76" s="266">
        <f t="shared" si="259"/>
        <v>0</v>
      </c>
      <c r="BX76" s="285">
        <f t="shared" si="260"/>
        <v>0</v>
      </c>
      <c r="BY76" s="286">
        <f t="shared" si="260"/>
        <v>0</v>
      </c>
      <c r="BZ76" s="266">
        <f t="shared" si="44"/>
        <v>0</v>
      </c>
      <c r="CA76" s="285">
        <f t="shared" si="261"/>
        <v>0</v>
      </c>
      <c r="CB76" s="715"/>
      <c r="CC76" s="266">
        <f t="shared" si="262"/>
        <v>0</v>
      </c>
      <c r="CD76" s="309">
        <f>BX76+CA76</f>
        <v>0</v>
      </c>
      <c r="CE76" s="310">
        <f t="shared" si="263"/>
        <v>0</v>
      </c>
      <c r="CF76" s="308">
        <f t="shared" si="264"/>
        <v>0</v>
      </c>
      <c r="CG76" s="326"/>
      <c r="CI76" s="737"/>
    </row>
    <row r="77" spans="1:87" s="972" customFormat="1" ht="15">
      <c r="A77" s="177">
        <f t="shared" si="0"/>
        <v>65</v>
      </c>
      <c r="B77" s="165" t="s">
        <v>530</v>
      </c>
      <c r="C77" s="134" t="s">
        <v>225</v>
      </c>
      <c r="D77" s="166" t="s">
        <v>384</v>
      </c>
      <c r="E77" s="218"/>
      <c r="F77" s="761">
        <v>0</v>
      </c>
      <c r="G77" s="266">
        <f t="shared" si="268"/>
        <v>0</v>
      </c>
      <c r="H77" s="183"/>
      <c r="I77" s="207"/>
      <c r="J77" s="547">
        <f t="shared" si="237"/>
        <v>0</v>
      </c>
      <c r="K77" s="195"/>
      <c r="L77" s="492">
        <f t="shared" si="19"/>
        <v>0</v>
      </c>
      <c r="M77" s="547">
        <f t="shared" si="238"/>
        <v>0</v>
      </c>
      <c r="N77" s="195"/>
      <c r="O77" s="492">
        <f t="shared" si="20"/>
        <v>0</v>
      </c>
      <c r="P77" s="547">
        <f t="shared" si="239"/>
        <v>0</v>
      </c>
      <c r="Q77" s="195"/>
      <c r="R77" s="492">
        <f t="shared" si="21"/>
        <v>0</v>
      </c>
      <c r="S77" s="547">
        <f t="shared" si="240"/>
        <v>0</v>
      </c>
      <c r="T77" s="195"/>
      <c r="U77" s="492">
        <f t="shared" si="22"/>
        <v>0</v>
      </c>
      <c r="V77" s="547">
        <f t="shared" si="241"/>
        <v>0</v>
      </c>
      <c r="W77" s="1074"/>
      <c r="X77" s="492">
        <f t="shared" si="23"/>
        <v>0</v>
      </c>
      <c r="Y77" s="547">
        <f t="shared" si="242"/>
        <v>0</v>
      </c>
      <c r="Z77" s="1074"/>
      <c r="AA77" s="492">
        <f t="shared" si="24"/>
        <v>0</v>
      </c>
      <c r="AB77" s="547">
        <f t="shared" si="243"/>
        <v>0</v>
      </c>
      <c r="AC77" s="195"/>
      <c r="AD77" s="492">
        <f t="shared" si="25"/>
        <v>0</v>
      </c>
      <c r="AE77" s="547">
        <f t="shared" si="244"/>
        <v>0</v>
      </c>
      <c r="AF77" s="195"/>
      <c r="AG77" s="492">
        <f t="shared" si="27"/>
        <v>0</v>
      </c>
      <c r="AH77" s="547">
        <f t="shared" si="245"/>
        <v>0</v>
      </c>
      <c r="AI77" s="195"/>
      <c r="AJ77" s="492">
        <f t="shared" si="29"/>
        <v>0</v>
      </c>
      <c r="AK77" s="547">
        <f t="shared" si="246"/>
        <v>0</v>
      </c>
      <c r="AL77" s="195"/>
      <c r="AM77" s="492">
        <f t="shared" si="30"/>
        <v>0</v>
      </c>
      <c r="AN77" s="547">
        <f t="shared" si="247"/>
        <v>0</v>
      </c>
      <c r="AO77" s="195"/>
      <c r="AP77" s="492">
        <f t="shared" si="193"/>
        <v>0</v>
      </c>
      <c r="AQ77" s="547">
        <f t="shared" si="248"/>
        <v>0</v>
      </c>
      <c r="AR77" s="195"/>
      <c r="AS77" s="492">
        <f t="shared" si="194"/>
        <v>0</v>
      </c>
      <c r="AT77" s="547">
        <f t="shared" si="249"/>
        <v>0</v>
      </c>
      <c r="AU77" s="195"/>
      <c r="AV77" s="492">
        <f t="shared" si="195"/>
        <v>0</v>
      </c>
      <c r="AW77" s="547">
        <f t="shared" si="250"/>
        <v>0</v>
      </c>
      <c r="AX77" s="195"/>
      <c r="AY77" s="492">
        <f t="shared" si="196"/>
        <v>0</v>
      </c>
      <c r="AZ77" s="547">
        <f t="shared" si="251"/>
        <v>0</v>
      </c>
      <c r="BA77" s="195"/>
      <c r="BB77" s="492">
        <f t="shared" si="197"/>
        <v>0</v>
      </c>
      <c r="BC77" s="547">
        <f t="shared" si="252"/>
        <v>0</v>
      </c>
      <c r="BD77" s="195"/>
      <c r="BE77" s="492">
        <f t="shared" si="198"/>
        <v>0</v>
      </c>
      <c r="BF77" s="547">
        <f t="shared" si="253"/>
        <v>0</v>
      </c>
      <c r="BG77" s="195"/>
      <c r="BH77" s="492">
        <f t="shared" si="199"/>
        <v>0</v>
      </c>
      <c r="BI77" s="547">
        <f t="shared" si="254"/>
        <v>0</v>
      </c>
      <c r="BJ77" s="195"/>
      <c r="BK77" s="492">
        <f t="shared" si="200"/>
        <v>0</v>
      </c>
      <c r="BL77" s="547">
        <f t="shared" si="255"/>
        <v>0</v>
      </c>
      <c r="BM77" s="195"/>
      <c r="BN77" s="492">
        <f t="shared" si="201"/>
        <v>0</v>
      </c>
      <c r="BO77" s="547">
        <f t="shared" si="256"/>
        <v>0</v>
      </c>
      <c r="BP77" s="195"/>
      <c r="BQ77" s="492">
        <f t="shared" si="202"/>
        <v>0</v>
      </c>
      <c r="BR77" s="285">
        <f t="shared" si="265"/>
        <v>0</v>
      </c>
      <c r="BS77" s="286">
        <f t="shared" si="266"/>
        <v>0</v>
      </c>
      <c r="BT77" s="266">
        <f t="shared" si="267"/>
        <v>0</v>
      </c>
      <c r="BU77" s="740">
        <f t="shared" si="257"/>
        <v>0</v>
      </c>
      <c r="BV77" s="712">
        <f t="shared" si="258"/>
        <v>0</v>
      </c>
      <c r="BW77" s="266">
        <f t="shared" si="259"/>
        <v>0</v>
      </c>
      <c r="BX77" s="285">
        <f t="shared" si="260"/>
        <v>0</v>
      </c>
      <c r="BY77" s="286">
        <f t="shared" si="260"/>
        <v>0</v>
      </c>
      <c r="BZ77" s="266">
        <f t="shared" si="44"/>
        <v>0</v>
      </c>
      <c r="CA77" s="285">
        <f t="shared" si="261"/>
        <v>0</v>
      </c>
      <c r="CB77" s="715"/>
      <c r="CC77" s="266">
        <f t="shared" si="262"/>
        <v>0</v>
      </c>
      <c r="CD77" s="309">
        <f t="shared" si="263"/>
        <v>0</v>
      </c>
      <c r="CE77" s="310">
        <f t="shared" si="263"/>
        <v>0</v>
      </c>
      <c r="CF77" s="308">
        <f t="shared" si="264"/>
        <v>0</v>
      </c>
      <c r="CG77" s="326"/>
      <c r="CI77" s="737"/>
    </row>
    <row r="78" spans="1:87" s="972" customFormat="1" ht="15">
      <c r="A78" s="177">
        <f t="shared" si="0"/>
        <v>66</v>
      </c>
      <c r="B78" s="165" t="s">
        <v>531</v>
      </c>
      <c r="C78" s="134" t="s">
        <v>225</v>
      </c>
      <c r="D78" s="166" t="s">
        <v>384</v>
      </c>
      <c r="E78" s="218"/>
      <c r="F78" s="761">
        <v>0</v>
      </c>
      <c r="G78" s="266">
        <f t="shared" si="268"/>
        <v>0</v>
      </c>
      <c r="H78" s="183"/>
      <c r="I78" s="207"/>
      <c r="J78" s="547">
        <f t="shared" si="237"/>
        <v>0</v>
      </c>
      <c r="K78" s="195"/>
      <c r="L78" s="492">
        <f t="shared" si="19"/>
        <v>0</v>
      </c>
      <c r="M78" s="547">
        <f t="shared" si="238"/>
        <v>0</v>
      </c>
      <c r="N78" s="195"/>
      <c r="O78" s="492">
        <f t="shared" si="20"/>
        <v>0</v>
      </c>
      <c r="P78" s="547">
        <f t="shared" si="239"/>
        <v>0</v>
      </c>
      <c r="Q78" s="195"/>
      <c r="R78" s="492">
        <f t="shared" si="21"/>
        <v>0</v>
      </c>
      <c r="S78" s="547">
        <f t="shared" si="240"/>
        <v>0</v>
      </c>
      <c r="T78" s="195"/>
      <c r="U78" s="492">
        <f t="shared" si="22"/>
        <v>0</v>
      </c>
      <c r="V78" s="547">
        <f t="shared" si="241"/>
        <v>0</v>
      </c>
      <c r="W78" s="1074"/>
      <c r="X78" s="492">
        <f t="shared" si="23"/>
        <v>0</v>
      </c>
      <c r="Y78" s="547">
        <f t="shared" si="242"/>
        <v>0</v>
      </c>
      <c r="Z78" s="1074"/>
      <c r="AA78" s="492">
        <f t="shared" si="24"/>
        <v>0</v>
      </c>
      <c r="AB78" s="547">
        <f t="shared" si="243"/>
        <v>0</v>
      </c>
      <c r="AC78" s="195"/>
      <c r="AD78" s="492">
        <f t="shared" si="25"/>
        <v>0</v>
      </c>
      <c r="AE78" s="547">
        <f t="shared" si="244"/>
        <v>0</v>
      </c>
      <c r="AF78" s="195"/>
      <c r="AG78" s="492">
        <f t="shared" si="27"/>
        <v>0</v>
      </c>
      <c r="AH78" s="547">
        <f t="shared" si="245"/>
        <v>0</v>
      </c>
      <c r="AI78" s="195"/>
      <c r="AJ78" s="492">
        <f t="shared" si="29"/>
        <v>0</v>
      </c>
      <c r="AK78" s="547">
        <f t="shared" si="246"/>
        <v>0</v>
      </c>
      <c r="AL78" s="195"/>
      <c r="AM78" s="492">
        <f t="shared" si="30"/>
        <v>0</v>
      </c>
      <c r="AN78" s="547">
        <f t="shared" si="247"/>
        <v>0</v>
      </c>
      <c r="AO78" s="195"/>
      <c r="AP78" s="492">
        <f t="shared" si="193"/>
        <v>0</v>
      </c>
      <c r="AQ78" s="547">
        <f t="shared" si="248"/>
        <v>0</v>
      </c>
      <c r="AR78" s="195"/>
      <c r="AS78" s="492">
        <f t="shared" si="194"/>
        <v>0</v>
      </c>
      <c r="AT78" s="547">
        <f t="shared" si="249"/>
        <v>0</v>
      </c>
      <c r="AU78" s="195"/>
      <c r="AV78" s="492">
        <f t="shared" si="195"/>
        <v>0</v>
      </c>
      <c r="AW78" s="547">
        <f t="shared" si="250"/>
        <v>0</v>
      </c>
      <c r="AX78" s="195"/>
      <c r="AY78" s="492">
        <f t="shared" si="196"/>
        <v>0</v>
      </c>
      <c r="AZ78" s="547">
        <f t="shared" si="251"/>
        <v>0</v>
      </c>
      <c r="BA78" s="195"/>
      <c r="BB78" s="492">
        <f t="shared" si="197"/>
        <v>0</v>
      </c>
      <c r="BC78" s="547">
        <f t="shared" si="252"/>
        <v>0</v>
      </c>
      <c r="BD78" s="195"/>
      <c r="BE78" s="492">
        <f t="shared" si="198"/>
        <v>0</v>
      </c>
      <c r="BF78" s="547">
        <f t="shared" si="253"/>
        <v>0</v>
      </c>
      <c r="BG78" s="195"/>
      <c r="BH78" s="492">
        <f t="shared" si="199"/>
        <v>0</v>
      </c>
      <c r="BI78" s="547">
        <f t="shared" si="254"/>
        <v>0</v>
      </c>
      <c r="BJ78" s="195"/>
      <c r="BK78" s="492">
        <f t="shared" si="200"/>
        <v>0</v>
      </c>
      <c r="BL78" s="547">
        <f t="shared" si="255"/>
        <v>0</v>
      </c>
      <c r="BM78" s="195"/>
      <c r="BN78" s="492">
        <f t="shared" si="201"/>
        <v>0</v>
      </c>
      <c r="BO78" s="547">
        <f t="shared" si="256"/>
        <v>0</v>
      </c>
      <c r="BP78" s="195"/>
      <c r="BQ78" s="492">
        <f t="shared" si="202"/>
        <v>0</v>
      </c>
      <c r="BR78" s="285">
        <f t="shared" si="265"/>
        <v>0</v>
      </c>
      <c r="BS78" s="286">
        <f t="shared" si="266"/>
        <v>0</v>
      </c>
      <c r="BT78" s="266">
        <f t="shared" si="267"/>
        <v>0</v>
      </c>
      <c r="BU78" s="740">
        <f t="shared" si="257"/>
        <v>0</v>
      </c>
      <c r="BV78" s="712">
        <f t="shared" si="258"/>
        <v>0</v>
      </c>
      <c r="BW78" s="266">
        <f t="shared" si="259"/>
        <v>0</v>
      </c>
      <c r="BX78" s="285">
        <f t="shared" si="260"/>
        <v>0</v>
      </c>
      <c r="BY78" s="286">
        <f t="shared" si="260"/>
        <v>0</v>
      </c>
      <c r="BZ78" s="266">
        <f t="shared" si="44"/>
        <v>0</v>
      </c>
      <c r="CA78" s="285">
        <f t="shared" si="261"/>
        <v>0</v>
      </c>
      <c r="CB78" s="715"/>
      <c r="CC78" s="266">
        <f t="shared" si="262"/>
        <v>0</v>
      </c>
      <c r="CD78" s="309">
        <f t="shared" si="263"/>
        <v>0</v>
      </c>
      <c r="CE78" s="310">
        <f t="shared" si="263"/>
        <v>0</v>
      </c>
      <c r="CF78" s="308">
        <f t="shared" si="264"/>
        <v>0</v>
      </c>
      <c r="CG78" s="326"/>
      <c r="CI78" s="737"/>
    </row>
    <row r="79" spans="1:87" s="972" customFormat="1" ht="15">
      <c r="A79" s="177">
        <f t="shared" si="0"/>
        <v>67</v>
      </c>
      <c r="B79" s="165" t="s">
        <v>532</v>
      </c>
      <c r="C79" s="134" t="s">
        <v>225</v>
      </c>
      <c r="D79" s="166" t="s">
        <v>384</v>
      </c>
      <c r="E79" s="218"/>
      <c r="F79" s="761">
        <v>0</v>
      </c>
      <c r="G79" s="266">
        <f t="shared" si="268"/>
        <v>0</v>
      </c>
      <c r="H79" s="183"/>
      <c r="I79" s="207"/>
      <c r="J79" s="547">
        <f t="shared" si="237"/>
        <v>0</v>
      </c>
      <c r="K79" s="195"/>
      <c r="L79" s="492">
        <f t="shared" si="19"/>
        <v>0</v>
      </c>
      <c r="M79" s="547">
        <f t="shared" si="238"/>
        <v>0</v>
      </c>
      <c r="N79" s="195"/>
      <c r="O79" s="492">
        <f t="shared" si="20"/>
        <v>0</v>
      </c>
      <c r="P79" s="547">
        <f t="shared" si="239"/>
        <v>0</v>
      </c>
      <c r="Q79" s="195"/>
      <c r="R79" s="492">
        <f t="shared" si="21"/>
        <v>0</v>
      </c>
      <c r="S79" s="547">
        <f t="shared" si="240"/>
        <v>0</v>
      </c>
      <c r="T79" s="195"/>
      <c r="U79" s="492">
        <f t="shared" si="22"/>
        <v>0</v>
      </c>
      <c r="V79" s="547">
        <f t="shared" si="241"/>
        <v>0</v>
      </c>
      <c r="W79" s="1074"/>
      <c r="X79" s="492">
        <f t="shared" si="23"/>
        <v>0</v>
      </c>
      <c r="Y79" s="547">
        <f t="shared" si="242"/>
        <v>0</v>
      </c>
      <c r="Z79" s="1074"/>
      <c r="AA79" s="492">
        <f t="shared" ref="AA79:AA142" si="269">Z79*AA$3</f>
        <v>0</v>
      </c>
      <c r="AB79" s="547">
        <f t="shared" si="243"/>
        <v>0</v>
      </c>
      <c r="AC79" s="195"/>
      <c r="AD79" s="492">
        <f t="shared" si="25"/>
        <v>0</v>
      </c>
      <c r="AE79" s="547">
        <f t="shared" si="244"/>
        <v>0</v>
      </c>
      <c r="AF79" s="195"/>
      <c r="AG79" s="492">
        <f t="shared" si="27"/>
        <v>0</v>
      </c>
      <c r="AH79" s="547">
        <f t="shared" si="245"/>
        <v>0</v>
      </c>
      <c r="AI79" s="195"/>
      <c r="AJ79" s="492">
        <f t="shared" si="29"/>
        <v>0</v>
      </c>
      <c r="AK79" s="547">
        <f t="shared" si="246"/>
        <v>0</v>
      </c>
      <c r="AL79" s="195"/>
      <c r="AM79" s="492">
        <f t="shared" si="30"/>
        <v>0</v>
      </c>
      <c r="AN79" s="547">
        <f t="shared" si="247"/>
        <v>0</v>
      </c>
      <c r="AO79" s="195"/>
      <c r="AP79" s="492">
        <f t="shared" si="193"/>
        <v>0</v>
      </c>
      <c r="AQ79" s="547">
        <f t="shared" si="248"/>
        <v>0</v>
      </c>
      <c r="AR79" s="195"/>
      <c r="AS79" s="492">
        <f t="shared" si="194"/>
        <v>0</v>
      </c>
      <c r="AT79" s="547">
        <f t="shared" si="249"/>
        <v>0</v>
      </c>
      <c r="AU79" s="195"/>
      <c r="AV79" s="492">
        <f t="shared" si="195"/>
        <v>0</v>
      </c>
      <c r="AW79" s="547">
        <f t="shared" si="250"/>
        <v>0</v>
      </c>
      <c r="AX79" s="195"/>
      <c r="AY79" s="492">
        <f t="shared" si="196"/>
        <v>0</v>
      </c>
      <c r="AZ79" s="547">
        <f t="shared" si="251"/>
        <v>0</v>
      </c>
      <c r="BA79" s="195"/>
      <c r="BB79" s="492">
        <f t="shared" si="197"/>
        <v>0</v>
      </c>
      <c r="BC79" s="547">
        <f t="shared" si="252"/>
        <v>0</v>
      </c>
      <c r="BD79" s="195"/>
      <c r="BE79" s="492">
        <f t="shared" si="198"/>
        <v>0</v>
      </c>
      <c r="BF79" s="547">
        <f t="shared" si="253"/>
        <v>0</v>
      </c>
      <c r="BG79" s="195"/>
      <c r="BH79" s="492">
        <f t="shared" si="199"/>
        <v>0</v>
      </c>
      <c r="BI79" s="547">
        <f t="shared" si="254"/>
        <v>0</v>
      </c>
      <c r="BJ79" s="195"/>
      <c r="BK79" s="492">
        <f t="shared" si="200"/>
        <v>0</v>
      </c>
      <c r="BL79" s="547">
        <f t="shared" si="255"/>
        <v>0</v>
      </c>
      <c r="BM79" s="195"/>
      <c r="BN79" s="492">
        <f t="shared" si="201"/>
        <v>0</v>
      </c>
      <c r="BO79" s="547">
        <f t="shared" si="256"/>
        <v>0</v>
      </c>
      <c r="BP79" s="195"/>
      <c r="BQ79" s="492">
        <f t="shared" si="202"/>
        <v>0</v>
      </c>
      <c r="BR79" s="285">
        <f t="shared" si="265"/>
        <v>0</v>
      </c>
      <c r="BS79" s="286">
        <f t="shared" si="266"/>
        <v>0</v>
      </c>
      <c r="BT79" s="266">
        <f t="shared" si="267"/>
        <v>0</v>
      </c>
      <c r="BU79" s="740">
        <f t="shared" si="257"/>
        <v>0</v>
      </c>
      <c r="BV79" s="712">
        <f t="shared" si="258"/>
        <v>0</v>
      </c>
      <c r="BW79" s="266">
        <f t="shared" si="259"/>
        <v>0</v>
      </c>
      <c r="BX79" s="285">
        <f t="shared" si="260"/>
        <v>0</v>
      </c>
      <c r="BY79" s="286">
        <f t="shared" si="260"/>
        <v>0</v>
      </c>
      <c r="BZ79" s="266">
        <f t="shared" si="44"/>
        <v>0</v>
      </c>
      <c r="CA79" s="285">
        <f t="shared" si="261"/>
        <v>0</v>
      </c>
      <c r="CB79" s="715"/>
      <c r="CC79" s="266">
        <f t="shared" si="262"/>
        <v>0</v>
      </c>
      <c r="CD79" s="309">
        <f t="shared" si="263"/>
        <v>0</v>
      </c>
      <c r="CE79" s="310">
        <f t="shared" si="263"/>
        <v>0</v>
      </c>
      <c r="CF79" s="308">
        <f t="shared" si="264"/>
        <v>0</v>
      </c>
      <c r="CG79" s="326"/>
      <c r="CI79" s="737"/>
    </row>
    <row r="80" spans="1:87" s="972" customFormat="1" ht="15">
      <c r="A80" s="177">
        <f t="shared" si="0"/>
        <v>68</v>
      </c>
      <c r="B80" s="165" t="s">
        <v>533</v>
      </c>
      <c r="C80" s="134" t="s">
        <v>225</v>
      </c>
      <c r="D80" s="166" t="s">
        <v>384</v>
      </c>
      <c r="E80" s="218"/>
      <c r="F80" s="761">
        <v>0</v>
      </c>
      <c r="G80" s="266">
        <f t="shared" si="268"/>
        <v>0</v>
      </c>
      <c r="H80" s="183"/>
      <c r="I80" s="207"/>
      <c r="J80" s="547">
        <f t="shared" si="237"/>
        <v>0</v>
      </c>
      <c r="K80" s="195"/>
      <c r="L80" s="492">
        <f t="shared" si="19"/>
        <v>0</v>
      </c>
      <c r="M80" s="547">
        <f t="shared" si="238"/>
        <v>0</v>
      </c>
      <c r="N80" s="195"/>
      <c r="O80" s="492">
        <f t="shared" si="20"/>
        <v>0</v>
      </c>
      <c r="P80" s="547">
        <f t="shared" si="239"/>
        <v>0</v>
      </c>
      <c r="Q80" s="195"/>
      <c r="R80" s="492">
        <f t="shared" si="21"/>
        <v>0</v>
      </c>
      <c r="S80" s="547">
        <f t="shared" si="240"/>
        <v>0</v>
      </c>
      <c r="T80" s="195"/>
      <c r="U80" s="492">
        <f t="shared" si="22"/>
        <v>0</v>
      </c>
      <c r="V80" s="547">
        <f t="shared" si="241"/>
        <v>0</v>
      </c>
      <c r="W80" s="1074"/>
      <c r="X80" s="492">
        <f t="shared" si="23"/>
        <v>0</v>
      </c>
      <c r="Y80" s="547">
        <f t="shared" si="242"/>
        <v>0</v>
      </c>
      <c r="Z80" s="1074"/>
      <c r="AA80" s="492">
        <f t="shared" si="269"/>
        <v>0</v>
      </c>
      <c r="AB80" s="547">
        <f t="shared" si="243"/>
        <v>0</v>
      </c>
      <c r="AC80" s="195"/>
      <c r="AD80" s="492">
        <f t="shared" si="25"/>
        <v>0</v>
      </c>
      <c r="AE80" s="547">
        <f t="shared" si="244"/>
        <v>0</v>
      </c>
      <c r="AF80" s="195"/>
      <c r="AG80" s="492">
        <f t="shared" si="27"/>
        <v>0</v>
      </c>
      <c r="AH80" s="547">
        <f t="shared" si="245"/>
        <v>0</v>
      </c>
      <c r="AI80" s="195"/>
      <c r="AJ80" s="492">
        <f t="shared" si="29"/>
        <v>0</v>
      </c>
      <c r="AK80" s="547">
        <f t="shared" si="246"/>
        <v>0</v>
      </c>
      <c r="AL80" s="195"/>
      <c r="AM80" s="492">
        <f t="shared" si="30"/>
        <v>0</v>
      </c>
      <c r="AN80" s="547">
        <f t="shared" si="247"/>
        <v>0</v>
      </c>
      <c r="AO80" s="195"/>
      <c r="AP80" s="492">
        <f t="shared" si="193"/>
        <v>0</v>
      </c>
      <c r="AQ80" s="547">
        <f t="shared" si="248"/>
        <v>0</v>
      </c>
      <c r="AR80" s="195"/>
      <c r="AS80" s="492">
        <f t="shared" si="194"/>
        <v>0</v>
      </c>
      <c r="AT80" s="547">
        <f t="shared" si="249"/>
        <v>0</v>
      </c>
      <c r="AU80" s="195"/>
      <c r="AV80" s="492">
        <f t="shared" si="195"/>
        <v>0</v>
      </c>
      <c r="AW80" s="547">
        <f t="shared" si="250"/>
        <v>0</v>
      </c>
      <c r="AX80" s="195"/>
      <c r="AY80" s="492">
        <f t="shared" si="196"/>
        <v>0</v>
      </c>
      <c r="AZ80" s="547">
        <f t="shared" si="251"/>
        <v>0</v>
      </c>
      <c r="BA80" s="195"/>
      <c r="BB80" s="492">
        <f t="shared" si="197"/>
        <v>0</v>
      </c>
      <c r="BC80" s="547">
        <f t="shared" si="252"/>
        <v>0</v>
      </c>
      <c r="BD80" s="195"/>
      <c r="BE80" s="492">
        <f t="shared" si="198"/>
        <v>0</v>
      </c>
      <c r="BF80" s="547">
        <f t="shared" si="253"/>
        <v>0</v>
      </c>
      <c r="BG80" s="195"/>
      <c r="BH80" s="492">
        <f t="shared" si="199"/>
        <v>0</v>
      </c>
      <c r="BI80" s="547">
        <f t="shared" si="254"/>
        <v>0</v>
      </c>
      <c r="BJ80" s="195"/>
      <c r="BK80" s="492">
        <f t="shared" si="200"/>
        <v>0</v>
      </c>
      <c r="BL80" s="547">
        <f t="shared" si="255"/>
        <v>0</v>
      </c>
      <c r="BM80" s="195"/>
      <c r="BN80" s="492">
        <f t="shared" si="201"/>
        <v>0</v>
      </c>
      <c r="BO80" s="547">
        <f t="shared" si="256"/>
        <v>0</v>
      </c>
      <c r="BP80" s="195"/>
      <c r="BQ80" s="492">
        <f t="shared" si="202"/>
        <v>0</v>
      </c>
      <c r="BR80" s="285">
        <f t="shared" si="265"/>
        <v>0</v>
      </c>
      <c r="BS80" s="286">
        <f>K80+N80+Q80+T80+W80+Z80+AC80+AF80+AI80+AL80+AO80+AR80+AU80+AX80+BA80+BD80+BG80+BJ80+BM80+BP80</f>
        <v>0</v>
      </c>
      <c r="BT80" s="266">
        <f t="shared" si="267"/>
        <v>0</v>
      </c>
      <c r="BU80" s="740">
        <f t="shared" si="257"/>
        <v>0</v>
      </c>
      <c r="BV80" s="712">
        <f t="shared" si="258"/>
        <v>0</v>
      </c>
      <c r="BW80" s="266">
        <f t="shared" si="259"/>
        <v>0</v>
      </c>
      <c r="BX80" s="285">
        <f t="shared" si="260"/>
        <v>0</v>
      </c>
      <c r="BY80" s="286">
        <f t="shared" si="260"/>
        <v>0</v>
      </c>
      <c r="BZ80" s="266">
        <f t="shared" si="44"/>
        <v>0</v>
      </c>
      <c r="CA80" s="285">
        <f t="shared" si="261"/>
        <v>0</v>
      </c>
      <c r="CB80" s="715"/>
      <c r="CC80" s="266">
        <f t="shared" si="262"/>
        <v>0</v>
      </c>
      <c r="CD80" s="309">
        <f t="shared" si="263"/>
        <v>0</v>
      </c>
      <c r="CE80" s="310">
        <f t="shared" si="263"/>
        <v>0</v>
      </c>
      <c r="CF80" s="308">
        <f t="shared" si="263"/>
        <v>0</v>
      </c>
      <c r="CG80" s="326"/>
      <c r="CI80" s="737"/>
    </row>
    <row r="81" spans="1:87" s="972" customFormat="1" ht="15">
      <c r="A81" s="177">
        <f t="shared" si="0"/>
        <v>69</v>
      </c>
      <c r="B81" s="165" t="s">
        <v>534</v>
      </c>
      <c r="C81" s="134" t="s">
        <v>225</v>
      </c>
      <c r="D81" s="166" t="s">
        <v>384</v>
      </c>
      <c r="E81" s="218"/>
      <c r="F81" s="761">
        <v>0</v>
      </c>
      <c r="G81" s="266">
        <f t="shared" si="268"/>
        <v>0</v>
      </c>
      <c r="H81" s="183"/>
      <c r="I81" s="207"/>
      <c r="J81" s="547">
        <f t="shared" si="237"/>
        <v>0</v>
      </c>
      <c r="K81" s="195"/>
      <c r="L81" s="492">
        <f t="shared" si="19"/>
        <v>0</v>
      </c>
      <c r="M81" s="547">
        <f t="shared" si="238"/>
        <v>0</v>
      </c>
      <c r="N81" s="195"/>
      <c r="O81" s="492">
        <f t="shared" si="20"/>
        <v>0</v>
      </c>
      <c r="P81" s="547">
        <f t="shared" si="239"/>
        <v>0</v>
      </c>
      <c r="Q81" s="195"/>
      <c r="R81" s="492">
        <f t="shared" si="21"/>
        <v>0</v>
      </c>
      <c r="S81" s="547">
        <f t="shared" si="240"/>
        <v>0</v>
      </c>
      <c r="T81" s="195"/>
      <c r="U81" s="492">
        <f t="shared" si="22"/>
        <v>0</v>
      </c>
      <c r="V81" s="547">
        <f t="shared" si="241"/>
        <v>0</v>
      </c>
      <c r="W81" s="1074"/>
      <c r="X81" s="492">
        <f t="shared" si="23"/>
        <v>0</v>
      </c>
      <c r="Y81" s="547">
        <f t="shared" si="242"/>
        <v>0</v>
      </c>
      <c r="Z81" s="1074"/>
      <c r="AA81" s="492">
        <f t="shared" si="269"/>
        <v>0</v>
      </c>
      <c r="AB81" s="547">
        <f t="shared" si="243"/>
        <v>0</v>
      </c>
      <c r="AC81" s="195"/>
      <c r="AD81" s="492">
        <f t="shared" si="25"/>
        <v>0</v>
      </c>
      <c r="AE81" s="547">
        <f t="shared" si="244"/>
        <v>0</v>
      </c>
      <c r="AF81" s="195"/>
      <c r="AG81" s="492">
        <f t="shared" si="27"/>
        <v>0</v>
      </c>
      <c r="AH81" s="547">
        <f t="shared" si="245"/>
        <v>0</v>
      </c>
      <c r="AI81" s="195"/>
      <c r="AJ81" s="492">
        <f t="shared" si="29"/>
        <v>0</v>
      </c>
      <c r="AK81" s="547">
        <f t="shared" si="246"/>
        <v>0</v>
      </c>
      <c r="AL81" s="195"/>
      <c r="AM81" s="492">
        <f t="shared" si="30"/>
        <v>0</v>
      </c>
      <c r="AN81" s="547">
        <f t="shared" si="247"/>
        <v>0</v>
      </c>
      <c r="AO81" s="195"/>
      <c r="AP81" s="492">
        <f t="shared" si="193"/>
        <v>0</v>
      </c>
      <c r="AQ81" s="547">
        <f t="shared" si="248"/>
        <v>0</v>
      </c>
      <c r="AR81" s="195"/>
      <c r="AS81" s="492">
        <f t="shared" si="194"/>
        <v>0</v>
      </c>
      <c r="AT81" s="547">
        <f t="shared" si="249"/>
        <v>0</v>
      </c>
      <c r="AU81" s="195"/>
      <c r="AV81" s="492">
        <f t="shared" si="195"/>
        <v>0</v>
      </c>
      <c r="AW81" s="547">
        <f t="shared" si="250"/>
        <v>0</v>
      </c>
      <c r="AX81" s="195"/>
      <c r="AY81" s="492">
        <f t="shared" si="196"/>
        <v>0</v>
      </c>
      <c r="AZ81" s="547">
        <f t="shared" si="251"/>
        <v>0</v>
      </c>
      <c r="BA81" s="195"/>
      <c r="BB81" s="492">
        <f t="shared" si="197"/>
        <v>0</v>
      </c>
      <c r="BC81" s="547">
        <f t="shared" si="252"/>
        <v>0</v>
      </c>
      <c r="BD81" s="195"/>
      <c r="BE81" s="492">
        <f t="shared" si="198"/>
        <v>0</v>
      </c>
      <c r="BF81" s="547">
        <f t="shared" si="253"/>
        <v>0</v>
      </c>
      <c r="BG81" s="195"/>
      <c r="BH81" s="492">
        <f t="shared" si="199"/>
        <v>0</v>
      </c>
      <c r="BI81" s="547">
        <f t="shared" si="254"/>
        <v>0</v>
      </c>
      <c r="BJ81" s="195"/>
      <c r="BK81" s="492">
        <f t="shared" si="200"/>
        <v>0</v>
      </c>
      <c r="BL81" s="547">
        <f t="shared" si="255"/>
        <v>0</v>
      </c>
      <c r="BM81" s="195"/>
      <c r="BN81" s="492">
        <f t="shared" si="201"/>
        <v>0</v>
      </c>
      <c r="BO81" s="547">
        <f t="shared" si="256"/>
        <v>0</v>
      </c>
      <c r="BP81" s="195"/>
      <c r="BQ81" s="492">
        <f t="shared" si="202"/>
        <v>0</v>
      </c>
      <c r="BR81" s="285">
        <f t="shared" si="265"/>
        <v>0</v>
      </c>
      <c r="BS81" s="286">
        <f t="shared" si="266"/>
        <v>0</v>
      </c>
      <c r="BT81" s="266">
        <f t="shared" si="267"/>
        <v>0</v>
      </c>
      <c r="BU81" s="740">
        <f t="shared" si="257"/>
        <v>0</v>
      </c>
      <c r="BV81" s="712">
        <f t="shared" si="258"/>
        <v>0</v>
      </c>
      <c r="BW81" s="266">
        <f t="shared" si="259"/>
        <v>0</v>
      </c>
      <c r="BX81" s="285">
        <f t="shared" si="260"/>
        <v>0</v>
      </c>
      <c r="BY81" s="286">
        <f t="shared" si="260"/>
        <v>0</v>
      </c>
      <c r="BZ81" s="266">
        <f t="shared" si="44"/>
        <v>0</v>
      </c>
      <c r="CA81" s="285">
        <f t="shared" si="261"/>
        <v>0</v>
      </c>
      <c r="CB81" s="715"/>
      <c r="CC81" s="266">
        <f t="shared" si="262"/>
        <v>0</v>
      </c>
      <c r="CD81" s="309">
        <f t="shared" si="263"/>
        <v>0</v>
      </c>
      <c r="CE81" s="310">
        <f t="shared" si="263"/>
        <v>0</v>
      </c>
      <c r="CF81" s="308">
        <f t="shared" si="263"/>
        <v>0</v>
      </c>
      <c r="CG81" s="326"/>
      <c r="CI81" s="737"/>
    </row>
    <row r="82" spans="1:87" s="972" customFormat="1" ht="15">
      <c r="A82" s="177">
        <f t="shared" si="0"/>
        <v>70</v>
      </c>
      <c r="B82" s="165" t="s">
        <v>535</v>
      </c>
      <c r="C82" s="134" t="s">
        <v>225</v>
      </c>
      <c r="D82" s="166" t="s">
        <v>384</v>
      </c>
      <c r="E82" s="218"/>
      <c r="F82" s="761">
        <v>0</v>
      </c>
      <c r="G82" s="266">
        <f t="shared" si="268"/>
        <v>0</v>
      </c>
      <c r="H82" s="183"/>
      <c r="I82" s="207"/>
      <c r="J82" s="547">
        <f t="shared" si="237"/>
        <v>0</v>
      </c>
      <c r="K82" s="195"/>
      <c r="L82" s="492">
        <f t="shared" si="19"/>
        <v>0</v>
      </c>
      <c r="M82" s="547">
        <f t="shared" si="238"/>
        <v>0</v>
      </c>
      <c r="N82" s="195"/>
      <c r="O82" s="492">
        <f t="shared" si="20"/>
        <v>0</v>
      </c>
      <c r="P82" s="547">
        <f t="shared" si="239"/>
        <v>0</v>
      </c>
      <c r="Q82" s="195"/>
      <c r="R82" s="492">
        <f t="shared" si="21"/>
        <v>0</v>
      </c>
      <c r="S82" s="547">
        <f t="shared" si="240"/>
        <v>0</v>
      </c>
      <c r="T82" s="195"/>
      <c r="U82" s="492">
        <f t="shared" si="22"/>
        <v>0</v>
      </c>
      <c r="V82" s="547">
        <f t="shared" si="241"/>
        <v>0</v>
      </c>
      <c r="W82" s="1074"/>
      <c r="X82" s="492">
        <f t="shared" si="23"/>
        <v>0</v>
      </c>
      <c r="Y82" s="547">
        <f t="shared" si="242"/>
        <v>0</v>
      </c>
      <c r="Z82" s="1074"/>
      <c r="AA82" s="492">
        <f t="shared" si="269"/>
        <v>0</v>
      </c>
      <c r="AB82" s="547">
        <f t="shared" si="243"/>
        <v>0</v>
      </c>
      <c r="AC82" s="195"/>
      <c r="AD82" s="492">
        <f t="shared" si="25"/>
        <v>0</v>
      </c>
      <c r="AE82" s="547">
        <f t="shared" si="244"/>
        <v>0</v>
      </c>
      <c r="AF82" s="195"/>
      <c r="AG82" s="492">
        <f t="shared" si="27"/>
        <v>0</v>
      </c>
      <c r="AH82" s="547">
        <f t="shared" si="245"/>
        <v>0</v>
      </c>
      <c r="AI82" s="195"/>
      <c r="AJ82" s="492">
        <f t="shared" si="29"/>
        <v>0</v>
      </c>
      <c r="AK82" s="547">
        <f t="shared" si="246"/>
        <v>0</v>
      </c>
      <c r="AL82" s="195"/>
      <c r="AM82" s="492">
        <f t="shared" si="30"/>
        <v>0</v>
      </c>
      <c r="AN82" s="547">
        <f t="shared" si="247"/>
        <v>0</v>
      </c>
      <c r="AO82" s="195"/>
      <c r="AP82" s="492">
        <f t="shared" si="193"/>
        <v>0</v>
      </c>
      <c r="AQ82" s="547">
        <f t="shared" si="248"/>
        <v>0</v>
      </c>
      <c r="AR82" s="195"/>
      <c r="AS82" s="492">
        <f t="shared" si="194"/>
        <v>0</v>
      </c>
      <c r="AT82" s="547">
        <f t="shared" si="249"/>
        <v>0</v>
      </c>
      <c r="AU82" s="195"/>
      <c r="AV82" s="492">
        <f t="shared" si="195"/>
        <v>0</v>
      </c>
      <c r="AW82" s="547">
        <f t="shared" si="250"/>
        <v>0</v>
      </c>
      <c r="AX82" s="195"/>
      <c r="AY82" s="492">
        <f t="shared" si="196"/>
        <v>0</v>
      </c>
      <c r="AZ82" s="547">
        <f t="shared" si="251"/>
        <v>0</v>
      </c>
      <c r="BA82" s="195"/>
      <c r="BB82" s="492">
        <f t="shared" si="197"/>
        <v>0</v>
      </c>
      <c r="BC82" s="547">
        <f t="shared" si="252"/>
        <v>0</v>
      </c>
      <c r="BD82" s="195"/>
      <c r="BE82" s="492">
        <f t="shared" si="198"/>
        <v>0</v>
      </c>
      <c r="BF82" s="547">
        <f t="shared" si="253"/>
        <v>0</v>
      </c>
      <c r="BG82" s="195"/>
      <c r="BH82" s="492">
        <f t="shared" si="199"/>
        <v>0</v>
      </c>
      <c r="BI82" s="547">
        <f t="shared" si="254"/>
        <v>0</v>
      </c>
      <c r="BJ82" s="195"/>
      <c r="BK82" s="492">
        <f t="shared" si="200"/>
        <v>0</v>
      </c>
      <c r="BL82" s="547">
        <f t="shared" si="255"/>
        <v>0</v>
      </c>
      <c r="BM82" s="195"/>
      <c r="BN82" s="492">
        <f t="shared" si="201"/>
        <v>0</v>
      </c>
      <c r="BO82" s="547">
        <f t="shared" si="256"/>
        <v>0</v>
      </c>
      <c r="BP82" s="195"/>
      <c r="BQ82" s="492">
        <f t="shared" si="202"/>
        <v>0</v>
      </c>
      <c r="BR82" s="285">
        <f t="shared" si="265"/>
        <v>0</v>
      </c>
      <c r="BS82" s="286">
        <f t="shared" si="266"/>
        <v>0</v>
      </c>
      <c r="BT82" s="266">
        <f t="shared" si="267"/>
        <v>0</v>
      </c>
      <c r="BU82" s="740">
        <f t="shared" si="257"/>
        <v>0</v>
      </c>
      <c r="BV82" s="712">
        <f t="shared" si="258"/>
        <v>0</v>
      </c>
      <c r="BW82" s="266">
        <f t="shared" si="259"/>
        <v>0</v>
      </c>
      <c r="BX82" s="285">
        <f t="shared" si="260"/>
        <v>0</v>
      </c>
      <c r="BY82" s="286">
        <f t="shared" si="260"/>
        <v>0</v>
      </c>
      <c r="BZ82" s="266">
        <f t="shared" si="44"/>
        <v>0</v>
      </c>
      <c r="CA82" s="285">
        <f t="shared" si="261"/>
        <v>0</v>
      </c>
      <c r="CB82" s="715"/>
      <c r="CC82" s="266">
        <f t="shared" si="262"/>
        <v>0</v>
      </c>
      <c r="CD82" s="309">
        <f t="shared" si="263"/>
        <v>0</v>
      </c>
      <c r="CE82" s="310">
        <f t="shared" si="263"/>
        <v>0</v>
      </c>
      <c r="CF82" s="308">
        <f t="shared" si="263"/>
        <v>0</v>
      </c>
      <c r="CG82" s="326"/>
      <c r="CI82" s="737"/>
    </row>
    <row r="83" spans="1:87" s="972" customFormat="1" ht="15">
      <c r="A83" s="177">
        <f t="shared" si="0"/>
        <v>71</v>
      </c>
      <c r="B83" s="165" t="s">
        <v>536</v>
      </c>
      <c r="C83" s="134" t="s">
        <v>225</v>
      </c>
      <c r="D83" s="166" t="s">
        <v>384</v>
      </c>
      <c r="E83" s="218"/>
      <c r="F83" s="761">
        <v>0</v>
      </c>
      <c r="G83" s="266">
        <f t="shared" si="268"/>
        <v>0</v>
      </c>
      <c r="H83" s="183"/>
      <c r="I83" s="207"/>
      <c r="J83" s="547">
        <f t="shared" si="237"/>
        <v>0</v>
      </c>
      <c r="K83" s="195"/>
      <c r="L83" s="492">
        <f t="shared" si="19"/>
        <v>0</v>
      </c>
      <c r="M83" s="547">
        <f t="shared" si="238"/>
        <v>0</v>
      </c>
      <c r="N83" s="195"/>
      <c r="O83" s="492">
        <f t="shared" si="20"/>
        <v>0</v>
      </c>
      <c r="P83" s="547">
        <f t="shared" si="239"/>
        <v>0</v>
      </c>
      <c r="Q83" s="195"/>
      <c r="R83" s="492">
        <f t="shared" si="21"/>
        <v>0</v>
      </c>
      <c r="S83" s="547">
        <f t="shared" si="240"/>
        <v>0</v>
      </c>
      <c r="T83" s="195"/>
      <c r="U83" s="492">
        <f t="shared" si="22"/>
        <v>0</v>
      </c>
      <c r="V83" s="547">
        <f t="shared" si="241"/>
        <v>0</v>
      </c>
      <c r="W83" s="1074"/>
      <c r="X83" s="492">
        <f t="shared" si="23"/>
        <v>0</v>
      </c>
      <c r="Y83" s="547">
        <f t="shared" si="242"/>
        <v>0</v>
      </c>
      <c r="Z83" s="1074"/>
      <c r="AA83" s="492">
        <f t="shared" si="269"/>
        <v>0</v>
      </c>
      <c r="AB83" s="547">
        <f t="shared" si="243"/>
        <v>0</v>
      </c>
      <c r="AC83" s="195"/>
      <c r="AD83" s="492">
        <f t="shared" si="25"/>
        <v>0</v>
      </c>
      <c r="AE83" s="547">
        <f t="shared" si="244"/>
        <v>0</v>
      </c>
      <c r="AF83" s="195"/>
      <c r="AG83" s="492">
        <f t="shared" si="27"/>
        <v>0</v>
      </c>
      <c r="AH83" s="547">
        <f t="shared" si="245"/>
        <v>0</v>
      </c>
      <c r="AI83" s="195"/>
      <c r="AJ83" s="492">
        <f t="shared" si="29"/>
        <v>0</v>
      </c>
      <c r="AK83" s="547">
        <f t="shared" si="246"/>
        <v>0</v>
      </c>
      <c r="AL83" s="195"/>
      <c r="AM83" s="492">
        <f t="shared" si="30"/>
        <v>0</v>
      </c>
      <c r="AN83" s="547">
        <f t="shared" si="247"/>
        <v>0</v>
      </c>
      <c r="AO83" s="195"/>
      <c r="AP83" s="492">
        <f t="shared" si="193"/>
        <v>0</v>
      </c>
      <c r="AQ83" s="547">
        <f t="shared" si="248"/>
        <v>0</v>
      </c>
      <c r="AR83" s="195"/>
      <c r="AS83" s="492">
        <f t="shared" si="194"/>
        <v>0</v>
      </c>
      <c r="AT83" s="547">
        <f t="shared" si="249"/>
        <v>0</v>
      </c>
      <c r="AU83" s="195"/>
      <c r="AV83" s="492">
        <f t="shared" si="195"/>
        <v>0</v>
      </c>
      <c r="AW83" s="547">
        <f t="shared" si="250"/>
        <v>0</v>
      </c>
      <c r="AX83" s="195"/>
      <c r="AY83" s="492">
        <f t="shared" si="196"/>
        <v>0</v>
      </c>
      <c r="AZ83" s="547">
        <f t="shared" si="251"/>
        <v>0</v>
      </c>
      <c r="BA83" s="195"/>
      <c r="BB83" s="492">
        <f t="shared" si="197"/>
        <v>0</v>
      </c>
      <c r="BC83" s="547">
        <f t="shared" si="252"/>
        <v>0</v>
      </c>
      <c r="BD83" s="195"/>
      <c r="BE83" s="492">
        <f t="shared" si="198"/>
        <v>0</v>
      </c>
      <c r="BF83" s="547">
        <f t="shared" si="253"/>
        <v>0</v>
      </c>
      <c r="BG83" s="195"/>
      <c r="BH83" s="492">
        <f t="shared" si="199"/>
        <v>0</v>
      </c>
      <c r="BI83" s="547">
        <f t="shared" si="254"/>
        <v>0</v>
      </c>
      <c r="BJ83" s="195"/>
      <c r="BK83" s="492">
        <f t="shared" si="200"/>
        <v>0</v>
      </c>
      <c r="BL83" s="547">
        <f t="shared" si="255"/>
        <v>0</v>
      </c>
      <c r="BM83" s="195"/>
      <c r="BN83" s="492">
        <f t="shared" si="201"/>
        <v>0</v>
      </c>
      <c r="BO83" s="547">
        <f t="shared" si="256"/>
        <v>0</v>
      </c>
      <c r="BP83" s="195"/>
      <c r="BQ83" s="492">
        <f t="shared" si="202"/>
        <v>0</v>
      </c>
      <c r="BR83" s="285">
        <f t="shared" si="265"/>
        <v>0</v>
      </c>
      <c r="BS83" s="286">
        <f t="shared" si="266"/>
        <v>0</v>
      </c>
      <c r="BT83" s="266">
        <f t="shared" si="267"/>
        <v>0</v>
      </c>
      <c r="BU83" s="740">
        <f t="shared" si="257"/>
        <v>0</v>
      </c>
      <c r="BV83" s="712">
        <f t="shared" si="258"/>
        <v>0</v>
      </c>
      <c r="BW83" s="266">
        <f t="shared" si="259"/>
        <v>0</v>
      </c>
      <c r="BX83" s="285">
        <f t="shared" si="260"/>
        <v>0</v>
      </c>
      <c r="BY83" s="286">
        <f t="shared" si="260"/>
        <v>0</v>
      </c>
      <c r="BZ83" s="266">
        <f t="shared" si="44"/>
        <v>0</v>
      </c>
      <c r="CA83" s="285">
        <f t="shared" si="261"/>
        <v>0</v>
      </c>
      <c r="CB83" s="715"/>
      <c r="CC83" s="266">
        <f t="shared" si="262"/>
        <v>0</v>
      </c>
      <c r="CD83" s="309">
        <f t="shared" si="263"/>
        <v>0</v>
      </c>
      <c r="CE83" s="310">
        <f t="shared" si="263"/>
        <v>0</v>
      </c>
      <c r="CF83" s="308">
        <f t="shared" si="263"/>
        <v>0</v>
      </c>
      <c r="CG83" s="326"/>
      <c r="CI83" s="737"/>
    </row>
    <row r="84" spans="1:87" s="972" customFormat="1" ht="15">
      <c r="A84" s="177">
        <f t="shared" si="0"/>
        <v>72</v>
      </c>
      <c r="B84" s="165" t="s">
        <v>537</v>
      </c>
      <c r="C84" s="134" t="s">
        <v>225</v>
      </c>
      <c r="D84" s="166" t="s">
        <v>384</v>
      </c>
      <c r="E84" s="218"/>
      <c r="F84" s="761">
        <v>0</v>
      </c>
      <c r="G84" s="266">
        <f t="shared" si="268"/>
        <v>0</v>
      </c>
      <c r="H84" s="183"/>
      <c r="I84" s="207"/>
      <c r="J84" s="547">
        <f t="shared" si="237"/>
        <v>0</v>
      </c>
      <c r="K84" s="195"/>
      <c r="L84" s="492">
        <f t="shared" si="19"/>
        <v>0</v>
      </c>
      <c r="M84" s="547">
        <f t="shared" si="238"/>
        <v>0</v>
      </c>
      <c r="N84" s="195"/>
      <c r="O84" s="492">
        <f t="shared" si="20"/>
        <v>0</v>
      </c>
      <c r="P84" s="547">
        <f t="shared" si="239"/>
        <v>0</v>
      </c>
      <c r="Q84" s="195"/>
      <c r="R84" s="492">
        <f t="shared" si="21"/>
        <v>0</v>
      </c>
      <c r="S84" s="547">
        <f t="shared" si="240"/>
        <v>0</v>
      </c>
      <c r="T84" s="195"/>
      <c r="U84" s="492">
        <f t="shared" si="22"/>
        <v>0</v>
      </c>
      <c r="V84" s="547">
        <f t="shared" si="241"/>
        <v>0</v>
      </c>
      <c r="W84" s="1074"/>
      <c r="X84" s="492">
        <f t="shared" si="23"/>
        <v>0</v>
      </c>
      <c r="Y84" s="547">
        <f t="shared" si="242"/>
        <v>0</v>
      </c>
      <c r="Z84" s="1074"/>
      <c r="AA84" s="492">
        <f t="shared" si="269"/>
        <v>0</v>
      </c>
      <c r="AB84" s="547">
        <f t="shared" si="243"/>
        <v>0</v>
      </c>
      <c r="AC84" s="195"/>
      <c r="AD84" s="492">
        <f t="shared" si="25"/>
        <v>0</v>
      </c>
      <c r="AE84" s="547">
        <f t="shared" si="244"/>
        <v>0</v>
      </c>
      <c r="AF84" s="195"/>
      <c r="AG84" s="492">
        <f t="shared" si="27"/>
        <v>0</v>
      </c>
      <c r="AH84" s="547">
        <f t="shared" si="245"/>
        <v>0</v>
      </c>
      <c r="AI84" s="195"/>
      <c r="AJ84" s="492">
        <f t="shared" si="29"/>
        <v>0</v>
      </c>
      <c r="AK84" s="547">
        <f t="shared" si="246"/>
        <v>0</v>
      </c>
      <c r="AL84" s="195"/>
      <c r="AM84" s="492">
        <f t="shared" si="30"/>
        <v>0</v>
      </c>
      <c r="AN84" s="547">
        <f t="shared" si="247"/>
        <v>0</v>
      </c>
      <c r="AO84" s="195"/>
      <c r="AP84" s="492">
        <f t="shared" si="193"/>
        <v>0</v>
      </c>
      <c r="AQ84" s="547">
        <f t="shared" si="248"/>
        <v>0</v>
      </c>
      <c r="AR84" s="195"/>
      <c r="AS84" s="492">
        <f t="shared" si="194"/>
        <v>0</v>
      </c>
      <c r="AT84" s="547">
        <f t="shared" si="249"/>
        <v>0</v>
      </c>
      <c r="AU84" s="195"/>
      <c r="AV84" s="492">
        <f t="shared" si="195"/>
        <v>0</v>
      </c>
      <c r="AW84" s="547">
        <f t="shared" si="250"/>
        <v>0</v>
      </c>
      <c r="AX84" s="195"/>
      <c r="AY84" s="492">
        <f t="shared" si="196"/>
        <v>0</v>
      </c>
      <c r="AZ84" s="547">
        <f t="shared" si="251"/>
        <v>0</v>
      </c>
      <c r="BA84" s="195"/>
      <c r="BB84" s="492">
        <f t="shared" si="197"/>
        <v>0</v>
      </c>
      <c r="BC84" s="547">
        <f t="shared" si="252"/>
        <v>0</v>
      </c>
      <c r="BD84" s="195"/>
      <c r="BE84" s="492">
        <f t="shared" si="198"/>
        <v>0</v>
      </c>
      <c r="BF84" s="547">
        <f t="shared" si="253"/>
        <v>0</v>
      </c>
      <c r="BG84" s="195"/>
      <c r="BH84" s="492">
        <f t="shared" si="199"/>
        <v>0</v>
      </c>
      <c r="BI84" s="547">
        <f t="shared" si="254"/>
        <v>0</v>
      </c>
      <c r="BJ84" s="195"/>
      <c r="BK84" s="492">
        <f t="shared" si="200"/>
        <v>0</v>
      </c>
      <c r="BL84" s="547">
        <f t="shared" si="255"/>
        <v>0</v>
      </c>
      <c r="BM84" s="195"/>
      <c r="BN84" s="492">
        <f t="shared" si="201"/>
        <v>0</v>
      </c>
      <c r="BO84" s="547">
        <f t="shared" si="256"/>
        <v>0</v>
      </c>
      <c r="BP84" s="195"/>
      <c r="BQ84" s="492">
        <f t="shared" si="202"/>
        <v>0</v>
      </c>
      <c r="BR84" s="285">
        <f t="shared" si="265"/>
        <v>0</v>
      </c>
      <c r="BS84" s="286">
        <f t="shared" si="266"/>
        <v>0</v>
      </c>
      <c r="BT84" s="266">
        <f t="shared" si="267"/>
        <v>0</v>
      </c>
      <c r="BU84" s="740">
        <f t="shared" si="257"/>
        <v>0</v>
      </c>
      <c r="BV84" s="712">
        <f t="shared" si="258"/>
        <v>0</v>
      </c>
      <c r="BW84" s="266">
        <f t="shared" si="259"/>
        <v>0</v>
      </c>
      <c r="BX84" s="285">
        <f t="shared" si="260"/>
        <v>0</v>
      </c>
      <c r="BY84" s="286">
        <f t="shared" si="260"/>
        <v>0</v>
      </c>
      <c r="BZ84" s="266">
        <f t="shared" si="44"/>
        <v>0</v>
      </c>
      <c r="CA84" s="285">
        <f t="shared" si="261"/>
        <v>0</v>
      </c>
      <c r="CB84" s="715"/>
      <c r="CC84" s="266">
        <f t="shared" si="262"/>
        <v>0</v>
      </c>
      <c r="CD84" s="309">
        <f t="shared" si="263"/>
        <v>0</v>
      </c>
      <c r="CE84" s="310">
        <f t="shared" si="263"/>
        <v>0</v>
      </c>
      <c r="CF84" s="308">
        <f t="shared" si="263"/>
        <v>0</v>
      </c>
      <c r="CG84" s="326"/>
      <c r="CI84" s="737"/>
    </row>
    <row r="85" spans="1:87" s="972" customFormat="1" ht="15">
      <c r="A85" s="177">
        <f t="shared" si="0"/>
        <v>73</v>
      </c>
      <c r="B85" s="165" t="s">
        <v>538</v>
      </c>
      <c r="C85" s="134" t="s">
        <v>225</v>
      </c>
      <c r="D85" s="166" t="s">
        <v>384</v>
      </c>
      <c r="E85" s="218"/>
      <c r="F85" s="761">
        <v>0</v>
      </c>
      <c r="G85" s="266">
        <f t="shared" si="268"/>
        <v>0</v>
      </c>
      <c r="H85" s="183"/>
      <c r="I85" s="207"/>
      <c r="J85" s="547">
        <f t="shared" si="237"/>
        <v>0</v>
      </c>
      <c r="K85" s="195"/>
      <c r="L85" s="492">
        <f t="shared" si="19"/>
        <v>0</v>
      </c>
      <c r="M85" s="547">
        <f t="shared" si="238"/>
        <v>0</v>
      </c>
      <c r="N85" s="195"/>
      <c r="O85" s="492">
        <f t="shared" si="20"/>
        <v>0</v>
      </c>
      <c r="P85" s="547">
        <f t="shared" si="239"/>
        <v>0</v>
      </c>
      <c r="Q85" s="195"/>
      <c r="R85" s="492">
        <f t="shared" si="21"/>
        <v>0</v>
      </c>
      <c r="S85" s="547">
        <f t="shared" si="240"/>
        <v>0</v>
      </c>
      <c r="T85" s="195"/>
      <c r="U85" s="492">
        <f t="shared" si="22"/>
        <v>0</v>
      </c>
      <c r="V85" s="547">
        <f t="shared" si="241"/>
        <v>0</v>
      </c>
      <c r="W85" s="1074"/>
      <c r="X85" s="492">
        <f t="shared" si="23"/>
        <v>0</v>
      </c>
      <c r="Y85" s="547">
        <f t="shared" si="242"/>
        <v>0</v>
      </c>
      <c r="Z85" s="1074"/>
      <c r="AA85" s="492">
        <f t="shared" si="269"/>
        <v>0</v>
      </c>
      <c r="AB85" s="547">
        <f t="shared" si="243"/>
        <v>0</v>
      </c>
      <c r="AC85" s="195"/>
      <c r="AD85" s="492">
        <f t="shared" si="25"/>
        <v>0</v>
      </c>
      <c r="AE85" s="547">
        <f t="shared" si="244"/>
        <v>0</v>
      </c>
      <c r="AF85" s="195"/>
      <c r="AG85" s="492">
        <f t="shared" si="27"/>
        <v>0</v>
      </c>
      <c r="AH85" s="547">
        <f t="shared" si="245"/>
        <v>0</v>
      </c>
      <c r="AI85" s="195"/>
      <c r="AJ85" s="492">
        <f t="shared" si="29"/>
        <v>0</v>
      </c>
      <c r="AK85" s="547">
        <f t="shared" si="246"/>
        <v>0</v>
      </c>
      <c r="AL85" s="195"/>
      <c r="AM85" s="492">
        <f t="shared" si="30"/>
        <v>0</v>
      </c>
      <c r="AN85" s="547">
        <f t="shared" si="247"/>
        <v>0</v>
      </c>
      <c r="AO85" s="195"/>
      <c r="AP85" s="492">
        <f t="shared" si="193"/>
        <v>0</v>
      </c>
      <c r="AQ85" s="547">
        <f t="shared" si="248"/>
        <v>0</v>
      </c>
      <c r="AR85" s="195"/>
      <c r="AS85" s="492">
        <f t="shared" si="194"/>
        <v>0</v>
      </c>
      <c r="AT85" s="547">
        <f t="shared" si="249"/>
        <v>0</v>
      </c>
      <c r="AU85" s="195"/>
      <c r="AV85" s="492">
        <f t="shared" si="195"/>
        <v>0</v>
      </c>
      <c r="AW85" s="547">
        <f t="shared" si="250"/>
        <v>0</v>
      </c>
      <c r="AX85" s="195"/>
      <c r="AY85" s="492">
        <f t="shared" si="196"/>
        <v>0</v>
      </c>
      <c r="AZ85" s="547">
        <f t="shared" si="251"/>
        <v>0</v>
      </c>
      <c r="BA85" s="195"/>
      <c r="BB85" s="492">
        <f t="shared" si="197"/>
        <v>0</v>
      </c>
      <c r="BC85" s="547">
        <f t="shared" si="252"/>
        <v>0</v>
      </c>
      <c r="BD85" s="195"/>
      <c r="BE85" s="492">
        <f t="shared" si="198"/>
        <v>0</v>
      </c>
      <c r="BF85" s="547">
        <f t="shared" si="253"/>
        <v>0</v>
      </c>
      <c r="BG85" s="195"/>
      <c r="BH85" s="492">
        <f t="shared" si="199"/>
        <v>0</v>
      </c>
      <c r="BI85" s="547">
        <f t="shared" si="254"/>
        <v>0</v>
      </c>
      <c r="BJ85" s="195"/>
      <c r="BK85" s="492">
        <f t="shared" si="200"/>
        <v>0</v>
      </c>
      <c r="BL85" s="547">
        <f t="shared" si="255"/>
        <v>0</v>
      </c>
      <c r="BM85" s="195"/>
      <c r="BN85" s="492">
        <f t="shared" si="201"/>
        <v>0</v>
      </c>
      <c r="BO85" s="547">
        <f t="shared" si="256"/>
        <v>0</v>
      </c>
      <c r="BP85" s="195"/>
      <c r="BQ85" s="492">
        <f t="shared" si="202"/>
        <v>0</v>
      </c>
      <c r="BR85" s="285">
        <f t="shared" si="265"/>
        <v>0</v>
      </c>
      <c r="BS85" s="286">
        <f t="shared" si="266"/>
        <v>0</v>
      </c>
      <c r="BT85" s="266">
        <f t="shared" si="267"/>
        <v>0</v>
      </c>
      <c r="BU85" s="740">
        <f t="shared" si="257"/>
        <v>0</v>
      </c>
      <c r="BV85" s="712">
        <f t="shared" si="258"/>
        <v>0</v>
      </c>
      <c r="BW85" s="266">
        <f t="shared" si="259"/>
        <v>0</v>
      </c>
      <c r="BX85" s="285">
        <f t="shared" si="260"/>
        <v>0</v>
      </c>
      <c r="BY85" s="286">
        <f t="shared" si="260"/>
        <v>0</v>
      </c>
      <c r="BZ85" s="266">
        <f t="shared" si="44"/>
        <v>0</v>
      </c>
      <c r="CA85" s="285">
        <f t="shared" si="261"/>
        <v>0</v>
      </c>
      <c r="CB85" s="715"/>
      <c r="CC85" s="266">
        <f t="shared" si="262"/>
        <v>0</v>
      </c>
      <c r="CD85" s="309">
        <f t="shared" si="263"/>
        <v>0</v>
      </c>
      <c r="CE85" s="310">
        <f t="shared" si="263"/>
        <v>0</v>
      </c>
      <c r="CF85" s="308">
        <f>BZ85+CC85</f>
        <v>0</v>
      </c>
      <c r="CG85" s="326"/>
      <c r="CI85" s="737"/>
    </row>
    <row r="86" spans="1:87" s="972" customFormat="1" ht="15">
      <c r="A86" s="177">
        <f t="shared" si="0"/>
        <v>74</v>
      </c>
      <c r="B86" s="165" t="s">
        <v>539</v>
      </c>
      <c r="C86" s="134" t="s">
        <v>225</v>
      </c>
      <c r="D86" s="166" t="s">
        <v>384</v>
      </c>
      <c r="E86" s="218"/>
      <c r="F86" s="761">
        <v>0</v>
      </c>
      <c r="G86" s="266">
        <f t="shared" si="268"/>
        <v>0</v>
      </c>
      <c r="H86" s="183"/>
      <c r="I86" s="207"/>
      <c r="J86" s="547">
        <f t="shared" si="237"/>
        <v>0</v>
      </c>
      <c r="K86" s="195"/>
      <c r="L86" s="492">
        <f t="shared" si="19"/>
        <v>0</v>
      </c>
      <c r="M86" s="547">
        <f t="shared" si="238"/>
        <v>0</v>
      </c>
      <c r="N86" s="195"/>
      <c r="O86" s="492">
        <f t="shared" si="20"/>
        <v>0</v>
      </c>
      <c r="P86" s="547">
        <f t="shared" si="239"/>
        <v>0</v>
      </c>
      <c r="Q86" s="195"/>
      <c r="R86" s="492">
        <f t="shared" si="21"/>
        <v>0</v>
      </c>
      <c r="S86" s="547">
        <f t="shared" si="240"/>
        <v>0</v>
      </c>
      <c r="T86" s="195"/>
      <c r="U86" s="492">
        <f t="shared" si="22"/>
        <v>0</v>
      </c>
      <c r="V86" s="547">
        <f t="shared" si="241"/>
        <v>0</v>
      </c>
      <c r="W86" s="1074"/>
      <c r="X86" s="492">
        <f t="shared" si="23"/>
        <v>0</v>
      </c>
      <c r="Y86" s="547">
        <f t="shared" si="242"/>
        <v>0</v>
      </c>
      <c r="Z86" s="1074"/>
      <c r="AA86" s="492">
        <f t="shared" si="269"/>
        <v>0</v>
      </c>
      <c r="AB86" s="547">
        <f t="shared" si="243"/>
        <v>0</v>
      </c>
      <c r="AC86" s="195"/>
      <c r="AD86" s="492">
        <f t="shared" si="25"/>
        <v>0</v>
      </c>
      <c r="AE86" s="547">
        <f t="shared" si="244"/>
        <v>0</v>
      </c>
      <c r="AF86" s="195"/>
      <c r="AG86" s="492">
        <f t="shared" si="27"/>
        <v>0</v>
      </c>
      <c r="AH86" s="547">
        <f t="shared" si="245"/>
        <v>0</v>
      </c>
      <c r="AI86" s="195"/>
      <c r="AJ86" s="492">
        <f t="shared" si="29"/>
        <v>0</v>
      </c>
      <c r="AK86" s="547">
        <f t="shared" si="246"/>
        <v>0</v>
      </c>
      <c r="AL86" s="195"/>
      <c r="AM86" s="492">
        <f t="shared" si="30"/>
        <v>0</v>
      </c>
      <c r="AN86" s="547">
        <f t="shared" si="247"/>
        <v>0</v>
      </c>
      <c r="AO86" s="195"/>
      <c r="AP86" s="492">
        <f t="shared" si="193"/>
        <v>0</v>
      </c>
      <c r="AQ86" s="547">
        <f t="shared" si="248"/>
        <v>0</v>
      </c>
      <c r="AR86" s="195"/>
      <c r="AS86" s="492">
        <f t="shared" si="194"/>
        <v>0</v>
      </c>
      <c r="AT86" s="547">
        <f t="shared" si="249"/>
        <v>0</v>
      </c>
      <c r="AU86" s="195"/>
      <c r="AV86" s="492">
        <f t="shared" si="195"/>
        <v>0</v>
      </c>
      <c r="AW86" s="547">
        <f t="shared" si="250"/>
        <v>0</v>
      </c>
      <c r="AX86" s="195"/>
      <c r="AY86" s="492">
        <f t="shared" si="196"/>
        <v>0</v>
      </c>
      <c r="AZ86" s="547">
        <f t="shared" si="251"/>
        <v>0</v>
      </c>
      <c r="BA86" s="195"/>
      <c r="BB86" s="492">
        <f t="shared" si="197"/>
        <v>0</v>
      </c>
      <c r="BC86" s="547">
        <f t="shared" si="252"/>
        <v>0</v>
      </c>
      <c r="BD86" s="195"/>
      <c r="BE86" s="492">
        <f t="shared" si="198"/>
        <v>0</v>
      </c>
      <c r="BF86" s="547">
        <f t="shared" si="253"/>
        <v>0</v>
      </c>
      <c r="BG86" s="195"/>
      <c r="BH86" s="492">
        <f t="shared" si="199"/>
        <v>0</v>
      </c>
      <c r="BI86" s="547">
        <f t="shared" si="254"/>
        <v>0</v>
      </c>
      <c r="BJ86" s="195"/>
      <c r="BK86" s="492">
        <f t="shared" si="200"/>
        <v>0</v>
      </c>
      <c r="BL86" s="547">
        <f t="shared" si="255"/>
        <v>0</v>
      </c>
      <c r="BM86" s="195"/>
      <c r="BN86" s="492">
        <f t="shared" si="201"/>
        <v>0</v>
      </c>
      <c r="BO86" s="547">
        <f t="shared" si="256"/>
        <v>0</v>
      </c>
      <c r="BP86" s="195"/>
      <c r="BQ86" s="492">
        <f t="shared" si="202"/>
        <v>0</v>
      </c>
      <c r="BR86" s="285">
        <f t="shared" si="265"/>
        <v>0</v>
      </c>
      <c r="BS86" s="286">
        <f t="shared" si="266"/>
        <v>0</v>
      </c>
      <c r="BT86" s="266">
        <f t="shared" si="267"/>
        <v>0</v>
      </c>
      <c r="BU86" s="740">
        <f t="shared" si="257"/>
        <v>0</v>
      </c>
      <c r="BV86" s="712">
        <f t="shared" si="258"/>
        <v>0</v>
      </c>
      <c r="BW86" s="266">
        <f t="shared" si="259"/>
        <v>0</v>
      </c>
      <c r="BX86" s="285">
        <f t="shared" si="260"/>
        <v>0</v>
      </c>
      <c r="BY86" s="286">
        <f t="shared" si="260"/>
        <v>0</v>
      </c>
      <c r="BZ86" s="266">
        <f t="shared" si="44"/>
        <v>0</v>
      </c>
      <c r="CA86" s="285">
        <f t="shared" si="261"/>
        <v>0</v>
      </c>
      <c r="CB86" s="715"/>
      <c r="CC86" s="266">
        <f t="shared" si="262"/>
        <v>0</v>
      </c>
      <c r="CD86" s="309">
        <f t="shared" si="263"/>
        <v>0</v>
      </c>
      <c r="CE86" s="310">
        <f t="shared" si="263"/>
        <v>0</v>
      </c>
      <c r="CF86" s="308">
        <f t="shared" si="263"/>
        <v>0</v>
      </c>
      <c r="CG86" s="326"/>
      <c r="CI86" s="737"/>
    </row>
    <row r="87" spans="1:87" s="972" customFormat="1" ht="15">
      <c r="A87" s="177">
        <f t="shared" si="0"/>
        <v>75</v>
      </c>
      <c r="B87" s="165" t="s">
        <v>540</v>
      </c>
      <c r="C87" s="134" t="s">
        <v>225</v>
      </c>
      <c r="D87" s="166" t="s">
        <v>384</v>
      </c>
      <c r="E87" s="218"/>
      <c r="F87" s="761">
        <v>0</v>
      </c>
      <c r="G87" s="266">
        <f t="shared" si="268"/>
        <v>0</v>
      </c>
      <c r="H87" s="183"/>
      <c r="I87" s="207"/>
      <c r="J87" s="547">
        <f t="shared" si="237"/>
        <v>0</v>
      </c>
      <c r="K87" s="195"/>
      <c r="L87" s="492">
        <f t="shared" si="19"/>
        <v>0</v>
      </c>
      <c r="M87" s="547">
        <f t="shared" si="238"/>
        <v>0</v>
      </c>
      <c r="N87" s="195"/>
      <c r="O87" s="492">
        <f t="shared" si="20"/>
        <v>0</v>
      </c>
      <c r="P87" s="547">
        <f t="shared" si="239"/>
        <v>0</v>
      </c>
      <c r="Q87" s="195"/>
      <c r="R87" s="492">
        <f t="shared" si="21"/>
        <v>0</v>
      </c>
      <c r="S87" s="547">
        <f t="shared" si="240"/>
        <v>0</v>
      </c>
      <c r="T87" s="195"/>
      <c r="U87" s="492">
        <f t="shared" si="22"/>
        <v>0</v>
      </c>
      <c r="V87" s="547">
        <f t="shared" si="241"/>
        <v>0</v>
      </c>
      <c r="W87" s="1074"/>
      <c r="X87" s="492">
        <f t="shared" si="23"/>
        <v>0</v>
      </c>
      <c r="Y87" s="547">
        <f t="shared" si="242"/>
        <v>0</v>
      </c>
      <c r="Z87" s="1074"/>
      <c r="AA87" s="492">
        <f t="shared" si="269"/>
        <v>0</v>
      </c>
      <c r="AB87" s="547">
        <f t="shared" si="243"/>
        <v>0</v>
      </c>
      <c r="AC87" s="195"/>
      <c r="AD87" s="492">
        <f t="shared" si="25"/>
        <v>0</v>
      </c>
      <c r="AE87" s="547">
        <f t="shared" si="244"/>
        <v>0</v>
      </c>
      <c r="AF87" s="195"/>
      <c r="AG87" s="492">
        <f t="shared" si="27"/>
        <v>0</v>
      </c>
      <c r="AH87" s="547">
        <f t="shared" si="245"/>
        <v>0</v>
      </c>
      <c r="AI87" s="195"/>
      <c r="AJ87" s="492">
        <f t="shared" si="29"/>
        <v>0</v>
      </c>
      <c r="AK87" s="547">
        <f t="shared" si="246"/>
        <v>0</v>
      </c>
      <c r="AL87" s="195"/>
      <c r="AM87" s="492">
        <f t="shared" si="30"/>
        <v>0</v>
      </c>
      <c r="AN87" s="547">
        <f t="shared" si="247"/>
        <v>0</v>
      </c>
      <c r="AO87" s="195"/>
      <c r="AP87" s="492">
        <f t="shared" si="193"/>
        <v>0</v>
      </c>
      <c r="AQ87" s="547">
        <f t="shared" si="248"/>
        <v>0</v>
      </c>
      <c r="AR87" s="195"/>
      <c r="AS87" s="492">
        <f t="shared" si="194"/>
        <v>0</v>
      </c>
      <c r="AT87" s="547">
        <f t="shared" si="249"/>
        <v>0</v>
      </c>
      <c r="AU87" s="195"/>
      <c r="AV87" s="492">
        <f t="shared" si="195"/>
        <v>0</v>
      </c>
      <c r="AW87" s="547">
        <f t="shared" si="250"/>
        <v>0</v>
      </c>
      <c r="AX87" s="195"/>
      <c r="AY87" s="492">
        <f t="shared" si="196"/>
        <v>0</v>
      </c>
      <c r="AZ87" s="547">
        <f t="shared" si="251"/>
        <v>0</v>
      </c>
      <c r="BA87" s="195"/>
      <c r="BB87" s="492">
        <f t="shared" si="197"/>
        <v>0</v>
      </c>
      <c r="BC87" s="547">
        <f t="shared" si="252"/>
        <v>0</v>
      </c>
      <c r="BD87" s="195"/>
      <c r="BE87" s="492">
        <f t="shared" si="198"/>
        <v>0</v>
      </c>
      <c r="BF87" s="547">
        <f t="shared" si="253"/>
        <v>0</v>
      </c>
      <c r="BG87" s="195"/>
      <c r="BH87" s="492">
        <f t="shared" si="199"/>
        <v>0</v>
      </c>
      <c r="BI87" s="547">
        <f t="shared" si="254"/>
        <v>0</v>
      </c>
      <c r="BJ87" s="195"/>
      <c r="BK87" s="492">
        <f t="shared" si="200"/>
        <v>0</v>
      </c>
      <c r="BL87" s="547">
        <f t="shared" si="255"/>
        <v>0</v>
      </c>
      <c r="BM87" s="195"/>
      <c r="BN87" s="492">
        <f t="shared" si="201"/>
        <v>0</v>
      </c>
      <c r="BO87" s="547">
        <f t="shared" si="256"/>
        <v>0</v>
      </c>
      <c r="BP87" s="195"/>
      <c r="BQ87" s="492">
        <f t="shared" si="202"/>
        <v>0</v>
      </c>
      <c r="BR87" s="285">
        <f t="shared" si="265"/>
        <v>0</v>
      </c>
      <c r="BS87" s="286">
        <f t="shared" si="266"/>
        <v>0</v>
      </c>
      <c r="BT87" s="266">
        <f t="shared" si="267"/>
        <v>0</v>
      </c>
      <c r="BU87" s="740">
        <f t="shared" si="257"/>
        <v>0</v>
      </c>
      <c r="BV87" s="712">
        <f t="shared" si="258"/>
        <v>0</v>
      </c>
      <c r="BW87" s="266">
        <f t="shared" si="259"/>
        <v>0</v>
      </c>
      <c r="BX87" s="285">
        <f t="shared" si="260"/>
        <v>0</v>
      </c>
      <c r="BY87" s="286">
        <f t="shared" si="260"/>
        <v>0</v>
      </c>
      <c r="BZ87" s="266">
        <f t="shared" si="44"/>
        <v>0</v>
      </c>
      <c r="CA87" s="285">
        <f t="shared" si="261"/>
        <v>0</v>
      </c>
      <c r="CB87" s="715"/>
      <c r="CC87" s="266">
        <f t="shared" si="262"/>
        <v>0</v>
      </c>
      <c r="CD87" s="309">
        <f t="shared" si="263"/>
        <v>0</v>
      </c>
      <c r="CE87" s="310">
        <f t="shared" si="263"/>
        <v>0</v>
      </c>
      <c r="CF87" s="308">
        <f t="shared" si="263"/>
        <v>0</v>
      </c>
      <c r="CG87" s="326"/>
      <c r="CI87" s="737"/>
    </row>
    <row r="88" spans="1:87" s="775" customFormat="1">
      <c r="A88" s="177">
        <f t="shared" si="0"/>
        <v>76</v>
      </c>
      <c r="B88" s="2018" t="s">
        <v>492</v>
      </c>
      <c r="C88" s="2019"/>
      <c r="D88" s="2020"/>
      <c r="E88" s="769"/>
      <c r="F88" s="770">
        <f t="shared" ref="F88:K88" si="270">SUM(F73:F87)</f>
        <v>105000</v>
      </c>
      <c r="G88" s="493">
        <f t="shared" si="270"/>
        <v>56346</v>
      </c>
      <c r="H88" s="548">
        <f t="shared" si="270"/>
        <v>0</v>
      </c>
      <c r="I88" s="493">
        <f>SUM(I73:I87)</f>
        <v>56346</v>
      </c>
      <c r="J88" s="548">
        <f t="shared" si="270"/>
        <v>0</v>
      </c>
      <c r="K88" s="487">
        <f t="shared" si="270"/>
        <v>0</v>
      </c>
      <c r="L88" s="492">
        <f t="shared" si="19"/>
        <v>0</v>
      </c>
      <c r="M88" s="548">
        <f>SUM(M73:M87)</f>
        <v>0</v>
      </c>
      <c r="N88" s="487">
        <f>SUM(N73:N87)</f>
        <v>0</v>
      </c>
      <c r="O88" s="493">
        <f>SUM(O73:O87)</f>
        <v>0</v>
      </c>
      <c r="P88" s="548">
        <f>SUM(P73:P87)</f>
        <v>0</v>
      </c>
      <c r="Q88" s="487">
        <f>SUM(Q73:Q87)</f>
        <v>0</v>
      </c>
      <c r="R88" s="492">
        <f t="shared" si="21"/>
        <v>0</v>
      </c>
      <c r="S88" s="548">
        <f>SUM(S73:S87)</f>
        <v>0</v>
      </c>
      <c r="T88" s="487">
        <f>SUM(T73:T87)</f>
        <v>0</v>
      </c>
      <c r="U88" s="492">
        <f t="shared" si="22"/>
        <v>0</v>
      </c>
      <c r="V88" s="548">
        <f>SUM(V73:V87)</f>
        <v>31627.876416614999</v>
      </c>
      <c r="W88" s="1074">
        <f>SUM(W73:W87)</f>
        <v>24441</v>
      </c>
      <c r="X88" s="492">
        <f t="shared" si="23"/>
        <v>21263.670097763999</v>
      </c>
      <c r="Y88" s="548">
        <f t="shared" ref="Y88:AK88" si="271">SUM(Y73:Y87)</f>
        <v>6907.5743205354802</v>
      </c>
      <c r="Z88" s="1074">
        <f t="shared" si="271"/>
        <v>5623</v>
      </c>
      <c r="AA88" s="492">
        <f t="shared" si="269"/>
        <v>4681.54611491984</v>
      </c>
      <c r="AB88" s="548">
        <f t="shared" si="271"/>
        <v>0</v>
      </c>
      <c r="AC88" s="487">
        <f t="shared" si="271"/>
        <v>0</v>
      </c>
      <c r="AD88" s="492">
        <f t="shared" si="25"/>
        <v>0</v>
      </c>
      <c r="AE88" s="548">
        <f t="shared" si="271"/>
        <v>4362.8895749999992</v>
      </c>
      <c r="AF88" s="487">
        <f t="shared" si="271"/>
        <v>3371.5</v>
      </c>
      <c r="AG88" s="492">
        <f t="shared" si="27"/>
        <v>2933.2049999999999</v>
      </c>
      <c r="AH88" s="548">
        <f t="shared" si="271"/>
        <v>148.81574999999998</v>
      </c>
      <c r="AI88" s="487">
        <f t="shared" si="271"/>
        <v>115</v>
      </c>
      <c r="AJ88" s="492">
        <f t="shared" si="29"/>
        <v>100.05</v>
      </c>
      <c r="AK88" s="548">
        <f t="shared" si="271"/>
        <v>11388.701120999998</v>
      </c>
      <c r="AL88" s="487">
        <f>AL74+AL75</f>
        <v>8800.82</v>
      </c>
      <c r="AM88" s="492">
        <f t="shared" si="30"/>
        <v>7656.7133999999996</v>
      </c>
      <c r="AN88" s="487">
        <f>AN66</f>
        <v>455.50559999999996</v>
      </c>
      <c r="AO88" s="487">
        <f>AO66</f>
        <v>352</v>
      </c>
      <c r="AP88" s="492">
        <f t="shared" si="193"/>
        <v>306.24</v>
      </c>
      <c r="AQ88" s="548">
        <f>SUM(AQ73:AQ87)</f>
        <v>0</v>
      </c>
      <c r="AR88" s="487">
        <f>SUM(AR73:AR87)</f>
        <v>0</v>
      </c>
      <c r="AS88" s="492">
        <f t="shared" si="194"/>
        <v>0</v>
      </c>
      <c r="AT88" s="548">
        <f>SUM(AT73:AT87)</f>
        <v>0</v>
      </c>
      <c r="AU88" s="487">
        <f>SUM(AU73:AU87)</f>
        <v>0</v>
      </c>
      <c r="AV88" s="492">
        <f t="shared" si="195"/>
        <v>0</v>
      </c>
      <c r="AW88" s="548">
        <f>SUM(AW73:AW87)</f>
        <v>0</v>
      </c>
      <c r="AX88" s="487">
        <f>SUM(AX73:AX87)</f>
        <v>0</v>
      </c>
      <c r="AY88" s="492">
        <f t="shared" si="196"/>
        <v>0</v>
      </c>
      <c r="AZ88" s="548">
        <f>SUM(AZ73:AZ87)</f>
        <v>0</v>
      </c>
      <c r="BA88" s="487">
        <f>SUM(BA73:BA87)</f>
        <v>0</v>
      </c>
      <c r="BB88" s="492">
        <f t="shared" si="197"/>
        <v>0</v>
      </c>
      <c r="BC88" s="548">
        <f>SUM(BC73:BC87)</f>
        <v>0</v>
      </c>
      <c r="BD88" s="487">
        <f>SUM(BD73:BD87)</f>
        <v>0</v>
      </c>
      <c r="BE88" s="492">
        <f t="shared" si="198"/>
        <v>0</v>
      </c>
      <c r="BF88" s="548">
        <f>SUM(BF73:BF87)</f>
        <v>0</v>
      </c>
      <c r="BG88" s="487">
        <f>SUM(BG73:BG87)</f>
        <v>0</v>
      </c>
      <c r="BH88" s="492">
        <f t="shared" si="199"/>
        <v>0</v>
      </c>
      <c r="BI88" s="548">
        <f>SUM(BI73:BI87)</f>
        <v>0</v>
      </c>
      <c r="BJ88" s="487">
        <f>SUM(BJ73:BJ87)</f>
        <v>0</v>
      </c>
      <c r="BK88" s="492">
        <f t="shared" si="200"/>
        <v>0</v>
      </c>
      <c r="BL88" s="548">
        <f>SUM(BL73:BL87)</f>
        <v>0</v>
      </c>
      <c r="BM88" s="487">
        <f>SUM(BM73:BM87)</f>
        <v>0</v>
      </c>
      <c r="BN88" s="492">
        <f t="shared" si="201"/>
        <v>0</v>
      </c>
      <c r="BO88" s="548">
        <f>SUM(BO73:BO87)</f>
        <v>0</v>
      </c>
      <c r="BP88" s="487">
        <f>SUM(BP73:BP87)</f>
        <v>0</v>
      </c>
      <c r="BQ88" s="492">
        <f t="shared" si="202"/>
        <v>0</v>
      </c>
      <c r="BR88" s="548">
        <f t="shared" ref="BR88:CA88" si="272">SUM(BR73:BR87)</f>
        <v>54435.857183150481</v>
      </c>
      <c r="BS88" s="487">
        <f t="shared" si="272"/>
        <v>42351.32</v>
      </c>
      <c r="BT88" s="493">
        <f t="shared" si="272"/>
        <v>36635.184612683835</v>
      </c>
      <c r="BU88" s="548">
        <f t="shared" si="272"/>
        <v>17770.444663999999</v>
      </c>
      <c r="BV88" s="487">
        <f t="shared" si="272"/>
        <v>13994.68</v>
      </c>
      <c r="BW88" s="493">
        <f t="shared" si="272"/>
        <v>11984.722074360001</v>
      </c>
      <c r="BX88" s="548">
        <f t="shared" si="272"/>
        <v>72206.301847150477</v>
      </c>
      <c r="BY88" s="487">
        <f t="shared" si="272"/>
        <v>56346</v>
      </c>
      <c r="BZ88" s="493">
        <f t="shared" si="272"/>
        <v>48619.90668704384</v>
      </c>
      <c r="CA88" s="548">
        <f t="shared" si="272"/>
        <v>0</v>
      </c>
      <c r="CB88" s="487">
        <f>SUM(CB73:CB87)</f>
        <v>0</v>
      </c>
      <c r="CC88" s="493">
        <f>SUM(CC73:CC87)</f>
        <v>0</v>
      </c>
      <c r="CD88" s="771">
        <f>SUM(CD73:CD87)</f>
        <v>72206.301847150477</v>
      </c>
      <c r="CE88" s="772">
        <f>SUM(CE73:CE87)</f>
        <v>56346</v>
      </c>
      <c r="CF88" s="773">
        <f>SUM(CF73:CF87)</f>
        <v>48619.90668704384</v>
      </c>
      <c r="CG88" s="774"/>
      <c r="CI88" s="776"/>
    </row>
    <row r="89" spans="1:87" s="972" customFormat="1" ht="30">
      <c r="A89" s="177">
        <f t="shared" si="0"/>
        <v>77</v>
      </c>
      <c r="B89" s="165" t="s">
        <v>396</v>
      </c>
      <c r="C89" s="137" t="s">
        <v>225</v>
      </c>
      <c r="D89" s="170" t="s">
        <v>338</v>
      </c>
      <c r="E89" s="220"/>
      <c r="F89" s="758">
        <v>0</v>
      </c>
      <c r="G89" s="1207">
        <v>3191.76</v>
      </c>
      <c r="H89" s="186"/>
      <c r="I89" s="211">
        <v>3191.76</v>
      </c>
      <c r="J89" s="547">
        <f>K89*J$3</f>
        <v>0</v>
      </c>
      <c r="K89" s="198"/>
      <c r="L89" s="492">
        <f t="shared" si="19"/>
        <v>0</v>
      </c>
      <c r="M89" s="547">
        <f>N89*M$3</f>
        <v>0</v>
      </c>
      <c r="N89" s="198"/>
      <c r="O89" s="492">
        <f t="shared" si="20"/>
        <v>0</v>
      </c>
      <c r="P89" s="547">
        <f>Q89*P$3</f>
        <v>2411.7910362000002</v>
      </c>
      <c r="Q89" s="198">
        <v>1638</v>
      </c>
      <c r="R89" s="492">
        <f t="shared" si="21"/>
        <v>1520.5406579999999</v>
      </c>
      <c r="S89" s="547">
        <f>T89*S$3</f>
        <v>2227.5478254294721</v>
      </c>
      <c r="T89" s="198">
        <v>1553.76</v>
      </c>
      <c r="U89" s="492">
        <f t="shared" si="22"/>
        <v>1426.8044922767999</v>
      </c>
      <c r="V89" s="547">
        <f t="shared" ref="V89:V154" si="273">W89*V$3</f>
        <v>0</v>
      </c>
      <c r="W89" s="1075">
        <v>0</v>
      </c>
      <c r="X89" s="492">
        <f t="shared" si="23"/>
        <v>0</v>
      </c>
      <c r="Y89" s="186"/>
      <c r="Z89" s="1075"/>
      <c r="AA89" s="492">
        <f t="shared" si="269"/>
        <v>0</v>
      </c>
      <c r="AB89" s="186"/>
      <c r="AC89" s="198"/>
      <c r="AD89" s="492">
        <f t="shared" si="25"/>
        <v>0</v>
      </c>
      <c r="AE89" s="186"/>
      <c r="AF89" s="198"/>
      <c r="AG89" s="492">
        <f t="shared" si="27"/>
        <v>0</v>
      </c>
      <c r="AH89" s="186"/>
      <c r="AI89" s="198"/>
      <c r="AJ89" s="492">
        <f t="shared" si="29"/>
        <v>0</v>
      </c>
      <c r="AK89" s="186"/>
      <c r="AL89" s="198"/>
      <c r="AM89" s="492">
        <f t="shared" si="30"/>
        <v>0</v>
      </c>
      <c r="AN89" s="186"/>
      <c r="AO89" s="198"/>
      <c r="AP89" s="492">
        <f t="shared" si="193"/>
        <v>0</v>
      </c>
      <c r="AQ89" s="186"/>
      <c r="AR89" s="198"/>
      <c r="AS89" s="492">
        <f t="shared" si="194"/>
        <v>0</v>
      </c>
      <c r="AT89" s="186"/>
      <c r="AU89" s="198"/>
      <c r="AV89" s="492">
        <f t="shared" si="195"/>
        <v>0</v>
      </c>
      <c r="AW89" s="186"/>
      <c r="AX89" s="198"/>
      <c r="AY89" s="492">
        <f t="shared" si="196"/>
        <v>0</v>
      </c>
      <c r="AZ89" s="186"/>
      <c r="BA89" s="198"/>
      <c r="BB89" s="492">
        <f t="shared" si="197"/>
        <v>0</v>
      </c>
      <c r="BC89" s="186"/>
      <c r="BD89" s="198"/>
      <c r="BE89" s="492">
        <f t="shared" si="198"/>
        <v>0</v>
      </c>
      <c r="BF89" s="186"/>
      <c r="BG89" s="198"/>
      <c r="BH89" s="492">
        <f t="shared" si="199"/>
        <v>0</v>
      </c>
      <c r="BI89" s="186"/>
      <c r="BJ89" s="198"/>
      <c r="BK89" s="492">
        <f t="shared" si="200"/>
        <v>0</v>
      </c>
      <c r="BL89" s="186"/>
      <c r="BM89" s="198"/>
      <c r="BN89" s="492">
        <f t="shared" si="201"/>
        <v>0</v>
      </c>
      <c r="BO89" s="186"/>
      <c r="BP89" s="198"/>
      <c r="BQ89" s="492">
        <f t="shared" si="202"/>
        <v>0</v>
      </c>
      <c r="BR89" s="285">
        <f>J89+M89+P89+S89+V89+Y89+AB89+AE89+AH89+AK89+AN89+AQ89+AT89+AW89+AZ89+BC89+BF89+BI89+BL89+BO89</f>
        <v>4639.3388616294724</v>
      </c>
      <c r="BS89" s="286">
        <f>K89+N89+Q89+T89+W89+Z89+AC89+AF89+AI89+AL89+AO89+AR89+AU89+AX89+BA89+BD89+BG89+BJ89+BM89+BP89</f>
        <v>3191.76</v>
      </c>
      <c r="BT89" s="266">
        <f>L89+O89+R89+U89+X89+AA89+AD89+AG89+AJ89+AM89+AP89+AS89+AV89+AY89+BB89+BE89+BH89+BK89+BN89+BQ89</f>
        <v>2947.3451502767998</v>
      </c>
      <c r="BU89" s="740">
        <f t="shared" si="257"/>
        <v>0</v>
      </c>
      <c r="BV89" s="712">
        <f>I89-BS89</f>
        <v>0</v>
      </c>
      <c r="BW89" s="266">
        <f>BV89*BW$3</f>
        <v>0</v>
      </c>
      <c r="BX89" s="285">
        <f t="shared" si="260"/>
        <v>4639.3388616294724</v>
      </c>
      <c r="BY89" s="286">
        <f t="shared" si="260"/>
        <v>3191.76</v>
      </c>
      <c r="BZ89" s="266">
        <f t="shared" si="44"/>
        <v>2947.3451502767998</v>
      </c>
      <c r="CA89" s="285">
        <f>CB89*$CA$3</f>
        <v>0</v>
      </c>
      <c r="CB89" s="715"/>
      <c r="CC89" s="266">
        <f t="shared" si="262"/>
        <v>0</v>
      </c>
      <c r="CD89" s="309">
        <f>BX89+CA89</f>
        <v>4639.3388616294724</v>
      </c>
      <c r="CE89" s="310">
        <f>BY89+CB89</f>
        <v>3191.76</v>
      </c>
      <c r="CF89" s="308">
        <f>BZ89+CC89</f>
        <v>2947.3451502767998</v>
      </c>
      <c r="CG89" s="326"/>
      <c r="CI89" s="737"/>
    </row>
    <row r="90" spans="1:87" s="972" customFormat="1">
      <c r="A90" s="177">
        <f t="shared" si="0"/>
        <v>78</v>
      </c>
      <c r="B90" s="1998" t="s">
        <v>437</v>
      </c>
      <c r="C90" s="1999"/>
      <c r="D90" s="2000"/>
      <c r="E90" s="185"/>
      <c r="F90" s="758"/>
      <c r="G90" s="1207"/>
      <c r="H90" s="183"/>
      <c r="I90" s="207"/>
      <c r="J90" s="547"/>
      <c r="K90" s="195"/>
      <c r="L90" s="492">
        <f t="shared" si="19"/>
        <v>0</v>
      </c>
      <c r="M90" s="547"/>
      <c r="N90" s="195"/>
      <c r="O90" s="492">
        <f t="shared" si="20"/>
        <v>0</v>
      </c>
      <c r="P90" s="547"/>
      <c r="Q90" s="195"/>
      <c r="R90" s="492">
        <f t="shared" si="21"/>
        <v>0</v>
      </c>
      <c r="S90" s="547"/>
      <c r="T90" s="195"/>
      <c r="U90" s="492"/>
      <c r="V90" s="183"/>
      <c r="W90" s="1074"/>
      <c r="X90" s="492"/>
      <c r="Y90" s="183"/>
      <c r="Z90" s="1074"/>
      <c r="AA90" s="492">
        <f t="shared" si="269"/>
        <v>0</v>
      </c>
      <c r="AB90" s="183"/>
      <c r="AC90" s="195"/>
      <c r="AD90" s="492"/>
      <c r="AE90" s="183"/>
      <c r="AF90" s="195"/>
      <c r="AG90" s="492"/>
      <c r="AH90" s="183"/>
      <c r="AI90" s="195"/>
      <c r="AJ90" s="492"/>
      <c r="AK90" s="183"/>
      <c r="AL90" s="195"/>
      <c r="AM90" s="492"/>
      <c r="AN90" s="183"/>
      <c r="AO90" s="195"/>
      <c r="AP90" s="492"/>
      <c r="AQ90" s="183"/>
      <c r="AR90" s="195"/>
      <c r="AS90" s="492"/>
      <c r="AT90" s="183"/>
      <c r="AU90" s="195"/>
      <c r="AV90" s="492"/>
      <c r="AW90" s="183"/>
      <c r="AX90" s="195"/>
      <c r="AY90" s="492"/>
      <c r="AZ90" s="183"/>
      <c r="BA90" s="195"/>
      <c r="BB90" s="492"/>
      <c r="BC90" s="183"/>
      <c r="BD90" s="195"/>
      <c r="BE90" s="492"/>
      <c r="BF90" s="183"/>
      <c r="BG90" s="195"/>
      <c r="BH90" s="492"/>
      <c r="BI90" s="183"/>
      <c r="BJ90" s="195"/>
      <c r="BK90" s="492"/>
      <c r="BL90" s="183"/>
      <c r="BM90" s="195"/>
      <c r="BN90" s="492"/>
      <c r="BO90" s="183"/>
      <c r="BP90" s="195"/>
      <c r="BQ90" s="492"/>
      <c r="BR90" s="285">
        <f t="shared" ref="BR90:BR153" si="274">J90+M90+P90+S90+V90+Y90+AB90+AE90+AH90+AK90+AN90+AQ90+AT90+AW90+AZ90+BC90+BF90+BI90+BL90+BO90</f>
        <v>0</v>
      </c>
      <c r="BS90" s="286">
        <f t="shared" ref="BS90:BS153" si="275">K90+N90+Q90+T90+W90+Z90+AC90+AF90+AI90+AL90+AO90+AR90+AU90+AX90+BA90+BD90+BG90+BJ90+BM90+BP90</f>
        <v>0</v>
      </c>
      <c r="BT90" s="266">
        <f t="shared" ref="BT90:BT153" si="276">L90+O90+R90+U90+X90+AA90+AD90+AG90+AJ90+AM90+AP90+AS90+AV90+AY90+BB90+BE90+BH90+BK90+BN90+BQ90</f>
        <v>0</v>
      </c>
      <c r="BU90" s="285"/>
      <c r="BV90" s="286"/>
      <c r="BW90" s="266"/>
      <c r="BX90" s="285"/>
      <c r="BY90" s="286"/>
      <c r="BZ90" s="266"/>
      <c r="CA90" s="285"/>
      <c r="CB90" s="715"/>
      <c r="CC90" s="266"/>
      <c r="CD90" s="309"/>
      <c r="CE90" s="310"/>
      <c r="CF90" s="308"/>
      <c r="CG90" s="326"/>
      <c r="CI90" s="737"/>
    </row>
    <row r="91" spans="1:87" s="972" customFormat="1">
      <c r="A91" s="177">
        <f t="shared" si="0"/>
        <v>79</v>
      </c>
      <c r="B91" s="165" t="s">
        <v>843</v>
      </c>
      <c r="C91" s="134" t="s">
        <v>226</v>
      </c>
      <c r="D91" s="1100" t="str">
        <f>' Grants'!E44</f>
        <v>Gjon Serreçi</v>
      </c>
      <c r="E91" s="218"/>
      <c r="F91" s="761">
        <v>11349.13</v>
      </c>
      <c r="G91" s="1207">
        <v>10000</v>
      </c>
      <c r="H91" s="183"/>
      <c r="I91" s="1569">
        <v>10000</v>
      </c>
      <c r="J91" s="547">
        <f t="shared" ref="J91:J154" si="277">K91*J$3</f>
        <v>0</v>
      </c>
      <c r="K91" s="195"/>
      <c r="L91" s="492">
        <f t="shared" si="19"/>
        <v>0</v>
      </c>
      <c r="M91" s="547">
        <f t="shared" ref="M91:M154" si="278">N91*M$3</f>
        <v>0</v>
      </c>
      <c r="N91" s="195"/>
      <c r="O91" s="492">
        <f t="shared" si="20"/>
        <v>0</v>
      </c>
      <c r="P91" s="547">
        <f t="shared" ref="P91:P154" si="279">Q91*P$3</f>
        <v>0</v>
      </c>
      <c r="Q91" s="195"/>
      <c r="R91" s="492">
        <f t="shared" si="21"/>
        <v>0</v>
      </c>
      <c r="S91" s="547">
        <f t="shared" ref="S91:S154" si="280">T91*S$3</f>
        <v>0</v>
      </c>
      <c r="T91" s="195"/>
      <c r="U91" s="492">
        <f t="shared" si="22"/>
        <v>0</v>
      </c>
      <c r="V91" s="547">
        <f t="shared" si="273"/>
        <v>0</v>
      </c>
      <c r="W91" s="1074"/>
      <c r="X91" s="492">
        <f t="shared" si="23"/>
        <v>0</v>
      </c>
      <c r="Y91" s="547">
        <f t="shared" ref="Y91:Y154" si="281">Z91*Y$3</f>
        <v>0</v>
      </c>
      <c r="Z91" s="1074"/>
      <c r="AA91" s="492">
        <f t="shared" si="269"/>
        <v>0</v>
      </c>
      <c r="AB91" s="547">
        <f t="shared" ref="AB91:AB154" si="282">AC91*AB$3</f>
        <v>0</v>
      </c>
      <c r="AC91" s="195"/>
      <c r="AD91" s="492">
        <f t="shared" si="25"/>
        <v>0</v>
      </c>
      <c r="AE91" s="547">
        <f t="shared" ref="AE91:AE154" si="283">AF91*AE$3</f>
        <v>0</v>
      </c>
      <c r="AF91" s="195"/>
      <c r="AG91" s="492">
        <f t="shared" si="27"/>
        <v>0</v>
      </c>
      <c r="AH91" s="547">
        <f t="shared" ref="AH91:AH154" si="284">AI91*AH$3</f>
        <v>0</v>
      </c>
      <c r="AI91" s="195"/>
      <c r="AJ91" s="492">
        <f t="shared" si="29"/>
        <v>0</v>
      </c>
      <c r="AK91" s="547">
        <f t="shared" ref="AK91:AK154" si="285">AL91*AK$3</f>
        <v>0</v>
      </c>
      <c r="AL91" s="195"/>
      <c r="AM91" s="492">
        <f t="shared" si="30"/>
        <v>0</v>
      </c>
      <c r="AN91" s="547">
        <f t="shared" ref="AN91:AN154" si="286">AO91*AN$3</f>
        <v>0</v>
      </c>
      <c r="AO91" s="195"/>
      <c r="AP91" s="492">
        <f t="shared" ref="AP91:AP157" si="287">AO91*AP$3</f>
        <v>0</v>
      </c>
      <c r="AQ91" s="547">
        <f t="shared" ref="AQ91:AQ154" si="288">AR91*AQ$3</f>
        <v>0</v>
      </c>
      <c r="AR91" s="195"/>
      <c r="AS91" s="492">
        <f t="shared" ref="AS91:AS157" si="289">AR91*AS$3</f>
        <v>0</v>
      </c>
      <c r="AT91" s="547">
        <f t="shared" ref="AT91:AT154" si="290">AU91*AT$3</f>
        <v>0</v>
      </c>
      <c r="AU91" s="195"/>
      <c r="AV91" s="492">
        <f t="shared" ref="AV91:AV157" si="291">AU91*AV$3</f>
        <v>0</v>
      </c>
      <c r="AW91" s="547">
        <f t="shared" ref="AW91:AW154" si="292">AX91*AW$3</f>
        <v>0</v>
      </c>
      <c r="AX91" s="195"/>
      <c r="AY91" s="492">
        <f t="shared" ref="AY91:AY157" si="293">AX91*AY$3</f>
        <v>0</v>
      </c>
      <c r="AZ91" s="547">
        <f t="shared" ref="AZ91:AZ154" si="294">BA91*AZ$3</f>
        <v>0</v>
      </c>
      <c r="BA91" s="195"/>
      <c r="BB91" s="492">
        <f t="shared" ref="BB91:BB157" si="295">BA91*BB$3</f>
        <v>0</v>
      </c>
      <c r="BC91" s="547">
        <f t="shared" ref="BC91:BC154" si="296">BD91*BC$3</f>
        <v>0</v>
      </c>
      <c r="BD91" s="195"/>
      <c r="BE91" s="492">
        <f t="shared" ref="BE91:BE157" si="297">BD91*BE$3</f>
        <v>0</v>
      </c>
      <c r="BF91" s="547">
        <f t="shared" ref="BF91:BF154" si="298">BG91*BF$3</f>
        <v>0</v>
      </c>
      <c r="BG91" s="195"/>
      <c r="BH91" s="492">
        <f t="shared" ref="BH91:BH157" si="299">BG91*BH$3</f>
        <v>0</v>
      </c>
      <c r="BI91" s="547">
        <f t="shared" ref="BI91:BI154" si="300">BJ91*BI$3</f>
        <v>0</v>
      </c>
      <c r="BJ91" s="195"/>
      <c r="BK91" s="492">
        <f t="shared" ref="BK91:BK157" si="301">BJ91*BK$3</f>
        <v>0</v>
      </c>
      <c r="BL91" s="547">
        <f t="shared" ref="BL91:BL154" si="302">BM91*BL$3</f>
        <v>0</v>
      </c>
      <c r="BM91" s="195"/>
      <c r="BN91" s="492">
        <f t="shared" ref="BN91:BN157" si="303">BM91*BN$3</f>
        <v>0</v>
      </c>
      <c r="BO91" s="547">
        <f t="shared" ref="BO91:BO154" si="304">BP91*BO$3</f>
        <v>0</v>
      </c>
      <c r="BP91" s="195"/>
      <c r="BQ91" s="492">
        <f t="shared" ref="BQ91:BQ157" si="305">BP91*BQ$3</f>
        <v>0</v>
      </c>
      <c r="BR91" s="285">
        <f t="shared" si="274"/>
        <v>0</v>
      </c>
      <c r="BS91" s="286">
        <f t="shared" si="275"/>
        <v>0</v>
      </c>
      <c r="BT91" s="266">
        <f t="shared" si="276"/>
        <v>0</v>
      </c>
      <c r="BU91" s="740">
        <f t="shared" si="257"/>
        <v>12698</v>
      </c>
      <c r="BV91" s="712">
        <f t="shared" ref="BV91:BV154" si="306">I91-BS91</f>
        <v>10000</v>
      </c>
      <c r="BW91" s="266">
        <f t="shared" ref="BW91:BW154" si="307">BV91*BW$3</f>
        <v>8563.77</v>
      </c>
      <c r="BX91" s="285">
        <f t="shared" si="260"/>
        <v>12698</v>
      </c>
      <c r="BY91" s="286">
        <f t="shared" si="260"/>
        <v>10000</v>
      </c>
      <c r="BZ91" s="266">
        <f t="shared" si="44"/>
        <v>8563.77</v>
      </c>
      <c r="CA91" s="285">
        <f t="shared" ref="CA91:CA154" si="308">CB91*CA$3</f>
        <v>0</v>
      </c>
      <c r="CB91" s="715">
        <v>0</v>
      </c>
      <c r="CC91" s="266">
        <f>CB91*$CC$3</f>
        <v>0</v>
      </c>
      <c r="CD91" s="309">
        <f t="shared" ref="CD91:CD154" si="309">BX91+CA91</f>
        <v>12698</v>
      </c>
      <c r="CE91" s="310">
        <f t="shared" ref="CE91:CE154" si="310">BY91+CB91</f>
        <v>10000</v>
      </c>
      <c r="CF91" s="308">
        <f t="shared" ref="CF91:CF154" si="311">BZ91+CC91</f>
        <v>8563.77</v>
      </c>
      <c r="CG91" s="326"/>
      <c r="CI91" s="737"/>
    </row>
    <row r="92" spans="1:87" s="972" customFormat="1">
      <c r="A92" s="177">
        <f t="shared" si="0"/>
        <v>80</v>
      </c>
      <c r="B92" s="165" t="s">
        <v>844</v>
      </c>
      <c r="C92" s="134" t="s">
        <v>226</v>
      </c>
      <c r="D92" s="1100" t="s">
        <v>957</v>
      </c>
      <c r="E92" s="218"/>
      <c r="F92" s="761">
        <v>11349.06</v>
      </c>
      <c r="G92" s="1207">
        <v>10000</v>
      </c>
      <c r="H92" s="183"/>
      <c r="I92" s="1569">
        <v>10000</v>
      </c>
      <c r="J92" s="547">
        <f t="shared" si="277"/>
        <v>0</v>
      </c>
      <c r="K92" s="195"/>
      <c r="L92" s="492">
        <f t="shared" si="19"/>
        <v>0</v>
      </c>
      <c r="M92" s="547">
        <f t="shared" si="278"/>
        <v>0</v>
      </c>
      <c r="N92" s="195"/>
      <c r="O92" s="492">
        <f t="shared" si="20"/>
        <v>0</v>
      </c>
      <c r="P92" s="547">
        <f t="shared" si="279"/>
        <v>0</v>
      </c>
      <c r="Q92" s="195"/>
      <c r="R92" s="492">
        <f t="shared" si="21"/>
        <v>0</v>
      </c>
      <c r="S92" s="547">
        <f t="shared" si="280"/>
        <v>0</v>
      </c>
      <c r="T92" s="195"/>
      <c r="U92" s="492">
        <f t="shared" si="22"/>
        <v>0</v>
      </c>
      <c r="V92" s="547">
        <f t="shared" si="273"/>
        <v>0</v>
      </c>
      <c r="W92" s="1074"/>
      <c r="X92" s="492">
        <f t="shared" si="23"/>
        <v>0</v>
      </c>
      <c r="Y92" s="547">
        <f t="shared" si="281"/>
        <v>0</v>
      </c>
      <c r="Z92" s="1074"/>
      <c r="AA92" s="492">
        <f t="shared" si="269"/>
        <v>0</v>
      </c>
      <c r="AB92" s="547">
        <f t="shared" si="282"/>
        <v>0</v>
      </c>
      <c r="AC92" s="195"/>
      <c r="AD92" s="492">
        <f t="shared" si="25"/>
        <v>0</v>
      </c>
      <c r="AE92" s="547">
        <f t="shared" si="283"/>
        <v>0</v>
      </c>
      <c r="AF92" s="195"/>
      <c r="AG92" s="492">
        <f t="shared" si="27"/>
        <v>0</v>
      </c>
      <c r="AH92" s="547">
        <f t="shared" si="284"/>
        <v>0</v>
      </c>
      <c r="AI92" s="195"/>
      <c r="AJ92" s="492">
        <f t="shared" si="29"/>
        <v>0</v>
      </c>
      <c r="AK92" s="547">
        <f t="shared" si="285"/>
        <v>0</v>
      </c>
      <c r="AL92" s="195"/>
      <c r="AM92" s="492">
        <f t="shared" si="30"/>
        <v>0</v>
      </c>
      <c r="AN92" s="547">
        <f t="shared" si="286"/>
        <v>0</v>
      </c>
      <c r="AO92" s="195"/>
      <c r="AP92" s="492">
        <f t="shared" si="287"/>
        <v>0</v>
      </c>
      <c r="AQ92" s="547">
        <f t="shared" si="288"/>
        <v>0</v>
      </c>
      <c r="AR92" s="195"/>
      <c r="AS92" s="492">
        <f t="shared" si="289"/>
        <v>0</v>
      </c>
      <c r="AT92" s="547">
        <f t="shared" si="290"/>
        <v>0</v>
      </c>
      <c r="AU92" s="195"/>
      <c r="AV92" s="492">
        <f t="shared" si="291"/>
        <v>0</v>
      </c>
      <c r="AW92" s="547">
        <f t="shared" si="292"/>
        <v>0</v>
      </c>
      <c r="AX92" s="195"/>
      <c r="AY92" s="492">
        <f t="shared" si="293"/>
        <v>0</v>
      </c>
      <c r="AZ92" s="547">
        <f t="shared" si="294"/>
        <v>0</v>
      </c>
      <c r="BA92" s="195"/>
      <c r="BB92" s="492">
        <f t="shared" si="295"/>
        <v>0</v>
      </c>
      <c r="BC92" s="547">
        <f t="shared" si="296"/>
        <v>0</v>
      </c>
      <c r="BD92" s="195"/>
      <c r="BE92" s="492">
        <f t="shared" si="297"/>
        <v>0</v>
      </c>
      <c r="BF92" s="547">
        <f t="shared" si="298"/>
        <v>0</v>
      </c>
      <c r="BG92" s="195"/>
      <c r="BH92" s="492">
        <f t="shared" si="299"/>
        <v>0</v>
      </c>
      <c r="BI92" s="547">
        <f t="shared" si="300"/>
        <v>0</v>
      </c>
      <c r="BJ92" s="195"/>
      <c r="BK92" s="492">
        <f t="shared" si="301"/>
        <v>0</v>
      </c>
      <c r="BL92" s="547">
        <f t="shared" si="302"/>
        <v>0</v>
      </c>
      <c r="BM92" s="195"/>
      <c r="BN92" s="492">
        <f t="shared" si="303"/>
        <v>0</v>
      </c>
      <c r="BO92" s="547">
        <f t="shared" si="304"/>
        <v>0</v>
      </c>
      <c r="BP92" s="195"/>
      <c r="BQ92" s="492">
        <f t="shared" si="305"/>
        <v>0</v>
      </c>
      <c r="BR92" s="285">
        <f t="shared" si="274"/>
        <v>0</v>
      </c>
      <c r="BS92" s="286">
        <f t="shared" si="275"/>
        <v>0</v>
      </c>
      <c r="BT92" s="266">
        <f t="shared" si="276"/>
        <v>0</v>
      </c>
      <c r="BU92" s="740">
        <f t="shared" si="257"/>
        <v>12698</v>
      </c>
      <c r="BV92" s="712">
        <f t="shared" si="306"/>
        <v>10000</v>
      </c>
      <c r="BW92" s="266">
        <f t="shared" si="307"/>
        <v>8563.77</v>
      </c>
      <c r="BX92" s="285">
        <f t="shared" si="260"/>
        <v>12698</v>
      </c>
      <c r="BY92" s="286">
        <f t="shared" si="260"/>
        <v>10000</v>
      </c>
      <c r="BZ92" s="266">
        <f t="shared" si="44"/>
        <v>8563.77</v>
      </c>
      <c r="CA92" s="285">
        <f t="shared" si="308"/>
        <v>0</v>
      </c>
      <c r="CB92" s="715">
        <v>0</v>
      </c>
      <c r="CC92" s="266">
        <f t="shared" ref="CC92:CC154" si="312">CB92*$CC$3</f>
        <v>0</v>
      </c>
      <c r="CD92" s="309">
        <f t="shared" si="309"/>
        <v>12698</v>
      </c>
      <c r="CE92" s="310">
        <f t="shared" si="310"/>
        <v>10000</v>
      </c>
      <c r="CF92" s="308">
        <f t="shared" si="311"/>
        <v>8563.77</v>
      </c>
      <c r="CG92" s="326"/>
      <c r="CI92" s="737"/>
    </row>
    <row r="93" spans="1:87" s="972" customFormat="1">
      <c r="A93" s="177">
        <f t="shared" si="0"/>
        <v>81</v>
      </c>
      <c r="B93" s="165" t="s">
        <v>845</v>
      </c>
      <c r="C93" s="134" t="s">
        <v>226</v>
      </c>
      <c r="D93" s="1100" t="str">
        <f>' Grants'!E48</f>
        <v>Naim Frasheri</v>
      </c>
      <c r="E93" s="218"/>
      <c r="F93" s="761">
        <v>11349.06</v>
      </c>
      <c r="G93" s="1207">
        <v>9605</v>
      </c>
      <c r="H93" s="183"/>
      <c r="I93" s="1569">
        <v>9605</v>
      </c>
      <c r="J93" s="547">
        <f t="shared" si="277"/>
        <v>0</v>
      </c>
      <c r="K93" s="195"/>
      <c r="L93" s="492">
        <f t="shared" si="19"/>
        <v>0</v>
      </c>
      <c r="M93" s="547">
        <f t="shared" si="278"/>
        <v>0</v>
      </c>
      <c r="N93" s="195"/>
      <c r="O93" s="492">
        <f t="shared" si="20"/>
        <v>0</v>
      </c>
      <c r="P93" s="547">
        <f t="shared" si="279"/>
        <v>0</v>
      </c>
      <c r="Q93" s="195"/>
      <c r="R93" s="492">
        <f t="shared" si="21"/>
        <v>0</v>
      </c>
      <c r="S93" s="547">
        <f t="shared" si="280"/>
        <v>0</v>
      </c>
      <c r="T93" s="195"/>
      <c r="U93" s="492">
        <f t="shared" si="22"/>
        <v>0</v>
      </c>
      <c r="V93" s="547">
        <f t="shared" si="273"/>
        <v>0</v>
      </c>
      <c r="W93" s="1074"/>
      <c r="X93" s="492">
        <f t="shared" si="23"/>
        <v>0</v>
      </c>
      <c r="Y93" s="547">
        <f t="shared" si="281"/>
        <v>0</v>
      </c>
      <c r="Z93" s="1074"/>
      <c r="AA93" s="492">
        <f t="shared" si="269"/>
        <v>0</v>
      </c>
      <c r="AB93" s="547">
        <f t="shared" si="282"/>
        <v>0</v>
      </c>
      <c r="AC93" s="195"/>
      <c r="AD93" s="492">
        <f t="shared" si="25"/>
        <v>0</v>
      </c>
      <c r="AE93" s="547">
        <f t="shared" si="283"/>
        <v>0</v>
      </c>
      <c r="AF93" s="195"/>
      <c r="AG93" s="492">
        <f t="shared" si="27"/>
        <v>0</v>
      </c>
      <c r="AH93" s="547">
        <f t="shared" si="284"/>
        <v>0</v>
      </c>
      <c r="AI93" s="195"/>
      <c r="AJ93" s="492">
        <f t="shared" si="29"/>
        <v>0</v>
      </c>
      <c r="AK93" s="547">
        <f t="shared" si="285"/>
        <v>0</v>
      </c>
      <c r="AL93" s="195"/>
      <c r="AM93" s="492">
        <f t="shared" si="30"/>
        <v>0</v>
      </c>
      <c r="AN93" s="547">
        <f t="shared" si="286"/>
        <v>0</v>
      </c>
      <c r="AO93" s="195"/>
      <c r="AP93" s="492">
        <f t="shared" si="287"/>
        <v>0</v>
      </c>
      <c r="AQ93" s="547">
        <f t="shared" si="288"/>
        <v>0</v>
      </c>
      <c r="AR93" s="195"/>
      <c r="AS93" s="492">
        <f t="shared" si="289"/>
        <v>0</v>
      </c>
      <c r="AT93" s="547">
        <f t="shared" si="290"/>
        <v>0</v>
      </c>
      <c r="AU93" s="195"/>
      <c r="AV93" s="492">
        <f t="shared" si="291"/>
        <v>0</v>
      </c>
      <c r="AW93" s="547">
        <f t="shared" si="292"/>
        <v>0</v>
      </c>
      <c r="AX93" s="195"/>
      <c r="AY93" s="492">
        <f t="shared" si="293"/>
        <v>0</v>
      </c>
      <c r="AZ93" s="547">
        <f t="shared" si="294"/>
        <v>0</v>
      </c>
      <c r="BA93" s="195"/>
      <c r="BB93" s="492">
        <f t="shared" si="295"/>
        <v>0</v>
      </c>
      <c r="BC93" s="547">
        <f t="shared" si="296"/>
        <v>0</v>
      </c>
      <c r="BD93" s="195"/>
      <c r="BE93" s="492">
        <f t="shared" si="297"/>
        <v>0</v>
      </c>
      <c r="BF93" s="547">
        <f t="shared" si="298"/>
        <v>0</v>
      </c>
      <c r="BG93" s="195"/>
      <c r="BH93" s="492">
        <f t="shared" si="299"/>
        <v>0</v>
      </c>
      <c r="BI93" s="547">
        <f t="shared" si="300"/>
        <v>0</v>
      </c>
      <c r="BJ93" s="195"/>
      <c r="BK93" s="492">
        <f t="shared" si="301"/>
        <v>0</v>
      </c>
      <c r="BL93" s="547">
        <f t="shared" si="302"/>
        <v>0</v>
      </c>
      <c r="BM93" s="195"/>
      <c r="BN93" s="492">
        <f t="shared" si="303"/>
        <v>0</v>
      </c>
      <c r="BO93" s="547">
        <f t="shared" si="304"/>
        <v>0</v>
      </c>
      <c r="BP93" s="195"/>
      <c r="BQ93" s="492">
        <f t="shared" si="305"/>
        <v>0</v>
      </c>
      <c r="BR93" s="285">
        <f t="shared" si="274"/>
        <v>0</v>
      </c>
      <c r="BS93" s="286">
        <f t="shared" si="275"/>
        <v>0</v>
      </c>
      <c r="BT93" s="266">
        <f t="shared" si="276"/>
        <v>0</v>
      </c>
      <c r="BU93" s="740">
        <f t="shared" si="257"/>
        <v>12196.429</v>
      </c>
      <c r="BV93" s="712">
        <f t="shared" si="306"/>
        <v>9605</v>
      </c>
      <c r="BW93" s="266">
        <f t="shared" si="307"/>
        <v>8225.5010849999999</v>
      </c>
      <c r="BX93" s="285">
        <f t="shared" si="260"/>
        <v>12196.429</v>
      </c>
      <c r="BY93" s="286">
        <f t="shared" si="260"/>
        <v>9605</v>
      </c>
      <c r="BZ93" s="266">
        <f t="shared" si="44"/>
        <v>8225.5010849999999</v>
      </c>
      <c r="CA93" s="285">
        <f t="shared" si="308"/>
        <v>0</v>
      </c>
      <c r="CB93" s="715">
        <v>0</v>
      </c>
      <c r="CC93" s="266">
        <f t="shared" si="312"/>
        <v>0</v>
      </c>
      <c r="CD93" s="309">
        <f t="shared" si="309"/>
        <v>12196.429</v>
      </c>
      <c r="CE93" s="310">
        <f t="shared" si="310"/>
        <v>9605</v>
      </c>
      <c r="CF93" s="308">
        <f t="shared" si="311"/>
        <v>8225.5010849999999</v>
      </c>
      <c r="CG93" s="326"/>
      <c r="CI93" s="737"/>
    </row>
    <row r="94" spans="1:87" s="972" customFormat="1">
      <c r="A94" s="177">
        <f t="shared" si="0"/>
        <v>82</v>
      </c>
      <c r="B94" s="165" t="s">
        <v>846</v>
      </c>
      <c r="C94" s="134" t="s">
        <v>226</v>
      </c>
      <c r="D94" s="1100" t="str">
        <f>' Grants'!E50</f>
        <v>Dituria - Ferizaj</v>
      </c>
      <c r="E94" s="218"/>
      <c r="F94" s="761">
        <v>11349.06</v>
      </c>
      <c r="G94" s="1207">
        <v>6180</v>
      </c>
      <c r="H94" s="183"/>
      <c r="I94" s="1569">
        <v>6180</v>
      </c>
      <c r="J94" s="547">
        <f t="shared" si="277"/>
        <v>0</v>
      </c>
      <c r="K94" s="195"/>
      <c r="L94" s="492">
        <f t="shared" si="19"/>
        <v>0</v>
      </c>
      <c r="M94" s="547">
        <f t="shared" si="278"/>
        <v>0</v>
      </c>
      <c r="N94" s="195"/>
      <c r="O94" s="492">
        <f t="shared" si="20"/>
        <v>0</v>
      </c>
      <c r="P94" s="547">
        <f t="shared" si="279"/>
        <v>0</v>
      </c>
      <c r="Q94" s="195"/>
      <c r="R94" s="492">
        <f t="shared" si="21"/>
        <v>0</v>
      </c>
      <c r="S94" s="547">
        <f t="shared" si="280"/>
        <v>0</v>
      </c>
      <c r="T94" s="195"/>
      <c r="U94" s="492">
        <f t="shared" si="22"/>
        <v>0</v>
      </c>
      <c r="V94" s="547">
        <f t="shared" si="273"/>
        <v>0</v>
      </c>
      <c r="W94" s="1074"/>
      <c r="X94" s="492">
        <f t="shared" si="23"/>
        <v>0</v>
      </c>
      <c r="Y94" s="547">
        <f t="shared" si="281"/>
        <v>0</v>
      </c>
      <c r="Z94" s="1074"/>
      <c r="AA94" s="492">
        <f t="shared" si="269"/>
        <v>0</v>
      </c>
      <c r="AB94" s="547">
        <f t="shared" si="282"/>
        <v>0</v>
      </c>
      <c r="AC94" s="195"/>
      <c r="AD94" s="492">
        <f t="shared" si="25"/>
        <v>0</v>
      </c>
      <c r="AE94" s="547">
        <f t="shared" si="283"/>
        <v>0</v>
      </c>
      <c r="AF94" s="195"/>
      <c r="AG94" s="492">
        <f t="shared" si="27"/>
        <v>0</v>
      </c>
      <c r="AH94" s="547">
        <f t="shared" si="284"/>
        <v>0</v>
      </c>
      <c r="AI94" s="195"/>
      <c r="AJ94" s="492">
        <f t="shared" si="29"/>
        <v>0</v>
      </c>
      <c r="AK94" s="547">
        <f t="shared" si="285"/>
        <v>0</v>
      </c>
      <c r="AL94" s="195"/>
      <c r="AM94" s="492">
        <f t="shared" si="30"/>
        <v>0</v>
      </c>
      <c r="AN94" s="547">
        <f t="shared" si="286"/>
        <v>0</v>
      </c>
      <c r="AO94" s="195"/>
      <c r="AP94" s="492">
        <f t="shared" si="287"/>
        <v>0</v>
      </c>
      <c r="AQ94" s="547">
        <f t="shared" si="288"/>
        <v>0</v>
      </c>
      <c r="AR94" s="195"/>
      <c r="AS94" s="492">
        <f t="shared" si="289"/>
        <v>0</v>
      </c>
      <c r="AT94" s="547">
        <f t="shared" si="290"/>
        <v>0</v>
      </c>
      <c r="AU94" s="195"/>
      <c r="AV94" s="492">
        <f t="shared" si="291"/>
        <v>0</v>
      </c>
      <c r="AW94" s="547">
        <f t="shared" si="292"/>
        <v>0</v>
      </c>
      <c r="AX94" s="195"/>
      <c r="AY94" s="492">
        <f t="shared" si="293"/>
        <v>0</v>
      </c>
      <c r="AZ94" s="547">
        <f t="shared" si="294"/>
        <v>0</v>
      </c>
      <c r="BA94" s="195"/>
      <c r="BB94" s="492">
        <f t="shared" si="295"/>
        <v>0</v>
      </c>
      <c r="BC94" s="547">
        <f t="shared" si="296"/>
        <v>0</v>
      </c>
      <c r="BD94" s="195"/>
      <c r="BE94" s="492">
        <f t="shared" si="297"/>
        <v>0</v>
      </c>
      <c r="BF94" s="547">
        <f t="shared" si="298"/>
        <v>0</v>
      </c>
      <c r="BG94" s="195"/>
      <c r="BH94" s="492">
        <f t="shared" si="299"/>
        <v>0</v>
      </c>
      <c r="BI94" s="547">
        <f t="shared" si="300"/>
        <v>0</v>
      </c>
      <c r="BJ94" s="195"/>
      <c r="BK94" s="492">
        <f t="shared" si="301"/>
        <v>0</v>
      </c>
      <c r="BL94" s="547">
        <f t="shared" si="302"/>
        <v>0</v>
      </c>
      <c r="BM94" s="195"/>
      <c r="BN94" s="492">
        <f t="shared" si="303"/>
        <v>0</v>
      </c>
      <c r="BO94" s="547">
        <f t="shared" si="304"/>
        <v>0</v>
      </c>
      <c r="BP94" s="195"/>
      <c r="BQ94" s="492">
        <f t="shared" si="305"/>
        <v>0</v>
      </c>
      <c r="BR94" s="285">
        <f t="shared" si="274"/>
        <v>0</v>
      </c>
      <c r="BS94" s="286">
        <f t="shared" si="275"/>
        <v>0</v>
      </c>
      <c r="BT94" s="266">
        <f t="shared" si="276"/>
        <v>0</v>
      </c>
      <c r="BU94" s="740">
        <f t="shared" si="257"/>
        <v>7847.3640000000005</v>
      </c>
      <c r="BV94" s="712">
        <f t="shared" si="306"/>
        <v>6180</v>
      </c>
      <c r="BW94" s="266">
        <f t="shared" si="307"/>
        <v>5292.4098600000007</v>
      </c>
      <c r="BX94" s="285">
        <f t="shared" si="260"/>
        <v>7847.3640000000005</v>
      </c>
      <c r="BY94" s="286">
        <f t="shared" si="260"/>
        <v>6180</v>
      </c>
      <c r="BZ94" s="266">
        <f t="shared" si="44"/>
        <v>5292.4098600000007</v>
      </c>
      <c r="CA94" s="285">
        <f t="shared" si="308"/>
        <v>0</v>
      </c>
      <c r="CB94" s="715">
        <v>0</v>
      </c>
      <c r="CC94" s="266">
        <f t="shared" si="312"/>
        <v>0</v>
      </c>
      <c r="CD94" s="309">
        <f t="shared" si="309"/>
        <v>7847.3640000000005</v>
      </c>
      <c r="CE94" s="310">
        <f t="shared" si="310"/>
        <v>6180</v>
      </c>
      <c r="CF94" s="308">
        <f t="shared" si="311"/>
        <v>5292.4098600000007</v>
      </c>
      <c r="CG94" s="326"/>
      <c r="CI94" s="737"/>
    </row>
    <row r="95" spans="1:87" s="972" customFormat="1">
      <c r="A95" s="177">
        <f t="shared" si="0"/>
        <v>83</v>
      </c>
      <c r="B95" s="165" t="s">
        <v>847</v>
      </c>
      <c r="C95" s="134" t="s">
        <v>226</v>
      </c>
      <c r="D95" s="1100" t="str">
        <f>' Grants'!E52</f>
        <v>Ali Hadri</v>
      </c>
      <c r="E95" s="218"/>
      <c r="F95" s="761">
        <v>11349.06</v>
      </c>
      <c r="G95" s="1207">
        <v>6140</v>
      </c>
      <c r="H95" s="183"/>
      <c r="I95" s="1569">
        <v>6140</v>
      </c>
      <c r="J95" s="547">
        <f t="shared" si="277"/>
        <v>0</v>
      </c>
      <c r="K95" s="195"/>
      <c r="L95" s="492">
        <f t="shared" si="19"/>
        <v>0</v>
      </c>
      <c r="M95" s="547">
        <f t="shared" si="278"/>
        <v>0</v>
      </c>
      <c r="N95" s="195"/>
      <c r="O95" s="492">
        <f t="shared" si="20"/>
        <v>0</v>
      </c>
      <c r="P95" s="547">
        <f t="shared" si="279"/>
        <v>0</v>
      </c>
      <c r="Q95" s="195"/>
      <c r="R95" s="492">
        <f t="shared" si="21"/>
        <v>0</v>
      </c>
      <c r="S95" s="547">
        <f t="shared" si="280"/>
        <v>0</v>
      </c>
      <c r="T95" s="195"/>
      <c r="U95" s="492">
        <f t="shared" si="22"/>
        <v>0</v>
      </c>
      <c r="V95" s="547">
        <f t="shared" si="273"/>
        <v>0</v>
      </c>
      <c r="W95" s="1074"/>
      <c r="X95" s="492">
        <f t="shared" si="23"/>
        <v>0</v>
      </c>
      <c r="Y95" s="547">
        <f t="shared" si="281"/>
        <v>0</v>
      </c>
      <c r="Z95" s="1074"/>
      <c r="AA95" s="492">
        <f t="shared" si="269"/>
        <v>0</v>
      </c>
      <c r="AB95" s="547">
        <f t="shared" si="282"/>
        <v>0</v>
      </c>
      <c r="AC95" s="195"/>
      <c r="AD95" s="492">
        <f t="shared" si="25"/>
        <v>0</v>
      </c>
      <c r="AE95" s="547">
        <f t="shared" si="283"/>
        <v>0</v>
      </c>
      <c r="AF95" s="195"/>
      <c r="AG95" s="492">
        <f t="shared" si="27"/>
        <v>0</v>
      </c>
      <c r="AH95" s="547">
        <f t="shared" si="284"/>
        <v>0</v>
      </c>
      <c r="AI95" s="195"/>
      <c r="AJ95" s="492">
        <f t="shared" si="29"/>
        <v>0</v>
      </c>
      <c r="AK95" s="547">
        <f t="shared" si="285"/>
        <v>0</v>
      </c>
      <c r="AL95" s="195"/>
      <c r="AM95" s="492">
        <f t="shared" si="30"/>
        <v>0</v>
      </c>
      <c r="AN95" s="547">
        <f t="shared" si="286"/>
        <v>0</v>
      </c>
      <c r="AO95" s="195"/>
      <c r="AP95" s="492">
        <f t="shared" si="287"/>
        <v>0</v>
      </c>
      <c r="AQ95" s="547">
        <f t="shared" si="288"/>
        <v>0</v>
      </c>
      <c r="AR95" s="195"/>
      <c r="AS95" s="492">
        <f t="shared" si="289"/>
        <v>0</v>
      </c>
      <c r="AT95" s="547">
        <f t="shared" si="290"/>
        <v>0</v>
      </c>
      <c r="AU95" s="195"/>
      <c r="AV95" s="492">
        <f t="shared" si="291"/>
        <v>0</v>
      </c>
      <c r="AW95" s="547">
        <f t="shared" si="292"/>
        <v>0</v>
      </c>
      <c r="AX95" s="195"/>
      <c r="AY95" s="492">
        <f t="shared" si="293"/>
        <v>0</v>
      </c>
      <c r="AZ95" s="547">
        <f t="shared" si="294"/>
        <v>0</v>
      </c>
      <c r="BA95" s="195"/>
      <c r="BB95" s="492">
        <f t="shared" si="295"/>
        <v>0</v>
      </c>
      <c r="BC95" s="547">
        <f t="shared" si="296"/>
        <v>0</v>
      </c>
      <c r="BD95" s="195"/>
      <c r="BE95" s="492">
        <f t="shared" si="297"/>
        <v>0</v>
      </c>
      <c r="BF95" s="547">
        <f t="shared" si="298"/>
        <v>0</v>
      </c>
      <c r="BG95" s="195"/>
      <c r="BH95" s="492">
        <f t="shared" si="299"/>
        <v>0</v>
      </c>
      <c r="BI95" s="547">
        <f t="shared" si="300"/>
        <v>0</v>
      </c>
      <c r="BJ95" s="195"/>
      <c r="BK95" s="492">
        <f t="shared" si="301"/>
        <v>0</v>
      </c>
      <c r="BL95" s="547">
        <f t="shared" si="302"/>
        <v>0</v>
      </c>
      <c r="BM95" s="195"/>
      <c r="BN95" s="492">
        <f t="shared" si="303"/>
        <v>0</v>
      </c>
      <c r="BO95" s="547">
        <f t="shared" si="304"/>
        <v>0</v>
      </c>
      <c r="BP95" s="195"/>
      <c r="BQ95" s="492">
        <f t="shared" si="305"/>
        <v>0</v>
      </c>
      <c r="BR95" s="285">
        <f t="shared" si="274"/>
        <v>0</v>
      </c>
      <c r="BS95" s="286">
        <f t="shared" si="275"/>
        <v>0</v>
      </c>
      <c r="BT95" s="266">
        <f t="shared" si="276"/>
        <v>0</v>
      </c>
      <c r="BU95" s="740">
        <f t="shared" si="257"/>
        <v>7796.5720000000001</v>
      </c>
      <c r="BV95" s="712">
        <f t="shared" si="306"/>
        <v>6140</v>
      </c>
      <c r="BW95" s="266">
        <f t="shared" si="307"/>
        <v>5258.1547800000008</v>
      </c>
      <c r="BX95" s="285">
        <f t="shared" si="260"/>
        <v>7796.5720000000001</v>
      </c>
      <c r="BY95" s="286">
        <f t="shared" si="260"/>
        <v>6140</v>
      </c>
      <c r="BZ95" s="266">
        <f t="shared" si="44"/>
        <v>5258.1547800000008</v>
      </c>
      <c r="CA95" s="285">
        <f t="shared" si="308"/>
        <v>0</v>
      </c>
      <c r="CB95" s="715">
        <v>0</v>
      </c>
      <c r="CC95" s="266">
        <f t="shared" si="312"/>
        <v>0</v>
      </c>
      <c r="CD95" s="309">
        <f t="shared" si="309"/>
        <v>7796.5720000000001</v>
      </c>
      <c r="CE95" s="310">
        <f t="shared" si="310"/>
        <v>6140</v>
      </c>
      <c r="CF95" s="308">
        <f t="shared" si="311"/>
        <v>5258.1547800000008</v>
      </c>
      <c r="CG95" s="326"/>
      <c r="CI95" s="737"/>
    </row>
    <row r="96" spans="1:87" s="972" customFormat="1">
      <c r="A96" s="177">
        <f t="shared" si="0"/>
        <v>84</v>
      </c>
      <c r="B96" s="165" t="s">
        <v>848</v>
      </c>
      <c r="C96" s="134" t="s">
        <v>226</v>
      </c>
      <c r="D96" s="1100" t="str">
        <f>' Grants'!E54</f>
        <v xml:space="preserve">Ismail Luma </v>
      </c>
      <c r="E96" s="218"/>
      <c r="F96" s="761">
        <v>11349.06</v>
      </c>
      <c r="G96" s="1207">
        <v>8725</v>
      </c>
      <c r="H96" s="183"/>
      <c r="I96" s="1569">
        <v>8725</v>
      </c>
      <c r="J96" s="547">
        <f t="shared" si="277"/>
        <v>0</v>
      </c>
      <c r="K96" s="195"/>
      <c r="L96" s="492">
        <f t="shared" si="19"/>
        <v>0</v>
      </c>
      <c r="M96" s="547">
        <f t="shared" si="278"/>
        <v>0</v>
      </c>
      <c r="N96" s="195"/>
      <c r="O96" s="492">
        <f t="shared" si="20"/>
        <v>0</v>
      </c>
      <c r="P96" s="547">
        <f t="shared" si="279"/>
        <v>0</v>
      </c>
      <c r="Q96" s="195"/>
      <c r="R96" s="492">
        <f t="shared" si="21"/>
        <v>0</v>
      </c>
      <c r="S96" s="547">
        <f t="shared" si="280"/>
        <v>0</v>
      </c>
      <c r="T96" s="195"/>
      <c r="U96" s="492">
        <f t="shared" si="22"/>
        <v>0</v>
      </c>
      <c r="V96" s="547">
        <f t="shared" si="273"/>
        <v>0</v>
      </c>
      <c r="W96" s="1074"/>
      <c r="X96" s="492">
        <f t="shared" si="23"/>
        <v>0</v>
      </c>
      <c r="Y96" s="547">
        <f t="shared" si="281"/>
        <v>0</v>
      </c>
      <c r="Z96" s="1074"/>
      <c r="AA96" s="492">
        <f t="shared" si="269"/>
        <v>0</v>
      </c>
      <c r="AB96" s="547">
        <f t="shared" si="282"/>
        <v>0</v>
      </c>
      <c r="AC96" s="195"/>
      <c r="AD96" s="492">
        <f t="shared" si="25"/>
        <v>0</v>
      </c>
      <c r="AE96" s="547">
        <f t="shared" si="283"/>
        <v>0</v>
      </c>
      <c r="AF96" s="195"/>
      <c r="AG96" s="492">
        <f t="shared" si="27"/>
        <v>0</v>
      </c>
      <c r="AH96" s="547">
        <f t="shared" si="284"/>
        <v>0</v>
      </c>
      <c r="AI96" s="195"/>
      <c r="AJ96" s="492">
        <f t="shared" si="29"/>
        <v>0</v>
      </c>
      <c r="AK96" s="547">
        <f t="shared" si="285"/>
        <v>0</v>
      </c>
      <c r="AL96" s="195"/>
      <c r="AM96" s="492">
        <f t="shared" si="30"/>
        <v>0</v>
      </c>
      <c r="AN96" s="547">
        <f t="shared" si="286"/>
        <v>0</v>
      </c>
      <c r="AO96" s="195"/>
      <c r="AP96" s="492">
        <f t="shared" si="287"/>
        <v>0</v>
      </c>
      <c r="AQ96" s="547">
        <f t="shared" si="288"/>
        <v>0</v>
      </c>
      <c r="AR96" s="195"/>
      <c r="AS96" s="492">
        <f t="shared" si="289"/>
        <v>0</v>
      </c>
      <c r="AT96" s="547">
        <f t="shared" si="290"/>
        <v>0</v>
      </c>
      <c r="AU96" s="195"/>
      <c r="AV96" s="492">
        <f t="shared" si="291"/>
        <v>0</v>
      </c>
      <c r="AW96" s="547">
        <f t="shared" si="292"/>
        <v>0</v>
      </c>
      <c r="AX96" s="195"/>
      <c r="AY96" s="492">
        <f t="shared" si="293"/>
        <v>0</v>
      </c>
      <c r="AZ96" s="547">
        <f t="shared" si="294"/>
        <v>0</v>
      </c>
      <c r="BA96" s="195"/>
      <c r="BB96" s="492">
        <f t="shared" si="295"/>
        <v>0</v>
      </c>
      <c r="BC96" s="547">
        <f t="shared" si="296"/>
        <v>0</v>
      </c>
      <c r="BD96" s="195"/>
      <c r="BE96" s="492">
        <f t="shared" si="297"/>
        <v>0</v>
      </c>
      <c r="BF96" s="547">
        <f t="shared" si="298"/>
        <v>0</v>
      </c>
      <c r="BG96" s="195"/>
      <c r="BH96" s="492">
        <f t="shared" si="299"/>
        <v>0</v>
      </c>
      <c r="BI96" s="547">
        <f t="shared" si="300"/>
        <v>0</v>
      </c>
      <c r="BJ96" s="195"/>
      <c r="BK96" s="492">
        <f t="shared" si="301"/>
        <v>0</v>
      </c>
      <c r="BL96" s="547">
        <f t="shared" si="302"/>
        <v>0</v>
      </c>
      <c r="BM96" s="195"/>
      <c r="BN96" s="492">
        <f t="shared" si="303"/>
        <v>0</v>
      </c>
      <c r="BO96" s="547">
        <f t="shared" si="304"/>
        <v>0</v>
      </c>
      <c r="BP96" s="195"/>
      <c r="BQ96" s="492">
        <f t="shared" si="305"/>
        <v>0</v>
      </c>
      <c r="BR96" s="285">
        <f t="shared" si="274"/>
        <v>0</v>
      </c>
      <c r="BS96" s="286">
        <f t="shared" si="275"/>
        <v>0</v>
      </c>
      <c r="BT96" s="266">
        <f t="shared" si="276"/>
        <v>0</v>
      </c>
      <c r="BU96" s="740">
        <f t="shared" si="257"/>
        <v>11079.005000000001</v>
      </c>
      <c r="BV96" s="712">
        <f t="shared" si="306"/>
        <v>8725</v>
      </c>
      <c r="BW96" s="266">
        <f t="shared" si="307"/>
        <v>7471.8893250000001</v>
      </c>
      <c r="BX96" s="285">
        <f t="shared" si="260"/>
        <v>11079.005000000001</v>
      </c>
      <c r="BY96" s="286">
        <f t="shared" si="260"/>
        <v>8725</v>
      </c>
      <c r="BZ96" s="266">
        <f t="shared" si="44"/>
        <v>7471.8893250000001</v>
      </c>
      <c r="CA96" s="285">
        <f t="shared" si="308"/>
        <v>0</v>
      </c>
      <c r="CB96" s="715">
        <v>0</v>
      </c>
      <c r="CC96" s="266">
        <f t="shared" si="312"/>
        <v>0</v>
      </c>
      <c r="CD96" s="309">
        <f t="shared" si="309"/>
        <v>11079.005000000001</v>
      </c>
      <c r="CE96" s="310">
        <f t="shared" si="310"/>
        <v>8725</v>
      </c>
      <c r="CF96" s="308">
        <f t="shared" si="311"/>
        <v>7471.8893250000001</v>
      </c>
      <c r="CG96" s="326"/>
      <c r="CI96" s="737"/>
    </row>
    <row r="97" spans="1:87" s="972" customFormat="1">
      <c r="A97" s="177">
        <f t="shared" si="0"/>
        <v>85</v>
      </c>
      <c r="B97" s="165" t="s">
        <v>849</v>
      </c>
      <c r="C97" s="134" t="s">
        <v>226</v>
      </c>
      <c r="D97" s="1100" t="str">
        <f>' Grants'!E56</f>
        <v>Zenel Hajdini</v>
      </c>
      <c r="E97" s="218"/>
      <c r="F97" s="761">
        <v>11349.06</v>
      </c>
      <c r="G97" s="1207">
        <v>10000</v>
      </c>
      <c r="H97" s="183"/>
      <c r="I97" s="1569">
        <v>10000</v>
      </c>
      <c r="J97" s="547">
        <f t="shared" si="277"/>
        <v>0</v>
      </c>
      <c r="K97" s="195"/>
      <c r="L97" s="492">
        <f t="shared" si="19"/>
        <v>0</v>
      </c>
      <c r="M97" s="547">
        <f t="shared" si="278"/>
        <v>0</v>
      </c>
      <c r="N97" s="195"/>
      <c r="O97" s="492">
        <f t="shared" si="20"/>
        <v>0</v>
      </c>
      <c r="P97" s="547">
        <f t="shared" si="279"/>
        <v>0</v>
      </c>
      <c r="Q97" s="195"/>
      <c r="R97" s="492">
        <f t="shared" si="21"/>
        <v>0</v>
      </c>
      <c r="S97" s="547">
        <f t="shared" si="280"/>
        <v>0</v>
      </c>
      <c r="T97" s="195"/>
      <c r="U97" s="492">
        <f t="shared" si="22"/>
        <v>0</v>
      </c>
      <c r="V97" s="547">
        <f t="shared" si="273"/>
        <v>0</v>
      </c>
      <c r="W97" s="1074"/>
      <c r="X97" s="492">
        <f t="shared" si="23"/>
        <v>0</v>
      </c>
      <c r="Y97" s="547">
        <f t="shared" si="281"/>
        <v>0</v>
      </c>
      <c r="Z97" s="1074"/>
      <c r="AA97" s="492">
        <f t="shared" si="269"/>
        <v>0</v>
      </c>
      <c r="AB97" s="547">
        <f t="shared" si="282"/>
        <v>0</v>
      </c>
      <c r="AC97" s="195"/>
      <c r="AD97" s="492">
        <f t="shared" si="25"/>
        <v>0</v>
      </c>
      <c r="AE97" s="547">
        <f t="shared" si="283"/>
        <v>0</v>
      </c>
      <c r="AF97" s="195"/>
      <c r="AG97" s="492">
        <f t="shared" si="27"/>
        <v>0</v>
      </c>
      <c r="AH97" s="547">
        <f t="shared" si="284"/>
        <v>0</v>
      </c>
      <c r="AI97" s="195"/>
      <c r="AJ97" s="492">
        <f t="shared" si="29"/>
        <v>0</v>
      </c>
      <c r="AK97" s="547">
        <f t="shared" si="285"/>
        <v>0</v>
      </c>
      <c r="AL97" s="195"/>
      <c r="AM97" s="492">
        <f t="shared" si="30"/>
        <v>0</v>
      </c>
      <c r="AN97" s="547">
        <f t="shared" si="286"/>
        <v>0</v>
      </c>
      <c r="AO97" s="195"/>
      <c r="AP97" s="492">
        <f t="shared" si="287"/>
        <v>0</v>
      </c>
      <c r="AQ97" s="547">
        <f t="shared" si="288"/>
        <v>0</v>
      </c>
      <c r="AR97" s="195"/>
      <c r="AS97" s="492">
        <f t="shared" si="289"/>
        <v>0</v>
      </c>
      <c r="AT97" s="547">
        <f t="shared" si="290"/>
        <v>0</v>
      </c>
      <c r="AU97" s="195"/>
      <c r="AV97" s="492">
        <f t="shared" si="291"/>
        <v>0</v>
      </c>
      <c r="AW97" s="547">
        <f t="shared" si="292"/>
        <v>0</v>
      </c>
      <c r="AX97" s="195"/>
      <c r="AY97" s="492">
        <f t="shared" si="293"/>
        <v>0</v>
      </c>
      <c r="AZ97" s="547">
        <f t="shared" si="294"/>
        <v>0</v>
      </c>
      <c r="BA97" s="195"/>
      <c r="BB97" s="492">
        <f t="shared" si="295"/>
        <v>0</v>
      </c>
      <c r="BC97" s="547">
        <f t="shared" si="296"/>
        <v>0</v>
      </c>
      <c r="BD97" s="195"/>
      <c r="BE97" s="492">
        <f t="shared" si="297"/>
        <v>0</v>
      </c>
      <c r="BF97" s="547">
        <f t="shared" si="298"/>
        <v>0</v>
      </c>
      <c r="BG97" s="195"/>
      <c r="BH97" s="492">
        <f t="shared" si="299"/>
        <v>0</v>
      </c>
      <c r="BI97" s="547">
        <f t="shared" si="300"/>
        <v>0</v>
      </c>
      <c r="BJ97" s="195"/>
      <c r="BK97" s="492">
        <f t="shared" si="301"/>
        <v>0</v>
      </c>
      <c r="BL97" s="547">
        <f t="shared" si="302"/>
        <v>0</v>
      </c>
      <c r="BM97" s="195"/>
      <c r="BN97" s="492">
        <f t="shared" si="303"/>
        <v>0</v>
      </c>
      <c r="BO97" s="547">
        <f t="shared" si="304"/>
        <v>0</v>
      </c>
      <c r="BP97" s="195"/>
      <c r="BQ97" s="492">
        <f t="shared" si="305"/>
        <v>0</v>
      </c>
      <c r="BR97" s="285">
        <f t="shared" si="274"/>
        <v>0</v>
      </c>
      <c r="BS97" s="286">
        <f t="shared" si="275"/>
        <v>0</v>
      </c>
      <c r="BT97" s="266">
        <f t="shared" si="276"/>
        <v>0</v>
      </c>
      <c r="BU97" s="740">
        <f t="shared" si="257"/>
        <v>12698</v>
      </c>
      <c r="BV97" s="712">
        <f t="shared" si="306"/>
        <v>10000</v>
      </c>
      <c r="BW97" s="266">
        <f t="shared" si="307"/>
        <v>8563.77</v>
      </c>
      <c r="BX97" s="285">
        <f t="shared" si="260"/>
        <v>12698</v>
      </c>
      <c r="BY97" s="286">
        <f t="shared" si="260"/>
        <v>10000</v>
      </c>
      <c r="BZ97" s="266">
        <f t="shared" si="44"/>
        <v>8563.77</v>
      </c>
      <c r="CA97" s="285">
        <f t="shared" si="308"/>
        <v>0</v>
      </c>
      <c r="CB97" s="715">
        <v>0</v>
      </c>
      <c r="CC97" s="266">
        <f t="shared" si="312"/>
        <v>0</v>
      </c>
      <c r="CD97" s="309">
        <f t="shared" si="309"/>
        <v>12698</v>
      </c>
      <c r="CE97" s="310">
        <f t="shared" si="310"/>
        <v>10000</v>
      </c>
      <c r="CF97" s="308">
        <f t="shared" si="311"/>
        <v>8563.77</v>
      </c>
      <c r="CG97" s="326"/>
      <c r="CI97" s="737"/>
    </row>
    <row r="98" spans="1:87" s="972" customFormat="1">
      <c r="A98" s="177">
        <f t="shared" si="0"/>
        <v>86</v>
      </c>
      <c r="B98" s="165" t="s">
        <v>850</v>
      </c>
      <c r="C98" s="134" t="s">
        <v>226</v>
      </c>
      <c r="D98" s="1100" t="str">
        <f>' Grants'!E58</f>
        <v>Haradin  Bajrami (Jeronim de Rada)</v>
      </c>
      <c r="E98" s="218"/>
      <c r="F98" s="761">
        <v>11349.06</v>
      </c>
      <c r="G98" s="1207">
        <v>10000</v>
      </c>
      <c r="H98" s="183"/>
      <c r="I98" s="1569">
        <v>10000</v>
      </c>
      <c r="J98" s="547">
        <f t="shared" si="277"/>
        <v>0</v>
      </c>
      <c r="K98" s="195"/>
      <c r="L98" s="492">
        <f t="shared" si="19"/>
        <v>0</v>
      </c>
      <c r="M98" s="547">
        <f t="shared" si="278"/>
        <v>0</v>
      </c>
      <c r="N98" s="195"/>
      <c r="O98" s="492">
        <f t="shared" si="20"/>
        <v>0</v>
      </c>
      <c r="P98" s="547">
        <f t="shared" si="279"/>
        <v>0</v>
      </c>
      <c r="Q98" s="195"/>
      <c r="R98" s="492">
        <f t="shared" si="21"/>
        <v>0</v>
      </c>
      <c r="S98" s="547">
        <f t="shared" si="280"/>
        <v>0</v>
      </c>
      <c r="T98" s="195"/>
      <c r="U98" s="492">
        <f t="shared" si="22"/>
        <v>0</v>
      </c>
      <c r="V98" s="547">
        <f t="shared" si="273"/>
        <v>0</v>
      </c>
      <c r="W98" s="1074"/>
      <c r="X98" s="492">
        <f t="shared" si="23"/>
        <v>0</v>
      </c>
      <c r="Y98" s="547">
        <f t="shared" si="281"/>
        <v>0</v>
      </c>
      <c r="Z98" s="1074"/>
      <c r="AA98" s="492">
        <f t="shared" si="269"/>
        <v>0</v>
      </c>
      <c r="AB98" s="547">
        <f t="shared" si="282"/>
        <v>0</v>
      </c>
      <c r="AC98" s="195"/>
      <c r="AD98" s="492">
        <f t="shared" si="25"/>
        <v>0</v>
      </c>
      <c r="AE98" s="547">
        <f t="shared" si="283"/>
        <v>0</v>
      </c>
      <c r="AF98" s="195"/>
      <c r="AG98" s="492">
        <f t="shared" si="27"/>
        <v>0</v>
      </c>
      <c r="AH98" s="547">
        <f t="shared" si="284"/>
        <v>0</v>
      </c>
      <c r="AI98" s="195"/>
      <c r="AJ98" s="492">
        <f t="shared" si="29"/>
        <v>0</v>
      </c>
      <c r="AK98" s="547">
        <f t="shared" si="285"/>
        <v>0</v>
      </c>
      <c r="AL98" s="195"/>
      <c r="AM98" s="492">
        <f t="shared" si="30"/>
        <v>0</v>
      </c>
      <c r="AN98" s="547">
        <f t="shared" si="286"/>
        <v>0</v>
      </c>
      <c r="AO98" s="195"/>
      <c r="AP98" s="492">
        <f t="shared" si="287"/>
        <v>0</v>
      </c>
      <c r="AQ98" s="547">
        <f t="shared" si="288"/>
        <v>0</v>
      </c>
      <c r="AR98" s="195"/>
      <c r="AS98" s="492">
        <f t="shared" si="289"/>
        <v>0</v>
      </c>
      <c r="AT98" s="547">
        <f t="shared" si="290"/>
        <v>0</v>
      </c>
      <c r="AU98" s="195"/>
      <c r="AV98" s="492">
        <f t="shared" si="291"/>
        <v>0</v>
      </c>
      <c r="AW98" s="547">
        <f t="shared" si="292"/>
        <v>0</v>
      </c>
      <c r="AX98" s="195"/>
      <c r="AY98" s="492">
        <f t="shared" si="293"/>
        <v>0</v>
      </c>
      <c r="AZ98" s="547">
        <f t="shared" si="294"/>
        <v>0</v>
      </c>
      <c r="BA98" s="195"/>
      <c r="BB98" s="492">
        <f t="shared" si="295"/>
        <v>0</v>
      </c>
      <c r="BC98" s="547">
        <f t="shared" si="296"/>
        <v>0</v>
      </c>
      <c r="BD98" s="195"/>
      <c r="BE98" s="492">
        <f t="shared" si="297"/>
        <v>0</v>
      </c>
      <c r="BF98" s="547">
        <f t="shared" si="298"/>
        <v>0</v>
      </c>
      <c r="BG98" s="195"/>
      <c r="BH98" s="492">
        <f t="shared" si="299"/>
        <v>0</v>
      </c>
      <c r="BI98" s="547">
        <f t="shared" si="300"/>
        <v>0</v>
      </c>
      <c r="BJ98" s="195"/>
      <c r="BK98" s="492">
        <f t="shared" si="301"/>
        <v>0</v>
      </c>
      <c r="BL98" s="547">
        <f t="shared" si="302"/>
        <v>0</v>
      </c>
      <c r="BM98" s="195"/>
      <c r="BN98" s="492">
        <f t="shared" si="303"/>
        <v>0</v>
      </c>
      <c r="BO98" s="547">
        <f t="shared" si="304"/>
        <v>0</v>
      </c>
      <c r="BP98" s="195"/>
      <c r="BQ98" s="492">
        <f t="shared" si="305"/>
        <v>0</v>
      </c>
      <c r="BR98" s="285">
        <f t="shared" si="274"/>
        <v>0</v>
      </c>
      <c r="BS98" s="286">
        <f t="shared" si="275"/>
        <v>0</v>
      </c>
      <c r="BT98" s="266">
        <f t="shared" si="276"/>
        <v>0</v>
      </c>
      <c r="BU98" s="740">
        <f t="shared" si="257"/>
        <v>12698</v>
      </c>
      <c r="BV98" s="712">
        <f t="shared" si="306"/>
        <v>10000</v>
      </c>
      <c r="BW98" s="266">
        <f t="shared" si="307"/>
        <v>8563.77</v>
      </c>
      <c r="BX98" s="285">
        <f t="shared" si="260"/>
        <v>12698</v>
      </c>
      <c r="BY98" s="286">
        <f t="shared" si="260"/>
        <v>10000</v>
      </c>
      <c r="BZ98" s="266">
        <f t="shared" si="44"/>
        <v>8563.77</v>
      </c>
      <c r="CA98" s="285">
        <f t="shared" si="308"/>
        <v>0</v>
      </c>
      <c r="CB98" s="715">
        <v>0</v>
      </c>
      <c r="CC98" s="266">
        <f t="shared" si="312"/>
        <v>0</v>
      </c>
      <c r="CD98" s="309">
        <f t="shared" si="309"/>
        <v>12698</v>
      </c>
      <c r="CE98" s="310">
        <f t="shared" si="310"/>
        <v>10000</v>
      </c>
      <c r="CF98" s="308">
        <f t="shared" si="311"/>
        <v>8563.77</v>
      </c>
      <c r="CG98" s="326"/>
      <c r="CI98" s="737"/>
    </row>
    <row r="99" spans="1:87" s="972" customFormat="1">
      <c r="A99" s="177">
        <f t="shared" si="0"/>
        <v>87</v>
      </c>
      <c r="B99" s="165" t="s">
        <v>851</v>
      </c>
      <c r="C99" s="134" t="s">
        <v>226</v>
      </c>
      <c r="D99" s="1100" t="str">
        <f>' Grants'!E60</f>
        <v>Bajram Curri</v>
      </c>
      <c r="E99" s="218"/>
      <c r="F99" s="761">
        <v>11349.06</v>
      </c>
      <c r="G99" s="1207">
        <v>10000</v>
      </c>
      <c r="H99" s="183"/>
      <c r="I99" s="1570">
        <v>10000</v>
      </c>
      <c r="J99" s="547">
        <f t="shared" si="277"/>
        <v>0</v>
      </c>
      <c r="K99" s="195"/>
      <c r="L99" s="492">
        <f t="shared" si="19"/>
        <v>0</v>
      </c>
      <c r="M99" s="547">
        <f t="shared" si="278"/>
        <v>0</v>
      </c>
      <c r="N99" s="195"/>
      <c r="O99" s="492">
        <f t="shared" si="20"/>
        <v>0</v>
      </c>
      <c r="P99" s="547">
        <f t="shared" si="279"/>
        <v>0</v>
      </c>
      <c r="Q99" s="195"/>
      <c r="R99" s="492">
        <f t="shared" si="21"/>
        <v>0</v>
      </c>
      <c r="S99" s="547">
        <f t="shared" si="280"/>
        <v>0</v>
      </c>
      <c r="T99" s="195"/>
      <c r="U99" s="492">
        <f t="shared" si="22"/>
        <v>0</v>
      </c>
      <c r="V99" s="547">
        <f t="shared" si="273"/>
        <v>0</v>
      </c>
      <c r="W99" s="1074"/>
      <c r="X99" s="492">
        <f t="shared" si="23"/>
        <v>0</v>
      </c>
      <c r="Y99" s="547">
        <f t="shared" si="281"/>
        <v>0</v>
      </c>
      <c r="Z99" s="1074"/>
      <c r="AA99" s="492">
        <f t="shared" si="269"/>
        <v>0</v>
      </c>
      <c r="AB99" s="547">
        <f t="shared" si="282"/>
        <v>0</v>
      </c>
      <c r="AC99" s="195"/>
      <c r="AD99" s="492">
        <f t="shared" si="25"/>
        <v>0</v>
      </c>
      <c r="AE99" s="547">
        <f t="shared" si="283"/>
        <v>0</v>
      </c>
      <c r="AF99" s="195"/>
      <c r="AG99" s="492">
        <f t="shared" si="27"/>
        <v>0</v>
      </c>
      <c r="AH99" s="547">
        <f t="shared" si="284"/>
        <v>0</v>
      </c>
      <c r="AI99" s="195"/>
      <c r="AJ99" s="492">
        <f t="shared" si="29"/>
        <v>0</v>
      </c>
      <c r="AK99" s="547">
        <f t="shared" si="285"/>
        <v>0</v>
      </c>
      <c r="AL99" s="195"/>
      <c r="AM99" s="492">
        <f t="shared" si="30"/>
        <v>0</v>
      </c>
      <c r="AN99" s="547">
        <f t="shared" si="286"/>
        <v>0</v>
      </c>
      <c r="AO99" s="195"/>
      <c r="AP99" s="492">
        <f t="shared" si="287"/>
        <v>0</v>
      </c>
      <c r="AQ99" s="547">
        <f t="shared" si="288"/>
        <v>1339.3417499999998</v>
      </c>
      <c r="AR99" s="195">
        <v>1035</v>
      </c>
      <c r="AS99" s="492">
        <f t="shared" si="289"/>
        <v>900.45</v>
      </c>
      <c r="AT99" s="547">
        <f t="shared" si="290"/>
        <v>0</v>
      </c>
      <c r="AU99" s="195"/>
      <c r="AV99" s="492">
        <f t="shared" si="291"/>
        <v>0</v>
      </c>
      <c r="AW99" s="547">
        <f t="shared" si="292"/>
        <v>0</v>
      </c>
      <c r="AX99" s="195"/>
      <c r="AY99" s="492">
        <f t="shared" si="293"/>
        <v>0</v>
      </c>
      <c r="AZ99" s="547">
        <f t="shared" si="294"/>
        <v>0</v>
      </c>
      <c r="BA99" s="195"/>
      <c r="BB99" s="492">
        <f t="shared" si="295"/>
        <v>0</v>
      </c>
      <c r="BC99" s="547">
        <f t="shared" si="296"/>
        <v>0</v>
      </c>
      <c r="BD99" s="195"/>
      <c r="BE99" s="492">
        <f t="shared" si="297"/>
        <v>0</v>
      </c>
      <c r="BF99" s="547">
        <f t="shared" si="298"/>
        <v>0</v>
      </c>
      <c r="BG99" s="195"/>
      <c r="BH99" s="492">
        <f t="shared" si="299"/>
        <v>0</v>
      </c>
      <c r="BI99" s="547">
        <f t="shared" si="300"/>
        <v>0</v>
      </c>
      <c r="BJ99" s="195"/>
      <c r="BK99" s="492">
        <f t="shared" si="301"/>
        <v>0</v>
      </c>
      <c r="BL99" s="547">
        <f t="shared" si="302"/>
        <v>0</v>
      </c>
      <c r="BM99" s="195"/>
      <c r="BN99" s="492">
        <f t="shared" si="303"/>
        <v>0</v>
      </c>
      <c r="BO99" s="547">
        <f t="shared" si="304"/>
        <v>0</v>
      </c>
      <c r="BP99" s="195"/>
      <c r="BQ99" s="492">
        <f t="shared" si="305"/>
        <v>0</v>
      </c>
      <c r="BR99" s="285">
        <f t="shared" si="274"/>
        <v>1339.3417499999998</v>
      </c>
      <c r="BS99" s="286">
        <f t="shared" si="275"/>
        <v>1035</v>
      </c>
      <c r="BT99" s="266">
        <f t="shared" si="276"/>
        <v>900.45</v>
      </c>
      <c r="BU99" s="740">
        <f t="shared" si="257"/>
        <v>11383.757</v>
      </c>
      <c r="BV99" s="712">
        <f t="shared" si="306"/>
        <v>8965</v>
      </c>
      <c r="BW99" s="266">
        <f t="shared" si="307"/>
        <v>7677.4198050000005</v>
      </c>
      <c r="BX99" s="285">
        <f t="shared" si="260"/>
        <v>12723.098749999999</v>
      </c>
      <c r="BY99" s="286">
        <f t="shared" si="260"/>
        <v>10000</v>
      </c>
      <c r="BZ99" s="266">
        <f t="shared" si="44"/>
        <v>8577.8698050000003</v>
      </c>
      <c r="CA99" s="285">
        <f t="shared" si="308"/>
        <v>0</v>
      </c>
      <c r="CB99" s="715">
        <v>0</v>
      </c>
      <c r="CC99" s="266">
        <f t="shared" si="312"/>
        <v>0</v>
      </c>
      <c r="CD99" s="309">
        <f t="shared" si="309"/>
        <v>12723.098749999999</v>
      </c>
      <c r="CE99" s="310">
        <f t="shared" si="310"/>
        <v>10000</v>
      </c>
      <c r="CF99" s="308">
        <f t="shared" si="311"/>
        <v>8577.8698050000003</v>
      </c>
      <c r="CG99" s="326"/>
      <c r="CI99" s="737"/>
    </row>
    <row r="100" spans="1:87" s="972" customFormat="1">
      <c r="A100" s="177">
        <f t="shared" si="0"/>
        <v>88</v>
      </c>
      <c r="B100" s="165" t="s">
        <v>853</v>
      </c>
      <c r="C100" s="134" t="s">
        <v>226</v>
      </c>
      <c r="D100" s="1100" t="str">
        <f>' Grants'!E64</f>
        <v>Dituria - Kaqanik</v>
      </c>
      <c r="E100" s="218"/>
      <c r="F100" s="761">
        <v>11349.06</v>
      </c>
      <c r="G100" s="1207">
        <v>5825</v>
      </c>
      <c r="H100" s="183"/>
      <c r="I100" s="1569">
        <v>5825</v>
      </c>
      <c r="J100" s="547">
        <f t="shared" si="277"/>
        <v>0</v>
      </c>
      <c r="K100" s="195"/>
      <c r="L100" s="492">
        <f t="shared" si="19"/>
        <v>0</v>
      </c>
      <c r="M100" s="547">
        <f t="shared" si="278"/>
        <v>0</v>
      </c>
      <c r="N100" s="195"/>
      <c r="O100" s="492">
        <f t="shared" si="20"/>
        <v>0</v>
      </c>
      <c r="P100" s="547">
        <f t="shared" si="279"/>
        <v>0</v>
      </c>
      <c r="Q100" s="195"/>
      <c r="R100" s="492">
        <f t="shared" si="21"/>
        <v>0</v>
      </c>
      <c r="S100" s="547">
        <f t="shared" si="280"/>
        <v>0</v>
      </c>
      <c r="T100" s="195"/>
      <c r="U100" s="492">
        <f t="shared" si="22"/>
        <v>0</v>
      </c>
      <c r="V100" s="547">
        <f t="shared" si="273"/>
        <v>0</v>
      </c>
      <c r="W100" s="1074"/>
      <c r="X100" s="492">
        <f t="shared" si="23"/>
        <v>0</v>
      </c>
      <c r="Y100" s="547">
        <f t="shared" si="281"/>
        <v>0</v>
      </c>
      <c r="Z100" s="1074"/>
      <c r="AA100" s="492">
        <f t="shared" si="269"/>
        <v>0</v>
      </c>
      <c r="AB100" s="547">
        <f t="shared" si="282"/>
        <v>0</v>
      </c>
      <c r="AC100" s="195"/>
      <c r="AD100" s="492">
        <f t="shared" si="25"/>
        <v>0</v>
      </c>
      <c r="AE100" s="547">
        <f t="shared" si="283"/>
        <v>0</v>
      </c>
      <c r="AF100" s="195"/>
      <c r="AG100" s="492">
        <f t="shared" si="27"/>
        <v>0</v>
      </c>
      <c r="AH100" s="547">
        <f t="shared" si="284"/>
        <v>0</v>
      </c>
      <c r="AI100" s="195"/>
      <c r="AJ100" s="492">
        <f t="shared" si="29"/>
        <v>0</v>
      </c>
      <c r="AK100" s="547">
        <f t="shared" si="285"/>
        <v>0</v>
      </c>
      <c r="AL100" s="195"/>
      <c r="AM100" s="492">
        <f t="shared" si="30"/>
        <v>0</v>
      </c>
      <c r="AN100" s="547">
        <f t="shared" si="286"/>
        <v>0</v>
      </c>
      <c r="AO100" s="195"/>
      <c r="AP100" s="492">
        <f t="shared" si="287"/>
        <v>0</v>
      </c>
      <c r="AQ100" s="547">
        <f t="shared" si="288"/>
        <v>0</v>
      </c>
      <c r="AR100" s="195"/>
      <c r="AS100" s="492">
        <f t="shared" si="289"/>
        <v>0</v>
      </c>
      <c r="AT100" s="547">
        <f t="shared" si="290"/>
        <v>0</v>
      </c>
      <c r="AU100" s="195"/>
      <c r="AV100" s="492">
        <f t="shared" si="291"/>
        <v>0</v>
      </c>
      <c r="AW100" s="547">
        <f t="shared" si="292"/>
        <v>0</v>
      </c>
      <c r="AX100" s="195"/>
      <c r="AY100" s="492">
        <f t="shared" si="293"/>
        <v>0</v>
      </c>
      <c r="AZ100" s="547">
        <f t="shared" si="294"/>
        <v>0</v>
      </c>
      <c r="BA100" s="195"/>
      <c r="BB100" s="492">
        <f t="shared" si="295"/>
        <v>0</v>
      </c>
      <c r="BC100" s="547">
        <f t="shared" si="296"/>
        <v>0</v>
      </c>
      <c r="BD100" s="195"/>
      <c r="BE100" s="492">
        <f t="shared" si="297"/>
        <v>0</v>
      </c>
      <c r="BF100" s="547">
        <f t="shared" si="298"/>
        <v>0</v>
      </c>
      <c r="BG100" s="195"/>
      <c r="BH100" s="492">
        <f t="shared" si="299"/>
        <v>0</v>
      </c>
      <c r="BI100" s="547">
        <f t="shared" si="300"/>
        <v>0</v>
      </c>
      <c r="BJ100" s="195"/>
      <c r="BK100" s="492">
        <f t="shared" si="301"/>
        <v>0</v>
      </c>
      <c r="BL100" s="547">
        <f t="shared" si="302"/>
        <v>0</v>
      </c>
      <c r="BM100" s="195"/>
      <c r="BN100" s="492">
        <f t="shared" si="303"/>
        <v>0</v>
      </c>
      <c r="BO100" s="547">
        <f t="shared" si="304"/>
        <v>0</v>
      </c>
      <c r="BP100" s="195"/>
      <c r="BQ100" s="492">
        <f t="shared" si="305"/>
        <v>0</v>
      </c>
      <c r="BR100" s="285">
        <f t="shared" si="274"/>
        <v>0</v>
      </c>
      <c r="BS100" s="286">
        <f t="shared" si="275"/>
        <v>0</v>
      </c>
      <c r="BT100" s="266">
        <f t="shared" si="276"/>
        <v>0</v>
      </c>
      <c r="BU100" s="740">
        <f t="shared" si="257"/>
        <v>7396.585</v>
      </c>
      <c r="BV100" s="712">
        <f t="shared" si="306"/>
        <v>5825</v>
      </c>
      <c r="BW100" s="266">
        <f t="shared" si="307"/>
        <v>4988.396025</v>
      </c>
      <c r="BX100" s="285">
        <f t="shared" si="260"/>
        <v>7396.585</v>
      </c>
      <c r="BY100" s="286">
        <f t="shared" si="260"/>
        <v>5825</v>
      </c>
      <c r="BZ100" s="266">
        <f t="shared" si="44"/>
        <v>4988.396025</v>
      </c>
      <c r="CA100" s="285">
        <f t="shared" si="308"/>
        <v>0</v>
      </c>
      <c r="CB100" s="715">
        <v>0</v>
      </c>
      <c r="CC100" s="266">
        <f t="shared" si="312"/>
        <v>0</v>
      </c>
      <c r="CD100" s="309">
        <f t="shared" si="309"/>
        <v>7396.585</v>
      </c>
      <c r="CE100" s="310">
        <f t="shared" si="310"/>
        <v>5825</v>
      </c>
      <c r="CF100" s="308">
        <f t="shared" si="311"/>
        <v>4988.396025</v>
      </c>
      <c r="CG100" s="326"/>
      <c r="CI100" s="737"/>
    </row>
    <row r="101" spans="1:87" s="972" customFormat="1">
      <c r="A101" s="177">
        <f t="shared" si="0"/>
        <v>89</v>
      </c>
      <c r="B101" s="165" t="s">
        <v>856</v>
      </c>
      <c r="C101" s="134" t="s">
        <v>226</v>
      </c>
      <c r="D101" s="1100" t="str">
        <f>' Grants'!E66</f>
        <v>Sh. F. Kabashi</v>
      </c>
      <c r="E101" s="218"/>
      <c r="F101" s="761">
        <v>11349.06</v>
      </c>
      <c r="G101" s="1207">
        <v>5100</v>
      </c>
      <c r="H101" s="183"/>
      <c r="I101" s="1569">
        <v>5100</v>
      </c>
      <c r="J101" s="547">
        <f t="shared" si="277"/>
        <v>0</v>
      </c>
      <c r="K101" s="195"/>
      <c r="L101" s="492">
        <f t="shared" si="19"/>
        <v>0</v>
      </c>
      <c r="M101" s="547">
        <f t="shared" si="278"/>
        <v>0</v>
      </c>
      <c r="N101" s="195"/>
      <c r="O101" s="492">
        <f t="shared" si="20"/>
        <v>0</v>
      </c>
      <c r="P101" s="547">
        <f t="shared" si="279"/>
        <v>0</v>
      </c>
      <c r="Q101" s="195"/>
      <c r="R101" s="492">
        <f t="shared" si="21"/>
        <v>0</v>
      </c>
      <c r="S101" s="547">
        <f t="shared" si="280"/>
        <v>0</v>
      </c>
      <c r="T101" s="195"/>
      <c r="U101" s="492">
        <f t="shared" si="22"/>
        <v>0</v>
      </c>
      <c r="V101" s="547">
        <f t="shared" si="273"/>
        <v>0</v>
      </c>
      <c r="W101" s="1074"/>
      <c r="X101" s="492">
        <f t="shared" si="23"/>
        <v>0</v>
      </c>
      <c r="Y101" s="547">
        <f t="shared" si="281"/>
        <v>0</v>
      </c>
      <c r="Z101" s="1074"/>
      <c r="AA101" s="492">
        <f t="shared" si="269"/>
        <v>0</v>
      </c>
      <c r="AB101" s="547">
        <f t="shared" si="282"/>
        <v>0</v>
      </c>
      <c r="AC101" s="195"/>
      <c r="AD101" s="492">
        <f t="shared" si="25"/>
        <v>0</v>
      </c>
      <c r="AE101" s="547">
        <f t="shared" si="283"/>
        <v>0</v>
      </c>
      <c r="AF101" s="195"/>
      <c r="AG101" s="492">
        <f t="shared" si="27"/>
        <v>0</v>
      </c>
      <c r="AH101" s="547">
        <f t="shared" si="284"/>
        <v>0</v>
      </c>
      <c r="AI101" s="195"/>
      <c r="AJ101" s="492">
        <f t="shared" si="29"/>
        <v>0</v>
      </c>
      <c r="AK101" s="547">
        <f t="shared" si="285"/>
        <v>0</v>
      </c>
      <c r="AL101" s="195"/>
      <c r="AM101" s="492">
        <f t="shared" si="30"/>
        <v>0</v>
      </c>
      <c r="AN101" s="547">
        <f t="shared" si="286"/>
        <v>0</v>
      </c>
      <c r="AO101" s="195"/>
      <c r="AP101" s="492">
        <f t="shared" si="287"/>
        <v>0</v>
      </c>
      <c r="AQ101" s="547">
        <f t="shared" si="288"/>
        <v>0</v>
      </c>
      <c r="AR101" s="195"/>
      <c r="AS101" s="492">
        <f t="shared" si="289"/>
        <v>0</v>
      </c>
      <c r="AT101" s="547">
        <f t="shared" si="290"/>
        <v>0</v>
      </c>
      <c r="AU101" s="195"/>
      <c r="AV101" s="492">
        <f t="shared" si="291"/>
        <v>0</v>
      </c>
      <c r="AW101" s="547">
        <f t="shared" si="292"/>
        <v>0</v>
      </c>
      <c r="AX101" s="195"/>
      <c r="AY101" s="492">
        <f t="shared" si="293"/>
        <v>0</v>
      </c>
      <c r="AZ101" s="547">
        <f t="shared" si="294"/>
        <v>0</v>
      </c>
      <c r="BA101" s="195"/>
      <c r="BB101" s="492">
        <f t="shared" si="295"/>
        <v>0</v>
      </c>
      <c r="BC101" s="547">
        <f t="shared" si="296"/>
        <v>0</v>
      </c>
      <c r="BD101" s="195"/>
      <c r="BE101" s="492">
        <f t="shared" si="297"/>
        <v>0</v>
      </c>
      <c r="BF101" s="547">
        <f t="shared" si="298"/>
        <v>0</v>
      </c>
      <c r="BG101" s="195"/>
      <c r="BH101" s="492">
        <f t="shared" si="299"/>
        <v>0</v>
      </c>
      <c r="BI101" s="547">
        <f t="shared" si="300"/>
        <v>0</v>
      </c>
      <c r="BJ101" s="195"/>
      <c r="BK101" s="492">
        <f t="shared" si="301"/>
        <v>0</v>
      </c>
      <c r="BL101" s="547">
        <f t="shared" si="302"/>
        <v>0</v>
      </c>
      <c r="BM101" s="195"/>
      <c r="BN101" s="492">
        <f t="shared" si="303"/>
        <v>0</v>
      </c>
      <c r="BO101" s="547">
        <f t="shared" si="304"/>
        <v>0</v>
      </c>
      <c r="BP101" s="195"/>
      <c r="BQ101" s="492">
        <f t="shared" si="305"/>
        <v>0</v>
      </c>
      <c r="BR101" s="285">
        <f t="shared" si="274"/>
        <v>0</v>
      </c>
      <c r="BS101" s="286">
        <f t="shared" si="275"/>
        <v>0</v>
      </c>
      <c r="BT101" s="266">
        <f t="shared" si="276"/>
        <v>0</v>
      </c>
      <c r="BU101" s="740">
        <f t="shared" si="257"/>
        <v>6475.9800000000005</v>
      </c>
      <c r="BV101" s="712">
        <f t="shared" si="306"/>
        <v>5100</v>
      </c>
      <c r="BW101" s="266">
        <f t="shared" si="307"/>
        <v>4367.5227000000004</v>
      </c>
      <c r="BX101" s="285">
        <f t="shared" si="260"/>
        <v>6475.9800000000005</v>
      </c>
      <c r="BY101" s="286">
        <f t="shared" si="260"/>
        <v>5100</v>
      </c>
      <c r="BZ101" s="266">
        <f t="shared" si="44"/>
        <v>4367.5227000000004</v>
      </c>
      <c r="CA101" s="285">
        <f t="shared" si="308"/>
        <v>0</v>
      </c>
      <c r="CB101" s="715">
        <v>0</v>
      </c>
      <c r="CC101" s="266">
        <f t="shared" si="312"/>
        <v>0</v>
      </c>
      <c r="CD101" s="309">
        <f t="shared" si="309"/>
        <v>6475.9800000000005</v>
      </c>
      <c r="CE101" s="310">
        <f t="shared" si="310"/>
        <v>5100</v>
      </c>
      <c r="CF101" s="308">
        <f t="shared" si="311"/>
        <v>4367.5227000000004</v>
      </c>
      <c r="CG101" s="326"/>
      <c r="CI101" s="737"/>
    </row>
    <row r="102" spans="1:87" s="972" customFormat="1">
      <c r="A102" s="177">
        <f t="shared" si="0"/>
        <v>90</v>
      </c>
      <c r="B102" s="165" t="s">
        <v>857</v>
      </c>
      <c r="C102" s="134" t="s">
        <v>226</v>
      </c>
      <c r="D102" s="1100" t="str">
        <f>' Grants'!E68</f>
        <v>Ardhmeria</v>
      </c>
      <c r="E102" s="218"/>
      <c r="F102" s="761">
        <v>11349.06</v>
      </c>
      <c r="G102" s="1207">
        <v>5335</v>
      </c>
      <c r="H102" s="183"/>
      <c r="I102" s="1569">
        <v>5335</v>
      </c>
      <c r="J102" s="547">
        <f t="shared" si="277"/>
        <v>0</v>
      </c>
      <c r="K102" s="195"/>
      <c r="L102" s="492">
        <f t="shared" si="19"/>
        <v>0</v>
      </c>
      <c r="M102" s="547">
        <f t="shared" si="278"/>
        <v>0</v>
      </c>
      <c r="N102" s="195"/>
      <c r="O102" s="492">
        <f t="shared" si="20"/>
        <v>0</v>
      </c>
      <c r="P102" s="547">
        <f t="shared" si="279"/>
        <v>0</v>
      </c>
      <c r="Q102" s="195"/>
      <c r="R102" s="492">
        <f t="shared" si="21"/>
        <v>0</v>
      </c>
      <c r="S102" s="547">
        <f t="shared" si="280"/>
        <v>0</v>
      </c>
      <c r="T102" s="195"/>
      <c r="U102" s="492">
        <f t="shared" si="22"/>
        <v>0</v>
      </c>
      <c r="V102" s="547">
        <f t="shared" si="273"/>
        <v>0</v>
      </c>
      <c r="W102" s="1074"/>
      <c r="X102" s="492">
        <f t="shared" si="23"/>
        <v>0</v>
      </c>
      <c r="Y102" s="547">
        <f t="shared" si="281"/>
        <v>0</v>
      </c>
      <c r="Z102" s="1074"/>
      <c r="AA102" s="492">
        <f t="shared" si="269"/>
        <v>0</v>
      </c>
      <c r="AB102" s="547">
        <f t="shared" si="282"/>
        <v>0</v>
      </c>
      <c r="AC102" s="195"/>
      <c r="AD102" s="492">
        <f t="shared" si="25"/>
        <v>0</v>
      </c>
      <c r="AE102" s="547">
        <f t="shared" si="283"/>
        <v>0</v>
      </c>
      <c r="AF102" s="195"/>
      <c r="AG102" s="492">
        <f t="shared" si="27"/>
        <v>0</v>
      </c>
      <c r="AH102" s="547">
        <f t="shared" si="284"/>
        <v>0</v>
      </c>
      <c r="AI102" s="195"/>
      <c r="AJ102" s="492">
        <f t="shared" si="29"/>
        <v>0</v>
      </c>
      <c r="AK102" s="547">
        <f t="shared" si="285"/>
        <v>0</v>
      </c>
      <c r="AL102" s="195"/>
      <c r="AM102" s="492">
        <f t="shared" si="30"/>
        <v>0</v>
      </c>
      <c r="AN102" s="547">
        <f t="shared" si="286"/>
        <v>0</v>
      </c>
      <c r="AO102" s="195"/>
      <c r="AP102" s="492">
        <f t="shared" si="287"/>
        <v>0</v>
      </c>
      <c r="AQ102" s="547">
        <f t="shared" si="288"/>
        <v>0</v>
      </c>
      <c r="AR102" s="195"/>
      <c r="AS102" s="492">
        <f t="shared" si="289"/>
        <v>0</v>
      </c>
      <c r="AT102" s="547">
        <f t="shared" si="290"/>
        <v>0</v>
      </c>
      <c r="AU102" s="195"/>
      <c r="AV102" s="492">
        <f t="shared" si="291"/>
        <v>0</v>
      </c>
      <c r="AW102" s="547">
        <f t="shared" si="292"/>
        <v>0</v>
      </c>
      <c r="AX102" s="195"/>
      <c r="AY102" s="492">
        <f t="shared" si="293"/>
        <v>0</v>
      </c>
      <c r="AZ102" s="547">
        <f t="shared" si="294"/>
        <v>0</v>
      </c>
      <c r="BA102" s="195"/>
      <c r="BB102" s="492">
        <f t="shared" si="295"/>
        <v>0</v>
      </c>
      <c r="BC102" s="547">
        <f t="shared" si="296"/>
        <v>0</v>
      </c>
      <c r="BD102" s="195"/>
      <c r="BE102" s="492">
        <f t="shared" si="297"/>
        <v>0</v>
      </c>
      <c r="BF102" s="547">
        <f t="shared" si="298"/>
        <v>0</v>
      </c>
      <c r="BG102" s="195"/>
      <c r="BH102" s="492">
        <f t="shared" si="299"/>
        <v>0</v>
      </c>
      <c r="BI102" s="547">
        <f t="shared" si="300"/>
        <v>0</v>
      </c>
      <c r="BJ102" s="195"/>
      <c r="BK102" s="492">
        <f t="shared" si="301"/>
        <v>0</v>
      </c>
      <c r="BL102" s="547">
        <f t="shared" si="302"/>
        <v>0</v>
      </c>
      <c r="BM102" s="195"/>
      <c r="BN102" s="492">
        <f t="shared" si="303"/>
        <v>0</v>
      </c>
      <c r="BO102" s="547">
        <f t="shared" si="304"/>
        <v>0</v>
      </c>
      <c r="BP102" s="195"/>
      <c r="BQ102" s="492">
        <f t="shared" si="305"/>
        <v>0</v>
      </c>
      <c r="BR102" s="285">
        <f t="shared" si="274"/>
        <v>0</v>
      </c>
      <c r="BS102" s="286">
        <f t="shared" si="275"/>
        <v>0</v>
      </c>
      <c r="BT102" s="266">
        <f t="shared" si="276"/>
        <v>0</v>
      </c>
      <c r="BU102" s="740">
        <f t="shared" si="257"/>
        <v>6774.3829999999998</v>
      </c>
      <c r="BV102" s="712">
        <f t="shared" si="306"/>
        <v>5335</v>
      </c>
      <c r="BW102" s="266">
        <f t="shared" si="307"/>
        <v>4568.7712950000005</v>
      </c>
      <c r="BX102" s="285">
        <f t="shared" si="260"/>
        <v>6774.3829999999998</v>
      </c>
      <c r="BY102" s="286">
        <f t="shared" si="260"/>
        <v>5335</v>
      </c>
      <c r="BZ102" s="266">
        <f t="shared" si="44"/>
        <v>4568.7712950000005</v>
      </c>
      <c r="CA102" s="285">
        <f t="shared" si="308"/>
        <v>0</v>
      </c>
      <c r="CB102" s="715">
        <v>0</v>
      </c>
      <c r="CC102" s="266">
        <f t="shared" si="312"/>
        <v>0</v>
      </c>
      <c r="CD102" s="309">
        <f t="shared" si="309"/>
        <v>6774.3829999999998</v>
      </c>
      <c r="CE102" s="310">
        <f t="shared" si="310"/>
        <v>5335</v>
      </c>
      <c r="CF102" s="308">
        <f t="shared" si="311"/>
        <v>4568.7712950000005</v>
      </c>
      <c r="CG102" s="326"/>
      <c r="CI102" s="737"/>
    </row>
    <row r="103" spans="1:87" s="972" customFormat="1">
      <c r="A103" s="177">
        <f t="shared" si="0"/>
        <v>91</v>
      </c>
      <c r="B103" s="165" t="s">
        <v>858</v>
      </c>
      <c r="C103" s="134" t="s">
        <v>226</v>
      </c>
      <c r="D103" s="1100" t="str">
        <f>' Grants'!E70</f>
        <v>Zenun Cocaj</v>
      </c>
      <c r="E103" s="218"/>
      <c r="F103" s="761">
        <v>11349.06</v>
      </c>
      <c r="G103" s="1207">
        <v>10000</v>
      </c>
      <c r="H103" s="183"/>
      <c r="I103" s="1569">
        <v>10000</v>
      </c>
      <c r="J103" s="547">
        <f t="shared" si="277"/>
        <v>0</v>
      </c>
      <c r="K103" s="195"/>
      <c r="L103" s="492">
        <f t="shared" si="19"/>
        <v>0</v>
      </c>
      <c r="M103" s="547">
        <f t="shared" si="278"/>
        <v>0</v>
      </c>
      <c r="N103" s="195"/>
      <c r="O103" s="492">
        <f t="shared" si="20"/>
        <v>0</v>
      </c>
      <c r="P103" s="547">
        <f t="shared" si="279"/>
        <v>0</v>
      </c>
      <c r="Q103" s="195"/>
      <c r="R103" s="492">
        <f t="shared" si="21"/>
        <v>0</v>
      </c>
      <c r="S103" s="547">
        <f t="shared" si="280"/>
        <v>0</v>
      </c>
      <c r="T103" s="195"/>
      <c r="U103" s="492">
        <f t="shared" si="22"/>
        <v>0</v>
      </c>
      <c r="V103" s="547">
        <f t="shared" si="273"/>
        <v>0</v>
      </c>
      <c r="W103" s="1074"/>
      <c r="X103" s="492">
        <f t="shared" si="23"/>
        <v>0</v>
      </c>
      <c r="Y103" s="547">
        <f t="shared" si="281"/>
        <v>0</v>
      </c>
      <c r="Z103" s="1074"/>
      <c r="AA103" s="492">
        <f t="shared" si="269"/>
        <v>0</v>
      </c>
      <c r="AB103" s="547">
        <f t="shared" si="282"/>
        <v>0</v>
      </c>
      <c r="AC103" s="195"/>
      <c r="AD103" s="492">
        <f t="shared" si="25"/>
        <v>0</v>
      </c>
      <c r="AE103" s="547">
        <f t="shared" si="283"/>
        <v>0</v>
      </c>
      <c r="AF103" s="195"/>
      <c r="AG103" s="492">
        <f t="shared" si="27"/>
        <v>0</v>
      </c>
      <c r="AH103" s="547">
        <f t="shared" si="284"/>
        <v>0</v>
      </c>
      <c r="AI103" s="195"/>
      <c r="AJ103" s="492">
        <f t="shared" si="29"/>
        <v>0</v>
      </c>
      <c r="AK103" s="547">
        <f t="shared" si="285"/>
        <v>0</v>
      </c>
      <c r="AL103" s="195"/>
      <c r="AM103" s="492">
        <f t="shared" si="30"/>
        <v>0</v>
      </c>
      <c r="AN103" s="547">
        <f t="shared" si="286"/>
        <v>0</v>
      </c>
      <c r="AO103" s="195"/>
      <c r="AP103" s="492">
        <f t="shared" si="287"/>
        <v>0</v>
      </c>
      <c r="AQ103" s="547">
        <f t="shared" si="288"/>
        <v>0</v>
      </c>
      <c r="AR103" s="195"/>
      <c r="AS103" s="492">
        <f t="shared" si="289"/>
        <v>0</v>
      </c>
      <c r="AT103" s="547">
        <f t="shared" si="290"/>
        <v>0</v>
      </c>
      <c r="AU103" s="195"/>
      <c r="AV103" s="492">
        <f t="shared" si="291"/>
        <v>0</v>
      </c>
      <c r="AW103" s="547">
        <f t="shared" si="292"/>
        <v>0</v>
      </c>
      <c r="AX103" s="195"/>
      <c r="AY103" s="492">
        <f t="shared" si="293"/>
        <v>0</v>
      </c>
      <c r="AZ103" s="547">
        <f t="shared" si="294"/>
        <v>0</v>
      </c>
      <c r="BA103" s="195"/>
      <c r="BB103" s="492">
        <f t="shared" si="295"/>
        <v>0</v>
      </c>
      <c r="BC103" s="547">
        <f t="shared" si="296"/>
        <v>0</v>
      </c>
      <c r="BD103" s="195"/>
      <c r="BE103" s="492">
        <f t="shared" si="297"/>
        <v>0</v>
      </c>
      <c r="BF103" s="547">
        <f t="shared" si="298"/>
        <v>0</v>
      </c>
      <c r="BG103" s="195"/>
      <c r="BH103" s="492">
        <f t="shared" si="299"/>
        <v>0</v>
      </c>
      <c r="BI103" s="547">
        <f t="shared" si="300"/>
        <v>0</v>
      </c>
      <c r="BJ103" s="195"/>
      <c r="BK103" s="492">
        <f t="shared" si="301"/>
        <v>0</v>
      </c>
      <c r="BL103" s="547">
        <f t="shared" si="302"/>
        <v>0</v>
      </c>
      <c r="BM103" s="195"/>
      <c r="BN103" s="492">
        <f t="shared" si="303"/>
        <v>0</v>
      </c>
      <c r="BO103" s="547">
        <f t="shared" si="304"/>
        <v>0</v>
      </c>
      <c r="BP103" s="195"/>
      <c r="BQ103" s="492">
        <f t="shared" si="305"/>
        <v>0</v>
      </c>
      <c r="BR103" s="285">
        <f t="shared" si="274"/>
        <v>0</v>
      </c>
      <c r="BS103" s="286">
        <f t="shared" si="275"/>
        <v>0</v>
      </c>
      <c r="BT103" s="266">
        <f t="shared" si="276"/>
        <v>0</v>
      </c>
      <c r="BU103" s="740">
        <f t="shared" si="257"/>
        <v>12698</v>
      </c>
      <c r="BV103" s="712">
        <f t="shared" si="306"/>
        <v>10000</v>
      </c>
      <c r="BW103" s="266">
        <f t="shared" si="307"/>
        <v>8563.77</v>
      </c>
      <c r="BX103" s="285">
        <f t="shared" si="260"/>
        <v>12698</v>
      </c>
      <c r="BY103" s="286">
        <f t="shared" si="260"/>
        <v>10000</v>
      </c>
      <c r="BZ103" s="266">
        <f t="shared" si="44"/>
        <v>8563.77</v>
      </c>
      <c r="CA103" s="285">
        <f t="shared" si="308"/>
        <v>0</v>
      </c>
      <c r="CB103" s="715">
        <v>0</v>
      </c>
      <c r="CC103" s="266">
        <f t="shared" si="312"/>
        <v>0</v>
      </c>
      <c r="CD103" s="309">
        <f t="shared" si="309"/>
        <v>12698</v>
      </c>
      <c r="CE103" s="310">
        <f t="shared" si="310"/>
        <v>10000</v>
      </c>
      <c r="CF103" s="308">
        <f t="shared" si="311"/>
        <v>8563.77</v>
      </c>
      <c r="CG103" s="326"/>
      <c r="CI103" s="737"/>
    </row>
    <row r="104" spans="1:87" s="972" customFormat="1">
      <c r="A104" s="177">
        <f t="shared" ref="A104:A167" si="313">A103+1</f>
        <v>92</v>
      </c>
      <c r="B104" s="165" t="s">
        <v>859</v>
      </c>
      <c r="C104" s="134" t="s">
        <v>226</v>
      </c>
      <c r="D104" s="1100" t="s">
        <v>971</v>
      </c>
      <c r="E104" s="218"/>
      <c r="F104" s="761">
        <v>11349.06</v>
      </c>
      <c r="G104" s="1207">
        <v>5435</v>
      </c>
      <c r="H104" s="183"/>
      <c r="I104" s="1569">
        <v>5435</v>
      </c>
      <c r="J104" s="547">
        <f t="shared" si="277"/>
        <v>0</v>
      </c>
      <c r="K104" s="195"/>
      <c r="L104" s="492">
        <f t="shared" si="19"/>
        <v>0</v>
      </c>
      <c r="M104" s="547">
        <f t="shared" si="278"/>
        <v>0</v>
      </c>
      <c r="N104" s="195"/>
      <c r="O104" s="492">
        <f t="shared" si="20"/>
        <v>0</v>
      </c>
      <c r="P104" s="547">
        <f t="shared" si="279"/>
        <v>0</v>
      </c>
      <c r="Q104" s="195"/>
      <c r="R104" s="492">
        <f t="shared" si="21"/>
        <v>0</v>
      </c>
      <c r="S104" s="547">
        <f t="shared" si="280"/>
        <v>0</v>
      </c>
      <c r="T104" s="195"/>
      <c r="U104" s="492">
        <f t="shared" si="22"/>
        <v>0</v>
      </c>
      <c r="V104" s="547">
        <f t="shared" si="273"/>
        <v>0</v>
      </c>
      <c r="W104" s="1074"/>
      <c r="X104" s="492">
        <f t="shared" si="23"/>
        <v>0</v>
      </c>
      <c r="Y104" s="547">
        <f t="shared" si="281"/>
        <v>0</v>
      </c>
      <c r="Z104" s="1074"/>
      <c r="AA104" s="492">
        <f t="shared" si="269"/>
        <v>0</v>
      </c>
      <c r="AB104" s="547">
        <f t="shared" si="282"/>
        <v>0</v>
      </c>
      <c r="AC104" s="195"/>
      <c r="AD104" s="492">
        <f t="shared" si="25"/>
        <v>0</v>
      </c>
      <c r="AE104" s="547">
        <f t="shared" si="283"/>
        <v>0</v>
      </c>
      <c r="AF104" s="195"/>
      <c r="AG104" s="492">
        <f t="shared" si="27"/>
        <v>0</v>
      </c>
      <c r="AH104" s="547">
        <f t="shared" si="284"/>
        <v>0</v>
      </c>
      <c r="AI104" s="195"/>
      <c r="AJ104" s="492">
        <f t="shared" si="29"/>
        <v>0</v>
      </c>
      <c r="AK104" s="547">
        <f t="shared" si="285"/>
        <v>0</v>
      </c>
      <c r="AL104" s="195"/>
      <c r="AM104" s="492">
        <f t="shared" si="30"/>
        <v>0</v>
      </c>
      <c r="AN104" s="547">
        <f t="shared" si="286"/>
        <v>0</v>
      </c>
      <c r="AO104" s="195"/>
      <c r="AP104" s="492">
        <f t="shared" si="287"/>
        <v>0</v>
      </c>
      <c r="AQ104" s="547">
        <f t="shared" si="288"/>
        <v>0</v>
      </c>
      <c r="AR104" s="195"/>
      <c r="AS104" s="492">
        <f t="shared" si="289"/>
        <v>0</v>
      </c>
      <c r="AT104" s="547">
        <f t="shared" si="290"/>
        <v>0</v>
      </c>
      <c r="AU104" s="195"/>
      <c r="AV104" s="492">
        <f t="shared" si="291"/>
        <v>0</v>
      </c>
      <c r="AW104" s="547">
        <f t="shared" si="292"/>
        <v>0</v>
      </c>
      <c r="AX104" s="195"/>
      <c r="AY104" s="492">
        <f t="shared" si="293"/>
        <v>0</v>
      </c>
      <c r="AZ104" s="547">
        <f t="shared" si="294"/>
        <v>0</v>
      </c>
      <c r="BA104" s="195"/>
      <c r="BB104" s="492">
        <f t="shared" si="295"/>
        <v>0</v>
      </c>
      <c r="BC104" s="547">
        <f t="shared" si="296"/>
        <v>0</v>
      </c>
      <c r="BD104" s="195"/>
      <c r="BE104" s="492">
        <f t="shared" si="297"/>
        <v>0</v>
      </c>
      <c r="BF104" s="547">
        <f t="shared" si="298"/>
        <v>0</v>
      </c>
      <c r="BG104" s="195"/>
      <c r="BH104" s="492">
        <f t="shared" si="299"/>
        <v>0</v>
      </c>
      <c r="BI104" s="547">
        <f t="shared" si="300"/>
        <v>0</v>
      </c>
      <c r="BJ104" s="195"/>
      <c r="BK104" s="492">
        <f t="shared" si="301"/>
        <v>0</v>
      </c>
      <c r="BL104" s="547">
        <f t="shared" si="302"/>
        <v>0</v>
      </c>
      <c r="BM104" s="195"/>
      <c r="BN104" s="492">
        <f t="shared" si="303"/>
        <v>0</v>
      </c>
      <c r="BO104" s="547">
        <f t="shared" si="304"/>
        <v>0</v>
      </c>
      <c r="BP104" s="195"/>
      <c r="BQ104" s="492">
        <f t="shared" si="305"/>
        <v>0</v>
      </c>
      <c r="BR104" s="285">
        <f t="shared" si="274"/>
        <v>0</v>
      </c>
      <c r="BS104" s="286">
        <f t="shared" si="275"/>
        <v>0</v>
      </c>
      <c r="BT104" s="266">
        <f t="shared" si="276"/>
        <v>0</v>
      </c>
      <c r="BU104" s="740">
        <f t="shared" si="257"/>
        <v>6901.3630000000003</v>
      </c>
      <c r="BV104" s="712">
        <f t="shared" si="306"/>
        <v>5435</v>
      </c>
      <c r="BW104" s="266">
        <f t="shared" si="307"/>
        <v>4654.4089950000007</v>
      </c>
      <c r="BX104" s="285">
        <f t="shared" si="260"/>
        <v>6901.3630000000003</v>
      </c>
      <c r="BY104" s="286">
        <f t="shared" si="260"/>
        <v>5435</v>
      </c>
      <c r="BZ104" s="266">
        <f t="shared" si="44"/>
        <v>4654.4089950000007</v>
      </c>
      <c r="CA104" s="285">
        <f t="shared" si="308"/>
        <v>0</v>
      </c>
      <c r="CB104" s="715">
        <v>0</v>
      </c>
      <c r="CC104" s="266">
        <f t="shared" si="312"/>
        <v>0</v>
      </c>
      <c r="CD104" s="309">
        <f t="shared" si="309"/>
        <v>6901.3630000000003</v>
      </c>
      <c r="CE104" s="310">
        <f t="shared" si="310"/>
        <v>5435</v>
      </c>
      <c r="CF104" s="308">
        <f t="shared" si="311"/>
        <v>4654.4089950000007</v>
      </c>
      <c r="CG104" s="326"/>
      <c r="CI104" s="737"/>
    </row>
    <row r="105" spans="1:87" s="972" customFormat="1">
      <c r="A105" s="177">
        <f t="shared" si="313"/>
        <v>93</v>
      </c>
      <c r="B105" s="165" t="s">
        <v>860</v>
      </c>
      <c r="C105" s="134" t="s">
        <v>226</v>
      </c>
      <c r="D105" s="1100" t="str">
        <f>' Grants'!E74</f>
        <v>Zef Lush Marku</v>
      </c>
      <c r="E105" s="218"/>
      <c r="F105" s="761">
        <v>11349.06</v>
      </c>
      <c r="G105" s="1207">
        <v>8130</v>
      </c>
      <c r="H105" s="183"/>
      <c r="I105" s="1569">
        <v>8130</v>
      </c>
      <c r="J105" s="547">
        <f t="shared" si="277"/>
        <v>0</v>
      </c>
      <c r="K105" s="195"/>
      <c r="L105" s="492">
        <f t="shared" si="19"/>
        <v>0</v>
      </c>
      <c r="M105" s="547">
        <f t="shared" si="278"/>
        <v>0</v>
      </c>
      <c r="N105" s="195"/>
      <c r="O105" s="492">
        <f t="shared" si="20"/>
        <v>0</v>
      </c>
      <c r="P105" s="547">
        <f t="shared" si="279"/>
        <v>0</v>
      </c>
      <c r="Q105" s="195"/>
      <c r="R105" s="492">
        <f t="shared" si="21"/>
        <v>0</v>
      </c>
      <c r="S105" s="547">
        <f t="shared" si="280"/>
        <v>0</v>
      </c>
      <c r="T105" s="195"/>
      <c r="U105" s="492">
        <f t="shared" si="22"/>
        <v>0</v>
      </c>
      <c r="V105" s="547">
        <f t="shared" si="273"/>
        <v>0</v>
      </c>
      <c r="W105" s="1074"/>
      <c r="X105" s="492">
        <f t="shared" si="23"/>
        <v>0</v>
      </c>
      <c r="Y105" s="547">
        <f t="shared" si="281"/>
        <v>0</v>
      </c>
      <c r="Z105" s="1074"/>
      <c r="AA105" s="492">
        <f t="shared" si="269"/>
        <v>0</v>
      </c>
      <c r="AB105" s="547">
        <f t="shared" si="282"/>
        <v>0</v>
      </c>
      <c r="AC105" s="195"/>
      <c r="AD105" s="492">
        <f t="shared" si="25"/>
        <v>0</v>
      </c>
      <c r="AE105" s="547">
        <f t="shared" si="283"/>
        <v>0</v>
      </c>
      <c r="AF105" s="195"/>
      <c r="AG105" s="492">
        <f t="shared" si="27"/>
        <v>0</v>
      </c>
      <c r="AH105" s="547">
        <f t="shared" si="284"/>
        <v>0</v>
      </c>
      <c r="AI105" s="195"/>
      <c r="AJ105" s="492">
        <f t="shared" si="29"/>
        <v>0</v>
      </c>
      <c r="AK105" s="547">
        <f t="shared" si="285"/>
        <v>0</v>
      </c>
      <c r="AL105" s="195"/>
      <c r="AM105" s="492">
        <f t="shared" si="30"/>
        <v>0</v>
      </c>
      <c r="AN105" s="547">
        <f t="shared" si="286"/>
        <v>0</v>
      </c>
      <c r="AO105" s="195"/>
      <c r="AP105" s="492">
        <f t="shared" si="287"/>
        <v>0</v>
      </c>
      <c r="AQ105" s="547">
        <f t="shared" si="288"/>
        <v>0</v>
      </c>
      <c r="AR105" s="195"/>
      <c r="AS105" s="492">
        <f t="shared" si="289"/>
        <v>0</v>
      </c>
      <c r="AT105" s="547">
        <f t="shared" si="290"/>
        <v>0</v>
      </c>
      <c r="AU105" s="195"/>
      <c r="AV105" s="492">
        <f t="shared" si="291"/>
        <v>0</v>
      </c>
      <c r="AW105" s="547">
        <f t="shared" si="292"/>
        <v>0</v>
      </c>
      <c r="AX105" s="195"/>
      <c r="AY105" s="492">
        <f t="shared" si="293"/>
        <v>0</v>
      </c>
      <c r="AZ105" s="547">
        <f t="shared" si="294"/>
        <v>0</v>
      </c>
      <c r="BA105" s="195"/>
      <c r="BB105" s="492">
        <f t="shared" si="295"/>
        <v>0</v>
      </c>
      <c r="BC105" s="547">
        <f t="shared" si="296"/>
        <v>0</v>
      </c>
      <c r="BD105" s="195"/>
      <c r="BE105" s="492">
        <f t="shared" si="297"/>
        <v>0</v>
      </c>
      <c r="BF105" s="547">
        <f t="shared" si="298"/>
        <v>0</v>
      </c>
      <c r="BG105" s="195"/>
      <c r="BH105" s="492">
        <f t="shared" si="299"/>
        <v>0</v>
      </c>
      <c r="BI105" s="547">
        <f t="shared" si="300"/>
        <v>0</v>
      </c>
      <c r="BJ105" s="195"/>
      <c r="BK105" s="492">
        <f t="shared" si="301"/>
        <v>0</v>
      </c>
      <c r="BL105" s="547">
        <f t="shared" si="302"/>
        <v>0</v>
      </c>
      <c r="BM105" s="195"/>
      <c r="BN105" s="492">
        <f t="shared" si="303"/>
        <v>0</v>
      </c>
      <c r="BO105" s="547">
        <f t="shared" si="304"/>
        <v>0</v>
      </c>
      <c r="BP105" s="195"/>
      <c r="BQ105" s="492">
        <f t="shared" si="305"/>
        <v>0</v>
      </c>
      <c r="BR105" s="285">
        <f t="shared" si="274"/>
        <v>0</v>
      </c>
      <c r="BS105" s="286">
        <f t="shared" si="275"/>
        <v>0</v>
      </c>
      <c r="BT105" s="266">
        <f t="shared" si="276"/>
        <v>0</v>
      </c>
      <c r="BU105" s="740">
        <f t="shared" si="257"/>
        <v>10323.474</v>
      </c>
      <c r="BV105" s="712">
        <f t="shared" si="306"/>
        <v>8130</v>
      </c>
      <c r="BW105" s="266">
        <f t="shared" si="307"/>
        <v>6962.34501</v>
      </c>
      <c r="BX105" s="285">
        <f t="shared" si="260"/>
        <v>10323.474</v>
      </c>
      <c r="BY105" s="286">
        <f t="shared" si="260"/>
        <v>8130</v>
      </c>
      <c r="BZ105" s="266">
        <f t="shared" si="44"/>
        <v>6962.34501</v>
      </c>
      <c r="CA105" s="285">
        <f t="shared" si="308"/>
        <v>0</v>
      </c>
      <c r="CB105" s="715">
        <v>0</v>
      </c>
      <c r="CC105" s="266">
        <f t="shared" si="312"/>
        <v>0</v>
      </c>
      <c r="CD105" s="309">
        <f t="shared" si="309"/>
        <v>10323.474</v>
      </c>
      <c r="CE105" s="310">
        <f t="shared" si="310"/>
        <v>8130</v>
      </c>
      <c r="CF105" s="308">
        <f t="shared" si="311"/>
        <v>6962.34501</v>
      </c>
      <c r="CG105" s="326"/>
      <c r="CI105" s="737"/>
    </row>
    <row r="106" spans="1:87" s="972" customFormat="1">
      <c r="A106" s="177">
        <f t="shared" si="313"/>
        <v>94</v>
      </c>
      <c r="B106" s="165" t="s">
        <v>861</v>
      </c>
      <c r="C106" s="134" t="s">
        <v>226</v>
      </c>
      <c r="D106" s="1100" t="str">
        <f>' Grants'!E76</f>
        <v>Nazmi Buduri</v>
      </c>
      <c r="E106" s="218"/>
      <c r="F106" s="761">
        <v>11349.06</v>
      </c>
      <c r="G106" s="1207">
        <v>8040</v>
      </c>
      <c r="H106" s="183"/>
      <c r="I106" s="1569">
        <v>8040</v>
      </c>
      <c r="J106" s="547">
        <f t="shared" si="277"/>
        <v>0</v>
      </c>
      <c r="K106" s="195"/>
      <c r="L106" s="492">
        <f t="shared" si="19"/>
        <v>0</v>
      </c>
      <c r="M106" s="547">
        <f t="shared" si="278"/>
        <v>0</v>
      </c>
      <c r="N106" s="195"/>
      <c r="O106" s="492">
        <f t="shared" si="20"/>
        <v>0</v>
      </c>
      <c r="P106" s="547">
        <f t="shared" si="279"/>
        <v>0</v>
      </c>
      <c r="Q106" s="195"/>
      <c r="R106" s="492">
        <f t="shared" si="21"/>
        <v>0</v>
      </c>
      <c r="S106" s="547">
        <f t="shared" si="280"/>
        <v>0</v>
      </c>
      <c r="T106" s="195"/>
      <c r="U106" s="492">
        <f t="shared" si="22"/>
        <v>0</v>
      </c>
      <c r="V106" s="547">
        <f t="shared" si="273"/>
        <v>0</v>
      </c>
      <c r="W106" s="1074"/>
      <c r="X106" s="492">
        <f t="shared" si="23"/>
        <v>0</v>
      </c>
      <c r="Y106" s="547">
        <f t="shared" si="281"/>
        <v>0</v>
      </c>
      <c r="Z106" s="1074"/>
      <c r="AA106" s="492">
        <f t="shared" si="269"/>
        <v>0</v>
      </c>
      <c r="AB106" s="547">
        <f t="shared" si="282"/>
        <v>0</v>
      </c>
      <c r="AC106" s="195"/>
      <c r="AD106" s="492">
        <f t="shared" si="25"/>
        <v>0</v>
      </c>
      <c r="AE106" s="547">
        <f t="shared" si="283"/>
        <v>0</v>
      </c>
      <c r="AF106" s="195"/>
      <c r="AG106" s="492">
        <f t="shared" si="27"/>
        <v>0</v>
      </c>
      <c r="AH106" s="547">
        <f t="shared" si="284"/>
        <v>0</v>
      </c>
      <c r="AI106" s="195"/>
      <c r="AJ106" s="492">
        <f t="shared" si="29"/>
        <v>0</v>
      </c>
      <c r="AK106" s="547">
        <f t="shared" si="285"/>
        <v>0</v>
      </c>
      <c r="AL106" s="195"/>
      <c r="AM106" s="492">
        <f t="shared" si="30"/>
        <v>0</v>
      </c>
      <c r="AN106" s="547">
        <f t="shared" si="286"/>
        <v>0</v>
      </c>
      <c r="AO106" s="195"/>
      <c r="AP106" s="492">
        <f t="shared" si="287"/>
        <v>0</v>
      </c>
      <c r="AQ106" s="547">
        <f t="shared" si="288"/>
        <v>0</v>
      </c>
      <c r="AR106" s="195"/>
      <c r="AS106" s="492">
        <f t="shared" si="289"/>
        <v>0</v>
      </c>
      <c r="AT106" s="547">
        <f t="shared" si="290"/>
        <v>0</v>
      </c>
      <c r="AU106" s="195"/>
      <c r="AV106" s="492">
        <f t="shared" si="291"/>
        <v>0</v>
      </c>
      <c r="AW106" s="547">
        <f t="shared" si="292"/>
        <v>0</v>
      </c>
      <c r="AX106" s="195"/>
      <c r="AY106" s="492">
        <f t="shared" si="293"/>
        <v>0</v>
      </c>
      <c r="AZ106" s="547">
        <f t="shared" si="294"/>
        <v>0</v>
      </c>
      <c r="BA106" s="195"/>
      <c r="BB106" s="492">
        <f t="shared" si="295"/>
        <v>0</v>
      </c>
      <c r="BC106" s="547">
        <f t="shared" si="296"/>
        <v>0</v>
      </c>
      <c r="BD106" s="195"/>
      <c r="BE106" s="492">
        <f t="shared" si="297"/>
        <v>0</v>
      </c>
      <c r="BF106" s="547">
        <f t="shared" si="298"/>
        <v>0</v>
      </c>
      <c r="BG106" s="195"/>
      <c r="BH106" s="492">
        <f t="shared" si="299"/>
        <v>0</v>
      </c>
      <c r="BI106" s="547">
        <f t="shared" si="300"/>
        <v>0</v>
      </c>
      <c r="BJ106" s="195"/>
      <c r="BK106" s="492">
        <f t="shared" si="301"/>
        <v>0</v>
      </c>
      <c r="BL106" s="547">
        <f t="shared" si="302"/>
        <v>0</v>
      </c>
      <c r="BM106" s="195"/>
      <c r="BN106" s="492">
        <f t="shared" si="303"/>
        <v>0</v>
      </c>
      <c r="BO106" s="547">
        <f t="shared" si="304"/>
        <v>0</v>
      </c>
      <c r="BP106" s="195"/>
      <c r="BQ106" s="492">
        <f t="shared" si="305"/>
        <v>0</v>
      </c>
      <c r="BR106" s="285">
        <f t="shared" si="274"/>
        <v>0</v>
      </c>
      <c r="BS106" s="286">
        <f t="shared" si="275"/>
        <v>0</v>
      </c>
      <c r="BT106" s="266">
        <f t="shared" si="276"/>
        <v>0</v>
      </c>
      <c r="BU106" s="740">
        <f t="shared" si="257"/>
        <v>10209.192000000001</v>
      </c>
      <c r="BV106" s="712">
        <f t="shared" si="306"/>
        <v>8040</v>
      </c>
      <c r="BW106" s="266">
        <f t="shared" si="307"/>
        <v>6885.2710800000004</v>
      </c>
      <c r="BX106" s="285">
        <f t="shared" si="260"/>
        <v>10209.192000000001</v>
      </c>
      <c r="BY106" s="286">
        <f t="shared" si="260"/>
        <v>8040</v>
      </c>
      <c r="BZ106" s="266">
        <f t="shared" si="260"/>
        <v>6885.2710800000004</v>
      </c>
      <c r="CA106" s="285">
        <f t="shared" si="308"/>
        <v>0</v>
      </c>
      <c r="CB106" s="715">
        <v>0</v>
      </c>
      <c r="CC106" s="266">
        <f t="shared" si="312"/>
        <v>0</v>
      </c>
      <c r="CD106" s="309">
        <f t="shared" si="309"/>
        <v>10209.192000000001</v>
      </c>
      <c r="CE106" s="310">
        <f t="shared" si="310"/>
        <v>8040</v>
      </c>
      <c r="CF106" s="308">
        <f t="shared" si="311"/>
        <v>6885.2710800000004</v>
      </c>
      <c r="CG106" s="326"/>
      <c r="CI106" s="737"/>
    </row>
    <row r="107" spans="1:87" s="972" customFormat="1">
      <c r="A107" s="177">
        <f t="shared" si="313"/>
        <v>95</v>
      </c>
      <c r="B107" s="165" t="s">
        <v>864</v>
      </c>
      <c r="C107" s="134" t="s">
        <v>226</v>
      </c>
      <c r="D107" s="1100" t="str">
        <f>' Grants'!E78</f>
        <v>Drita</v>
      </c>
      <c r="E107" s="218"/>
      <c r="F107" s="761">
        <v>11349.06</v>
      </c>
      <c r="G107" s="1207">
        <v>5210</v>
      </c>
      <c r="H107" s="183"/>
      <c r="I107" s="1569">
        <v>5210</v>
      </c>
      <c r="J107" s="547">
        <f t="shared" si="277"/>
        <v>0</v>
      </c>
      <c r="K107" s="195"/>
      <c r="L107" s="492">
        <f t="shared" ref="L107:L170" si="314">K107*L$3</f>
        <v>0</v>
      </c>
      <c r="M107" s="547">
        <f t="shared" si="278"/>
        <v>0</v>
      </c>
      <c r="N107" s="195"/>
      <c r="O107" s="492">
        <f t="shared" ref="O107:O170" si="315">N107*O$3</f>
        <v>0</v>
      </c>
      <c r="P107" s="547">
        <f t="shared" si="279"/>
        <v>0</v>
      </c>
      <c r="Q107" s="195"/>
      <c r="R107" s="492">
        <f t="shared" ref="R107:R170" si="316">Q107*R$3</f>
        <v>0</v>
      </c>
      <c r="S107" s="547">
        <f t="shared" si="280"/>
        <v>0</v>
      </c>
      <c r="T107" s="195"/>
      <c r="U107" s="492">
        <f t="shared" ref="U107:U170" si="317">T107*U$3</f>
        <v>0</v>
      </c>
      <c r="V107" s="547">
        <f t="shared" si="273"/>
        <v>0</v>
      </c>
      <c r="W107" s="1074"/>
      <c r="X107" s="492">
        <f t="shared" ref="X107:X170" si="318">W107*X$3</f>
        <v>0</v>
      </c>
      <c r="Y107" s="547">
        <f t="shared" si="281"/>
        <v>0</v>
      </c>
      <c r="Z107" s="1074"/>
      <c r="AA107" s="492">
        <f t="shared" si="269"/>
        <v>0</v>
      </c>
      <c r="AB107" s="547">
        <f t="shared" si="282"/>
        <v>0</v>
      </c>
      <c r="AC107" s="195"/>
      <c r="AD107" s="492">
        <f t="shared" ref="AD107:AD170" si="319">AC107*AD$3</f>
        <v>0</v>
      </c>
      <c r="AE107" s="547">
        <f t="shared" si="283"/>
        <v>0</v>
      </c>
      <c r="AF107" s="195"/>
      <c r="AG107" s="492">
        <f t="shared" ref="AG107:AG170" si="320">AF107*AG$3</f>
        <v>0</v>
      </c>
      <c r="AH107" s="547">
        <f t="shared" si="284"/>
        <v>0</v>
      </c>
      <c r="AI107" s="195"/>
      <c r="AJ107" s="492">
        <f t="shared" ref="AJ107:AJ170" si="321">AI107*AJ$3</f>
        <v>0</v>
      </c>
      <c r="AK107" s="547">
        <f t="shared" si="285"/>
        <v>0</v>
      </c>
      <c r="AL107" s="195"/>
      <c r="AM107" s="492">
        <f t="shared" ref="AM107:AM170" si="322">AL107*AM$3</f>
        <v>0</v>
      </c>
      <c r="AN107" s="547">
        <f t="shared" si="286"/>
        <v>0</v>
      </c>
      <c r="AO107" s="195"/>
      <c r="AP107" s="492">
        <f t="shared" si="287"/>
        <v>0</v>
      </c>
      <c r="AQ107" s="547">
        <f t="shared" si="288"/>
        <v>8724.7439099999992</v>
      </c>
      <c r="AR107" s="195">
        <v>6742.2</v>
      </c>
      <c r="AS107" s="492">
        <f t="shared" si="289"/>
        <v>5865.7139999999999</v>
      </c>
      <c r="AT107" s="547">
        <f t="shared" si="290"/>
        <v>0</v>
      </c>
      <c r="AU107" s="195"/>
      <c r="AV107" s="492">
        <f t="shared" si="291"/>
        <v>0</v>
      </c>
      <c r="AW107" s="547">
        <f t="shared" si="292"/>
        <v>0</v>
      </c>
      <c r="AX107" s="195"/>
      <c r="AY107" s="492">
        <f t="shared" si="293"/>
        <v>0</v>
      </c>
      <c r="AZ107" s="547">
        <f t="shared" si="294"/>
        <v>0</v>
      </c>
      <c r="BA107" s="195"/>
      <c r="BB107" s="492">
        <f t="shared" si="295"/>
        <v>0</v>
      </c>
      <c r="BC107" s="547">
        <f t="shared" si="296"/>
        <v>0</v>
      </c>
      <c r="BD107" s="195"/>
      <c r="BE107" s="492">
        <f t="shared" si="297"/>
        <v>0</v>
      </c>
      <c r="BF107" s="547">
        <f t="shared" si="298"/>
        <v>0</v>
      </c>
      <c r="BG107" s="195"/>
      <c r="BH107" s="492">
        <f t="shared" si="299"/>
        <v>0</v>
      </c>
      <c r="BI107" s="547">
        <f t="shared" si="300"/>
        <v>0</v>
      </c>
      <c r="BJ107" s="195"/>
      <c r="BK107" s="492">
        <f t="shared" si="301"/>
        <v>0</v>
      </c>
      <c r="BL107" s="547">
        <f t="shared" si="302"/>
        <v>0</v>
      </c>
      <c r="BM107" s="195"/>
      <c r="BN107" s="492">
        <f t="shared" si="303"/>
        <v>0</v>
      </c>
      <c r="BO107" s="547">
        <f t="shared" si="304"/>
        <v>0</v>
      </c>
      <c r="BP107" s="195"/>
      <c r="BQ107" s="492">
        <f t="shared" si="305"/>
        <v>0</v>
      </c>
      <c r="BR107" s="285">
        <f t="shared" si="274"/>
        <v>8724.7439099999992</v>
      </c>
      <c r="BS107" s="286">
        <f t="shared" si="275"/>
        <v>6742.2</v>
      </c>
      <c r="BT107" s="266">
        <f t="shared" si="276"/>
        <v>5865.7139999999999</v>
      </c>
      <c r="BU107" s="740">
        <f t="shared" si="257"/>
        <v>-1945.5875599999999</v>
      </c>
      <c r="BV107" s="712">
        <f t="shared" si="306"/>
        <v>-1532.1999999999998</v>
      </c>
      <c r="BW107" s="266">
        <f t="shared" si="307"/>
        <v>-1312.1408394</v>
      </c>
      <c r="BX107" s="285">
        <f t="shared" si="260"/>
        <v>6779.1563499999993</v>
      </c>
      <c r="BY107" s="286">
        <f t="shared" si="260"/>
        <v>5210</v>
      </c>
      <c r="BZ107" s="266">
        <f t="shared" si="260"/>
        <v>4553.5731605999999</v>
      </c>
      <c r="CA107" s="285">
        <f t="shared" si="308"/>
        <v>0</v>
      </c>
      <c r="CB107" s="715">
        <v>0</v>
      </c>
      <c r="CC107" s="266">
        <f t="shared" si="312"/>
        <v>0</v>
      </c>
      <c r="CD107" s="309">
        <f t="shared" si="309"/>
        <v>6779.1563499999993</v>
      </c>
      <c r="CE107" s="310">
        <f t="shared" si="310"/>
        <v>5210</v>
      </c>
      <c r="CF107" s="308">
        <f t="shared" si="311"/>
        <v>4553.5731605999999</v>
      </c>
      <c r="CG107" s="326"/>
      <c r="CI107" s="737"/>
    </row>
    <row r="108" spans="1:87" s="972" customFormat="1">
      <c r="A108" s="177">
        <f t="shared" si="313"/>
        <v>96</v>
      </c>
      <c r="B108" s="165" t="s">
        <v>865</v>
      </c>
      <c r="C108" s="134" t="s">
        <v>226</v>
      </c>
      <c r="D108" s="1100" t="str">
        <f>' Grants'!E80</f>
        <v>K. I Manastirit</v>
      </c>
      <c r="E108" s="218"/>
      <c r="F108" s="761">
        <v>11349.06</v>
      </c>
      <c r="G108" s="1207">
        <v>8940</v>
      </c>
      <c r="H108" s="183"/>
      <c r="I108" s="1569">
        <v>8940</v>
      </c>
      <c r="J108" s="547">
        <f t="shared" si="277"/>
        <v>0</v>
      </c>
      <c r="K108" s="195"/>
      <c r="L108" s="492">
        <f t="shared" si="314"/>
        <v>0</v>
      </c>
      <c r="M108" s="547">
        <f t="shared" si="278"/>
        <v>0</v>
      </c>
      <c r="N108" s="195"/>
      <c r="O108" s="492">
        <f t="shared" si="315"/>
        <v>0</v>
      </c>
      <c r="P108" s="547">
        <f t="shared" si="279"/>
        <v>0</v>
      </c>
      <c r="Q108" s="195"/>
      <c r="R108" s="492">
        <f t="shared" si="316"/>
        <v>0</v>
      </c>
      <c r="S108" s="547">
        <f t="shared" si="280"/>
        <v>0</v>
      </c>
      <c r="T108" s="195"/>
      <c r="U108" s="492">
        <f t="shared" si="317"/>
        <v>0</v>
      </c>
      <c r="V108" s="547">
        <f t="shared" si="273"/>
        <v>0</v>
      </c>
      <c r="W108" s="1074"/>
      <c r="X108" s="492">
        <f t="shared" si="318"/>
        <v>0</v>
      </c>
      <c r="Y108" s="547">
        <f t="shared" si="281"/>
        <v>0</v>
      </c>
      <c r="Z108" s="1074"/>
      <c r="AA108" s="492">
        <f t="shared" si="269"/>
        <v>0</v>
      </c>
      <c r="AB108" s="547">
        <f t="shared" si="282"/>
        <v>0</v>
      </c>
      <c r="AC108" s="195"/>
      <c r="AD108" s="492">
        <f t="shared" si="319"/>
        <v>0</v>
      </c>
      <c r="AE108" s="547">
        <f t="shared" si="283"/>
        <v>0</v>
      </c>
      <c r="AF108" s="195"/>
      <c r="AG108" s="492">
        <f t="shared" si="320"/>
        <v>0</v>
      </c>
      <c r="AH108" s="547">
        <f t="shared" si="284"/>
        <v>0</v>
      </c>
      <c r="AI108" s="195"/>
      <c r="AJ108" s="492">
        <f t="shared" si="321"/>
        <v>0</v>
      </c>
      <c r="AK108" s="547">
        <f t="shared" si="285"/>
        <v>0</v>
      </c>
      <c r="AL108" s="195"/>
      <c r="AM108" s="492">
        <f t="shared" si="322"/>
        <v>0</v>
      </c>
      <c r="AN108" s="547">
        <f t="shared" si="286"/>
        <v>0</v>
      </c>
      <c r="AO108" s="195"/>
      <c r="AP108" s="492">
        <f t="shared" si="287"/>
        <v>0</v>
      </c>
      <c r="AQ108" s="547">
        <f t="shared" si="288"/>
        <v>0</v>
      </c>
      <c r="AR108" s="195"/>
      <c r="AS108" s="492">
        <f t="shared" si="289"/>
        <v>0</v>
      </c>
      <c r="AT108" s="547">
        <f t="shared" si="290"/>
        <v>0</v>
      </c>
      <c r="AU108" s="195"/>
      <c r="AV108" s="492">
        <f t="shared" si="291"/>
        <v>0</v>
      </c>
      <c r="AW108" s="547">
        <f t="shared" si="292"/>
        <v>0</v>
      </c>
      <c r="AX108" s="195"/>
      <c r="AY108" s="492">
        <f t="shared" si="293"/>
        <v>0</v>
      </c>
      <c r="AZ108" s="547">
        <f t="shared" si="294"/>
        <v>0</v>
      </c>
      <c r="BA108" s="195"/>
      <c r="BB108" s="492">
        <f t="shared" si="295"/>
        <v>0</v>
      </c>
      <c r="BC108" s="547">
        <f t="shared" si="296"/>
        <v>0</v>
      </c>
      <c r="BD108" s="195"/>
      <c r="BE108" s="492">
        <f t="shared" si="297"/>
        <v>0</v>
      </c>
      <c r="BF108" s="547">
        <f t="shared" si="298"/>
        <v>0</v>
      </c>
      <c r="BG108" s="195"/>
      <c r="BH108" s="492">
        <f t="shared" si="299"/>
        <v>0</v>
      </c>
      <c r="BI108" s="547">
        <f t="shared" si="300"/>
        <v>0</v>
      </c>
      <c r="BJ108" s="195"/>
      <c r="BK108" s="492">
        <f t="shared" si="301"/>
        <v>0</v>
      </c>
      <c r="BL108" s="547">
        <f t="shared" si="302"/>
        <v>0</v>
      </c>
      <c r="BM108" s="195"/>
      <c r="BN108" s="492">
        <f t="shared" si="303"/>
        <v>0</v>
      </c>
      <c r="BO108" s="547">
        <f t="shared" si="304"/>
        <v>0</v>
      </c>
      <c r="BP108" s="195"/>
      <c r="BQ108" s="492">
        <f t="shared" si="305"/>
        <v>0</v>
      </c>
      <c r="BR108" s="285">
        <f t="shared" si="274"/>
        <v>0</v>
      </c>
      <c r="BS108" s="286">
        <f t="shared" si="275"/>
        <v>0</v>
      </c>
      <c r="BT108" s="266">
        <f t="shared" si="276"/>
        <v>0</v>
      </c>
      <c r="BU108" s="740">
        <f t="shared" si="257"/>
        <v>11352.012000000001</v>
      </c>
      <c r="BV108" s="712">
        <f t="shared" si="306"/>
        <v>8940</v>
      </c>
      <c r="BW108" s="266">
        <f t="shared" si="307"/>
        <v>7656.0103800000006</v>
      </c>
      <c r="BX108" s="285">
        <f t="shared" si="260"/>
        <v>11352.012000000001</v>
      </c>
      <c r="BY108" s="286">
        <f t="shared" si="260"/>
        <v>8940</v>
      </c>
      <c r="BZ108" s="266">
        <f t="shared" si="260"/>
        <v>7656.0103800000006</v>
      </c>
      <c r="CA108" s="285">
        <f t="shared" si="308"/>
        <v>0</v>
      </c>
      <c r="CB108" s="715">
        <v>0</v>
      </c>
      <c r="CC108" s="266">
        <f t="shared" si="312"/>
        <v>0</v>
      </c>
      <c r="CD108" s="309">
        <f t="shared" si="309"/>
        <v>11352.012000000001</v>
      </c>
      <c r="CE108" s="310">
        <f t="shared" si="310"/>
        <v>8940</v>
      </c>
      <c r="CF108" s="308">
        <f t="shared" si="311"/>
        <v>7656.0103800000006</v>
      </c>
      <c r="CG108" s="326"/>
      <c r="CI108" s="737"/>
    </row>
    <row r="109" spans="1:87" s="972" customFormat="1">
      <c r="A109" s="177">
        <f t="shared" si="313"/>
        <v>97</v>
      </c>
      <c r="B109" s="165" t="s">
        <v>866</v>
      </c>
      <c r="C109" s="134" t="s">
        <v>226</v>
      </c>
      <c r="D109" s="1100" t="str">
        <f>' Grants'!E82</f>
        <v>Ilmi Bahtijari</v>
      </c>
      <c r="E109" s="218"/>
      <c r="F109" s="761">
        <v>11349.06</v>
      </c>
      <c r="G109" s="1207">
        <v>9395</v>
      </c>
      <c r="H109" s="183"/>
      <c r="I109" s="1569">
        <v>9395</v>
      </c>
      <c r="J109" s="547">
        <f t="shared" si="277"/>
        <v>0</v>
      </c>
      <c r="K109" s="195"/>
      <c r="L109" s="492">
        <f t="shared" si="314"/>
        <v>0</v>
      </c>
      <c r="M109" s="547">
        <f t="shared" si="278"/>
        <v>0</v>
      </c>
      <c r="N109" s="195"/>
      <c r="O109" s="492">
        <f t="shared" si="315"/>
        <v>0</v>
      </c>
      <c r="P109" s="547">
        <f t="shared" si="279"/>
        <v>0</v>
      </c>
      <c r="Q109" s="195"/>
      <c r="R109" s="492">
        <f t="shared" si="316"/>
        <v>0</v>
      </c>
      <c r="S109" s="547">
        <f t="shared" si="280"/>
        <v>0</v>
      </c>
      <c r="T109" s="195"/>
      <c r="U109" s="492">
        <f t="shared" si="317"/>
        <v>0</v>
      </c>
      <c r="V109" s="547">
        <f t="shared" si="273"/>
        <v>0</v>
      </c>
      <c r="W109" s="1074"/>
      <c r="X109" s="492">
        <f t="shared" si="318"/>
        <v>0</v>
      </c>
      <c r="Y109" s="547">
        <f t="shared" si="281"/>
        <v>0</v>
      </c>
      <c r="Z109" s="1074"/>
      <c r="AA109" s="492">
        <f t="shared" si="269"/>
        <v>0</v>
      </c>
      <c r="AB109" s="547">
        <f t="shared" si="282"/>
        <v>0</v>
      </c>
      <c r="AC109" s="195"/>
      <c r="AD109" s="492">
        <f t="shared" si="319"/>
        <v>0</v>
      </c>
      <c r="AE109" s="547">
        <f t="shared" si="283"/>
        <v>0</v>
      </c>
      <c r="AF109" s="195"/>
      <c r="AG109" s="492">
        <f t="shared" si="320"/>
        <v>0</v>
      </c>
      <c r="AH109" s="547">
        <f t="shared" si="284"/>
        <v>0</v>
      </c>
      <c r="AI109" s="195"/>
      <c r="AJ109" s="492">
        <f t="shared" si="321"/>
        <v>0</v>
      </c>
      <c r="AK109" s="547">
        <f t="shared" si="285"/>
        <v>0</v>
      </c>
      <c r="AL109" s="195"/>
      <c r="AM109" s="492">
        <f t="shared" si="322"/>
        <v>0</v>
      </c>
      <c r="AN109" s="547">
        <f t="shared" si="286"/>
        <v>0</v>
      </c>
      <c r="AO109" s="195"/>
      <c r="AP109" s="492">
        <f t="shared" si="287"/>
        <v>0</v>
      </c>
      <c r="AQ109" s="547">
        <f t="shared" si="288"/>
        <v>0</v>
      </c>
      <c r="AR109" s="195"/>
      <c r="AS109" s="492">
        <f t="shared" si="289"/>
        <v>0</v>
      </c>
      <c r="AT109" s="547">
        <f t="shared" si="290"/>
        <v>0</v>
      </c>
      <c r="AU109" s="195"/>
      <c r="AV109" s="492">
        <f t="shared" si="291"/>
        <v>0</v>
      </c>
      <c r="AW109" s="547">
        <f t="shared" si="292"/>
        <v>0</v>
      </c>
      <c r="AX109" s="195"/>
      <c r="AY109" s="492">
        <f t="shared" si="293"/>
        <v>0</v>
      </c>
      <c r="AZ109" s="547">
        <f t="shared" si="294"/>
        <v>0</v>
      </c>
      <c r="BA109" s="195"/>
      <c r="BB109" s="492">
        <f t="shared" si="295"/>
        <v>0</v>
      </c>
      <c r="BC109" s="547">
        <f t="shared" si="296"/>
        <v>0</v>
      </c>
      <c r="BD109" s="195"/>
      <c r="BE109" s="492">
        <f t="shared" si="297"/>
        <v>0</v>
      </c>
      <c r="BF109" s="547">
        <f t="shared" si="298"/>
        <v>0</v>
      </c>
      <c r="BG109" s="195"/>
      <c r="BH109" s="492">
        <f t="shared" si="299"/>
        <v>0</v>
      </c>
      <c r="BI109" s="547">
        <f t="shared" si="300"/>
        <v>0</v>
      </c>
      <c r="BJ109" s="195"/>
      <c r="BK109" s="492">
        <f t="shared" si="301"/>
        <v>0</v>
      </c>
      <c r="BL109" s="547">
        <f t="shared" si="302"/>
        <v>0</v>
      </c>
      <c r="BM109" s="195"/>
      <c r="BN109" s="492">
        <f t="shared" si="303"/>
        <v>0</v>
      </c>
      <c r="BO109" s="547">
        <f t="shared" si="304"/>
        <v>0</v>
      </c>
      <c r="BP109" s="195"/>
      <c r="BQ109" s="492">
        <f t="shared" si="305"/>
        <v>0</v>
      </c>
      <c r="BR109" s="285">
        <f t="shared" si="274"/>
        <v>0</v>
      </c>
      <c r="BS109" s="286">
        <f t="shared" si="275"/>
        <v>0</v>
      </c>
      <c r="BT109" s="266">
        <f t="shared" si="276"/>
        <v>0</v>
      </c>
      <c r="BU109" s="740">
        <f t="shared" si="257"/>
        <v>11929.771000000001</v>
      </c>
      <c r="BV109" s="712">
        <f t="shared" si="306"/>
        <v>9395</v>
      </c>
      <c r="BW109" s="266">
        <f t="shared" si="307"/>
        <v>8045.6619150000006</v>
      </c>
      <c r="BX109" s="285">
        <f t="shared" si="260"/>
        <v>11929.771000000001</v>
      </c>
      <c r="BY109" s="286">
        <f t="shared" si="260"/>
        <v>9395</v>
      </c>
      <c r="BZ109" s="266">
        <f t="shared" si="260"/>
        <v>8045.6619150000006</v>
      </c>
      <c r="CA109" s="285">
        <f t="shared" si="308"/>
        <v>0</v>
      </c>
      <c r="CB109" s="715">
        <v>0</v>
      </c>
      <c r="CC109" s="266">
        <f t="shared" si="312"/>
        <v>0</v>
      </c>
      <c r="CD109" s="309">
        <f t="shared" si="309"/>
        <v>11929.771000000001</v>
      </c>
      <c r="CE109" s="310">
        <f t="shared" si="310"/>
        <v>9395</v>
      </c>
      <c r="CF109" s="308">
        <f t="shared" si="311"/>
        <v>8045.6619150000006</v>
      </c>
      <c r="CG109" s="326"/>
      <c r="CI109" s="737"/>
    </row>
    <row r="110" spans="1:87" s="972" customFormat="1">
      <c r="A110" s="177">
        <f t="shared" si="313"/>
        <v>98</v>
      </c>
      <c r="B110" s="165" t="s">
        <v>867</v>
      </c>
      <c r="C110" s="134" t="s">
        <v>226</v>
      </c>
      <c r="D110" s="1100" t="str">
        <f>' Grants'!E84</f>
        <v>Fetah Sylejmani</v>
      </c>
      <c r="E110" s="218"/>
      <c r="F110" s="761">
        <v>11349.06</v>
      </c>
      <c r="G110" s="1207">
        <v>10000</v>
      </c>
      <c r="H110" s="183"/>
      <c r="I110" s="1569">
        <v>10000</v>
      </c>
      <c r="J110" s="547">
        <f t="shared" si="277"/>
        <v>0</v>
      </c>
      <c r="K110" s="195"/>
      <c r="L110" s="492">
        <f t="shared" si="314"/>
        <v>0</v>
      </c>
      <c r="M110" s="547">
        <f t="shared" si="278"/>
        <v>0</v>
      </c>
      <c r="N110" s="195"/>
      <c r="O110" s="492">
        <f t="shared" si="315"/>
        <v>0</v>
      </c>
      <c r="P110" s="547">
        <f t="shared" si="279"/>
        <v>0</v>
      </c>
      <c r="Q110" s="195"/>
      <c r="R110" s="492">
        <f t="shared" si="316"/>
        <v>0</v>
      </c>
      <c r="S110" s="547">
        <f t="shared" si="280"/>
        <v>0</v>
      </c>
      <c r="T110" s="195"/>
      <c r="U110" s="492">
        <f t="shared" si="317"/>
        <v>0</v>
      </c>
      <c r="V110" s="547">
        <f t="shared" si="273"/>
        <v>0</v>
      </c>
      <c r="W110" s="1074"/>
      <c r="X110" s="492">
        <f t="shared" si="318"/>
        <v>0</v>
      </c>
      <c r="Y110" s="547">
        <f t="shared" si="281"/>
        <v>0</v>
      </c>
      <c r="Z110" s="1074"/>
      <c r="AA110" s="492">
        <f t="shared" si="269"/>
        <v>0</v>
      </c>
      <c r="AB110" s="547">
        <f t="shared" si="282"/>
        <v>0</v>
      </c>
      <c r="AC110" s="195"/>
      <c r="AD110" s="492">
        <f t="shared" si="319"/>
        <v>0</v>
      </c>
      <c r="AE110" s="547">
        <f t="shared" si="283"/>
        <v>0</v>
      </c>
      <c r="AF110" s="195"/>
      <c r="AG110" s="492">
        <f t="shared" si="320"/>
        <v>0</v>
      </c>
      <c r="AH110" s="547">
        <f t="shared" si="284"/>
        <v>0</v>
      </c>
      <c r="AI110" s="195"/>
      <c r="AJ110" s="492">
        <f t="shared" si="321"/>
        <v>0</v>
      </c>
      <c r="AK110" s="547">
        <f t="shared" si="285"/>
        <v>0</v>
      </c>
      <c r="AL110" s="195"/>
      <c r="AM110" s="492">
        <f t="shared" si="322"/>
        <v>0</v>
      </c>
      <c r="AN110" s="547">
        <f t="shared" si="286"/>
        <v>0</v>
      </c>
      <c r="AO110" s="195"/>
      <c r="AP110" s="492">
        <f t="shared" si="287"/>
        <v>0</v>
      </c>
      <c r="AQ110" s="547">
        <f t="shared" si="288"/>
        <v>0</v>
      </c>
      <c r="AR110" s="195"/>
      <c r="AS110" s="492">
        <f t="shared" si="289"/>
        <v>0</v>
      </c>
      <c r="AT110" s="547">
        <f t="shared" si="290"/>
        <v>0</v>
      </c>
      <c r="AU110" s="195"/>
      <c r="AV110" s="492">
        <f t="shared" si="291"/>
        <v>0</v>
      </c>
      <c r="AW110" s="547">
        <f t="shared" si="292"/>
        <v>0</v>
      </c>
      <c r="AX110" s="195"/>
      <c r="AY110" s="492">
        <f t="shared" si="293"/>
        <v>0</v>
      </c>
      <c r="AZ110" s="547">
        <f t="shared" si="294"/>
        <v>0</v>
      </c>
      <c r="BA110" s="195"/>
      <c r="BB110" s="492">
        <f t="shared" si="295"/>
        <v>0</v>
      </c>
      <c r="BC110" s="547">
        <f t="shared" si="296"/>
        <v>0</v>
      </c>
      <c r="BD110" s="195"/>
      <c r="BE110" s="492">
        <f t="shared" si="297"/>
        <v>0</v>
      </c>
      <c r="BF110" s="547">
        <f t="shared" si="298"/>
        <v>0</v>
      </c>
      <c r="BG110" s="195"/>
      <c r="BH110" s="492">
        <f t="shared" si="299"/>
        <v>0</v>
      </c>
      <c r="BI110" s="547">
        <f t="shared" si="300"/>
        <v>0</v>
      </c>
      <c r="BJ110" s="195"/>
      <c r="BK110" s="492">
        <f t="shared" si="301"/>
        <v>0</v>
      </c>
      <c r="BL110" s="547">
        <f t="shared" si="302"/>
        <v>0</v>
      </c>
      <c r="BM110" s="195"/>
      <c r="BN110" s="492">
        <f t="shared" si="303"/>
        <v>0</v>
      </c>
      <c r="BO110" s="547">
        <f t="shared" si="304"/>
        <v>0</v>
      </c>
      <c r="BP110" s="195"/>
      <c r="BQ110" s="492">
        <f t="shared" si="305"/>
        <v>0</v>
      </c>
      <c r="BR110" s="285">
        <f t="shared" si="274"/>
        <v>0</v>
      </c>
      <c r="BS110" s="286">
        <f t="shared" si="275"/>
        <v>0</v>
      </c>
      <c r="BT110" s="266">
        <f t="shared" si="276"/>
        <v>0</v>
      </c>
      <c r="BU110" s="740">
        <f t="shared" si="257"/>
        <v>12698</v>
      </c>
      <c r="BV110" s="712">
        <f t="shared" si="306"/>
        <v>10000</v>
      </c>
      <c r="BW110" s="266">
        <f t="shared" si="307"/>
        <v>8563.77</v>
      </c>
      <c r="BX110" s="285">
        <f t="shared" si="260"/>
        <v>12698</v>
      </c>
      <c r="BY110" s="286">
        <f t="shared" si="260"/>
        <v>10000</v>
      </c>
      <c r="BZ110" s="266">
        <f t="shared" si="260"/>
        <v>8563.77</v>
      </c>
      <c r="CA110" s="285">
        <f t="shared" si="308"/>
        <v>0</v>
      </c>
      <c r="CB110" s="715">
        <v>0</v>
      </c>
      <c r="CC110" s="266">
        <f t="shared" si="312"/>
        <v>0</v>
      </c>
      <c r="CD110" s="309">
        <f t="shared" si="309"/>
        <v>12698</v>
      </c>
      <c r="CE110" s="310">
        <f t="shared" si="310"/>
        <v>10000</v>
      </c>
      <c r="CF110" s="308">
        <f t="shared" si="311"/>
        <v>8563.77</v>
      </c>
      <c r="CG110" s="326"/>
      <c r="CI110" s="737"/>
    </row>
    <row r="111" spans="1:87" s="972" customFormat="1">
      <c r="A111" s="177">
        <f t="shared" si="313"/>
        <v>99</v>
      </c>
      <c r="B111" s="165" t="s">
        <v>868</v>
      </c>
      <c r="C111" s="134" t="s">
        <v>226</v>
      </c>
      <c r="D111" s="1100" t="str">
        <f>' Grants'!E86</f>
        <v>Haxhi Ymer Lutfiu</v>
      </c>
      <c r="E111" s="218"/>
      <c r="F111" s="761">
        <v>11349.06</v>
      </c>
      <c r="G111" s="1207">
        <v>4437</v>
      </c>
      <c r="H111" s="183"/>
      <c r="I111" s="1569">
        <v>4437</v>
      </c>
      <c r="J111" s="547">
        <f t="shared" si="277"/>
        <v>0</v>
      </c>
      <c r="K111" s="195"/>
      <c r="L111" s="492">
        <f t="shared" si="314"/>
        <v>0</v>
      </c>
      <c r="M111" s="547">
        <f t="shared" si="278"/>
        <v>0</v>
      </c>
      <c r="N111" s="195"/>
      <c r="O111" s="492">
        <f t="shared" si="315"/>
        <v>0</v>
      </c>
      <c r="P111" s="547">
        <f t="shared" si="279"/>
        <v>0</v>
      </c>
      <c r="Q111" s="195"/>
      <c r="R111" s="492">
        <f t="shared" si="316"/>
        <v>0</v>
      </c>
      <c r="S111" s="547">
        <f t="shared" si="280"/>
        <v>0</v>
      </c>
      <c r="T111" s="195"/>
      <c r="U111" s="492">
        <f t="shared" si="317"/>
        <v>0</v>
      </c>
      <c r="V111" s="547">
        <f t="shared" si="273"/>
        <v>0</v>
      </c>
      <c r="W111" s="1074"/>
      <c r="X111" s="492">
        <f t="shared" si="318"/>
        <v>0</v>
      </c>
      <c r="Y111" s="547">
        <f t="shared" si="281"/>
        <v>0</v>
      </c>
      <c r="Z111" s="1074"/>
      <c r="AA111" s="492">
        <f t="shared" si="269"/>
        <v>0</v>
      </c>
      <c r="AB111" s="547">
        <f t="shared" si="282"/>
        <v>0</v>
      </c>
      <c r="AC111" s="195"/>
      <c r="AD111" s="492">
        <f t="shared" si="319"/>
        <v>0</v>
      </c>
      <c r="AE111" s="547">
        <f t="shared" si="283"/>
        <v>0</v>
      </c>
      <c r="AF111" s="195"/>
      <c r="AG111" s="492">
        <f t="shared" si="320"/>
        <v>0</v>
      </c>
      <c r="AH111" s="547">
        <f t="shared" si="284"/>
        <v>0</v>
      </c>
      <c r="AI111" s="195"/>
      <c r="AJ111" s="492">
        <f t="shared" si="321"/>
        <v>0</v>
      </c>
      <c r="AK111" s="547">
        <f t="shared" si="285"/>
        <v>0</v>
      </c>
      <c r="AL111" s="195"/>
      <c r="AM111" s="492">
        <f t="shared" si="322"/>
        <v>0</v>
      </c>
      <c r="AN111" s="547">
        <f t="shared" si="286"/>
        <v>0</v>
      </c>
      <c r="AO111" s="195"/>
      <c r="AP111" s="492">
        <f t="shared" si="287"/>
        <v>0</v>
      </c>
      <c r="AQ111" s="547">
        <f t="shared" si="288"/>
        <v>0</v>
      </c>
      <c r="AR111" s="195"/>
      <c r="AS111" s="492">
        <f t="shared" si="289"/>
        <v>0</v>
      </c>
      <c r="AT111" s="547">
        <f t="shared" si="290"/>
        <v>0</v>
      </c>
      <c r="AU111" s="195"/>
      <c r="AV111" s="492">
        <f t="shared" si="291"/>
        <v>0</v>
      </c>
      <c r="AW111" s="547">
        <f t="shared" si="292"/>
        <v>0</v>
      </c>
      <c r="AX111" s="195"/>
      <c r="AY111" s="492">
        <f t="shared" si="293"/>
        <v>0</v>
      </c>
      <c r="AZ111" s="547">
        <f t="shared" si="294"/>
        <v>0</v>
      </c>
      <c r="BA111" s="195"/>
      <c r="BB111" s="492">
        <f t="shared" si="295"/>
        <v>0</v>
      </c>
      <c r="BC111" s="547">
        <f t="shared" si="296"/>
        <v>0</v>
      </c>
      <c r="BD111" s="195"/>
      <c r="BE111" s="492">
        <f t="shared" si="297"/>
        <v>0</v>
      </c>
      <c r="BF111" s="547">
        <f t="shared" si="298"/>
        <v>0</v>
      </c>
      <c r="BG111" s="195"/>
      <c r="BH111" s="492">
        <f t="shared" si="299"/>
        <v>0</v>
      </c>
      <c r="BI111" s="547">
        <f t="shared" si="300"/>
        <v>0</v>
      </c>
      <c r="BJ111" s="195"/>
      <c r="BK111" s="492">
        <f t="shared" si="301"/>
        <v>0</v>
      </c>
      <c r="BL111" s="547">
        <f t="shared" si="302"/>
        <v>0</v>
      </c>
      <c r="BM111" s="195"/>
      <c r="BN111" s="492">
        <f t="shared" si="303"/>
        <v>0</v>
      </c>
      <c r="BO111" s="547">
        <f t="shared" si="304"/>
        <v>0</v>
      </c>
      <c r="BP111" s="195"/>
      <c r="BQ111" s="492">
        <f t="shared" si="305"/>
        <v>0</v>
      </c>
      <c r="BR111" s="285">
        <f t="shared" si="274"/>
        <v>0</v>
      </c>
      <c r="BS111" s="286">
        <f t="shared" si="275"/>
        <v>0</v>
      </c>
      <c r="BT111" s="266">
        <f t="shared" si="276"/>
        <v>0</v>
      </c>
      <c r="BU111" s="740">
        <f t="shared" si="257"/>
        <v>5634.1026000000002</v>
      </c>
      <c r="BV111" s="712">
        <f t="shared" si="306"/>
        <v>4437</v>
      </c>
      <c r="BW111" s="266">
        <f t="shared" si="307"/>
        <v>3799.7447490000004</v>
      </c>
      <c r="BX111" s="285">
        <f t="shared" si="260"/>
        <v>5634.1026000000002</v>
      </c>
      <c r="BY111" s="286">
        <f t="shared" si="260"/>
        <v>4437</v>
      </c>
      <c r="BZ111" s="266">
        <f t="shared" si="260"/>
        <v>3799.7447490000004</v>
      </c>
      <c r="CA111" s="285">
        <f t="shared" si="308"/>
        <v>0</v>
      </c>
      <c r="CB111" s="715">
        <v>0</v>
      </c>
      <c r="CC111" s="266">
        <f t="shared" si="312"/>
        <v>0</v>
      </c>
      <c r="CD111" s="309">
        <f t="shared" si="309"/>
        <v>5634.1026000000002</v>
      </c>
      <c r="CE111" s="310">
        <f t="shared" si="310"/>
        <v>4437</v>
      </c>
      <c r="CF111" s="308">
        <f t="shared" si="311"/>
        <v>3799.7447490000004</v>
      </c>
      <c r="CG111" s="326"/>
      <c r="CI111" s="737"/>
    </row>
    <row r="112" spans="1:87" s="972" customFormat="1">
      <c r="A112" s="177">
        <f t="shared" si="313"/>
        <v>100</v>
      </c>
      <c r="B112" s="165" t="s">
        <v>869</v>
      </c>
      <c r="C112" s="134" t="s">
        <v>226</v>
      </c>
      <c r="D112" s="1100" t="str">
        <f>' Grants'!E88</f>
        <v>Vellazerimi</v>
      </c>
      <c r="E112" s="218"/>
      <c r="F112" s="761">
        <v>11349.06</v>
      </c>
      <c r="G112" s="1207">
        <v>7815</v>
      </c>
      <c r="H112" s="183"/>
      <c r="I112" s="1569">
        <v>7815</v>
      </c>
      <c r="J112" s="547">
        <f t="shared" si="277"/>
        <v>0</v>
      </c>
      <c r="K112" s="195"/>
      <c r="L112" s="492">
        <f t="shared" si="314"/>
        <v>0</v>
      </c>
      <c r="M112" s="547">
        <f t="shared" si="278"/>
        <v>0</v>
      </c>
      <c r="N112" s="195"/>
      <c r="O112" s="492">
        <f t="shared" si="315"/>
        <v>0</v>
      </c>
      <c r="P112" s="547">
        <f t="shared" si="279"/>
        <v>0</v>
      </c>
      <c r="Q112" s="195"/>
      <c r="R112" s="492">
        <f t="shared" si="316"/>
        <v>0</v>
      </c>
      <c r="S112" s="547">
        <f t="shared" si="280"/>
        <v>0</v>
      </c>
      <c r="T112" s="195"/>
      <c r="U112" s="492">
        <f t="shared" si="317"/>
        <v>0</v>
      </c>
      <c r="V112" s="547">
        <f t="shared" si="273"/>
        <v>0</v>
      </c>
      <c r="W112" s="1074"/>
      <c r="X112" s="492">
        <f t="shared" si="318"/>
        <v>0</v>
      </c>
      <c r="Y112" s="547">
        <f t="shared" si="281"/>
        <v>0</v>
      </c>
      <c r="Z112" s="1074"/>
      <c r="AA112" s="492">
        <f t="shared" si="269"/>
        <v>0</v>
      </c>
      <c r="AB112" s="547">
        <f t="shared" si="282"/>
        <v>0</v>
      </c>
      <c r="AC112" s="195"/>
      <c r="AD112" s="492">
        <f t="shared" si="319"/>
        <v>0</v>
      </c>
      <c r="AE112" s="547">
        <f t="shared" si="283"/>
        <v>0</v>
      </c>
      <c r="AF112" s="195"/>
      <c r="AG112" s="492">
        <f t="shared" si="320"/>
        <v>0</v>
      </c>
      <c r="AH112" s="547">
        <f t="shared" si="284"/>
        <v>0</v>
      </c>
      <c r="AI112" s="195"/>
      <c r="AJ112" s="492">
        <f t="shared" si="321"/>
        <v>0</v>
      </c>
      <c r="AK112" s="547">
        <f t="shared" si="285"/>
        <v>0</v>
      </c>
      <c r="AL112" s="195"/>
      <c r="AM112" s="492">
        <f t="shared" si="322"/>
        <v>0</v>
      </c>
      <c r="AN112" s="547">
        <f t="shared" si="286"/>
        <v>0</v>
      </c>
      <c r="AO112" s="195"/>
      <c r="AP112" s="492">
        <f t="shared" si="287"/>
        <v>0</v>
      </c>
      <c r="AQ112" s="547">
        <f t="shared" si="288"/>
        <v>0</v>
      </c>
      <c r="AR112" s="195"/>
      <c r="AS112" s="492">
        <f t="shared" si="289"/>
        <v>0</v>
      </c>
      <c r="AT112" s="547">
        <f t="shared" si="290"/>
        <v>0</v>
      </c>
      <c r="AU112" s="195"/>
      <c r="AV112" s="492">
        <f t="shared" si="291"/>
        <v>0</v>
      </c>
      <c r="AW112" s="547">
        <f t="shared" si="292"/>
        <v>0</v>
      </c>
      <c r="AX112" s="195"/>
      <c r="AY112" s="492">
        <f t="shared" si="293"/>
        <v>0</v>
      </c>
      <c r="AZ112" s="547">
        <f t="shared" si="294"/>
        <v>0</v>
      </c>
      <c r="BA112" s="195"/>
      <c r="BB112" s="492">
        <f t="shared" si="295"/>
        <v>0</v>
      </c>
      <c r="BC112" s="547">
        <f t="shared" si="296"/>
        <v>0</v>
      </c>
      <c r="BD112" s="195"/>
      <c r="BE112" s="492">
        <f t="shared" si="297"/>
        <v>0</v>
      </c>
      <c r="BF112" s="547">
        <f t="shared" si="298"/>
        <v>0</v>
      </c>
      <c r="BG112" s="195"/>
      <c r="BH112" s="492">
        <f t="shared" si="299"/>
        <v>0</v>
      </c>
      <c r="BI112" s="547">
        <f t="shared" si="300"/>
        <v>0</v>
      </c>
      <c r="BJ112" s="195"/>
      <c r="BK112" s="492">
        <f t="shared" si="301"/>
        <v>0</v>
      </c>
      <c r="BL112" s="547">
        <f t="shared" si="302"/>
        <v>0</v>
      </c>
      <c r="BM112" s="195"/>
      <c r="BN112" s="492">
        <f t="shared" si="303"/>
        <v>0</v>
      </c>
      <c r="BO112" s="547">
        <f t="shared" si="304"/>
        <v>0</v>
      </c>
      <c r="BP112" s="195"/>
      <c r="BQ112" s="492">
        <f t="shared" si="305"/>
        <v>0</v>
      </c>
      <c r="BR112" s="285">
        <f t="shared" si="274"/>
        <v>0</v>
      </c>
      <c r="BS112" s="286">
        <f t="shared" si="275"/>
        <v>0</v>
      </c>
      <c r="BT112" s="266">
        <f t="shared" si="276"/>
        <v>0</v>
      </c>
      <c r="BU112" s="740">
        <f t="shared" si="257"/>
        <v>9923.487000000001</v>
      </c>
      <c r="BV112" s="712">
        <f t="shared" si="306"/>
        <v>7815</v>
      </c>
      <c r="BW112" s="266">
        <f t="shared" si="307"/>
        <v>6692.5862550000002</v>
      </c>
      <c r="BX112" s="285">
        <f t="shared" si="260"/>
        <v>9923.487000000001</v>
      </c>
      <c r="BY112" s="286">
        <f t="shared" si="260"/>
        <v>7815</v>
      </c>
      <c r="BZ112" s="266">
        <f t="shared" si="260"/>
        <v>6692.5862550000002</v>
      </c>
      <c r="CA112" s="285">
        <f t="shared" si="308"/>
        <v>0</v>
      </c>
      <c r="CB112" s="715">
        <v>0</v>
      </c>
      <c r="CC112" s="266">
        <f t="shared" si="312"/>
        <v>0</v>
      </c>
      <c r="CD112" s="309">
        <f t="shared" si="309"/>
        <v>9923.487000000001</v>
      </c>
      <c r="CE112" s="310">
        <f t="shared" si="310"/>
        <v>7815</v>
      </c>
      <c r="CF112" s="308">
        <f t="shared" si="311"/>
        <v>6692.5862550000002</v>
      </c>
      <c r="CG112" s="326"/>
      <c r="CI112" s="737"/>
    </row>
    <row r="113" spans="1:87" s="972" customFormat="1">
      <c r="A113" s="177">
        <f t="shared" si="313"/>
        <v>101</v>
      </c>
      <c r="B113" s="165" t="s">
        <v>870</v>
      </c>
      <c r="C113" s="134" t="s">
        <v>226</v>
      </c>
      <c r="D113" s="1100" t="str">
        <f>' Grants'!E90</f>
        <v>Zef Lush Marku - Bregoc</v>
      </c>
      <c r="E113" s="218"/>
      <c r="F113" s="761">
        <v>11349.06</v>
      </c>
      <c r="G113" s="1207">
        <v>9615</v>
      </c>
      <c r="H113" s="183"/>
      <c r="I113" s="1569">
        <v>9615</v>
      </c>
      <c r="J113" s="547">
        <f t="shared" si="277"/>
        <v>0</v>
      </c>
      <c r="K113" s="195"/>
      <c r="L113" s="492">
        <f t="shared" si="314"/>
        <v>0</v>
      </c>
      <c r="M113" s="547">
        <f t="shared" si="278"/>
        <v>0</v>
      </c>
      <c r="N113" s="195"/>
      <c r="O113" s="492">
        <f t="shared" si="315"/>
        <v>0</v>
      </c>
      <c r="P113" s="547">
        <f t="shared" si="279"/>
        <v>0</v>
      </c>
      <c r="Q113" s="195"/>
      <c r="R113" s="492">
        <f t="shared" si="316"/>
        <v>0</v>
      </c>
      <c r="S113" s="547">
        <f t="shared" si="280"/>
        <v>0</v>
      </c>
      <c r="T113" s="195"/>
      <c r="U113" s="492">
        <f t="shared" si="317"/>
        <v>0</v>
      </c>
      <c r="V113" s="547">
        <f t="shared" si="273"/>
        <v>0</v>
      </c>
      <c r="W113" s="1074"/>
      <c r="X113" s="492">
        <f t="shared" si="318"/>
        <v>0</v>
      </c>
      <c r="Y113" s="547">
        <f t="shared" si="281"/>
        <v>0</v>
      </c>
      <c r="Z113" s="1074"/>
      <c r="AA113" s="492">
        <f t="shared" si="269"/>
        <v>0</v>
      </c>
      <c r="AB113" s="547">
        <f t="shared" si="282"/>
        <v>0</v>
      </c>
      <c r="AC113" s="195"/>
      <c r="AD113" s="492">
        <f t="shared" si="319"/>
        <v>0</v>
      </c>
      <c r="AE113" s="547">
        <f t="shared" si="283"/>
        <v>0</v>
      </c>
      <c r="AF113" s="195"/>
      <c r="AG113" s="492">
        <f t="shared" si="320"/>
        <v>0</v>
      </c>
      <c r="AH113" s="547">
        <f t="shared" si="284"/>
        <v>0</v>
      </c>
      <c r="AI113" s="195"/>
      <c r="AJ113" s="492">
        <f t="shared" si="321"/>
        <v>0</v>
      </c>
      <c r="AK113" s="547">
        <f t="shared" si="285"/>
        <v>0</v>
      </c>
      <c r="AL113" s="195"/>
      <c r="AM113" s="492">
        <f t="shared" si="322"/>
        <v>0</v>
      </c>
      <c r="AN113" s="547">
        <f t="shared" si="286"/>
        <v>0</v>
      </c>
      <c r="AO113" s="195"/>
      <c r="AP113" s="492">
        <f t="shared" si="287"/>
        <v>0</v>
      </c>
      <c r="AQ113" s="547">
        <f t="shared" si="288"/>
        <v>0</v>
      </c>
      <c r="AR113" s="195"/>
      <c r="AS113" s="492">
        <f t="shared" si="289"/>
        <v>0</v>
      </c>
      <c r="AT113" s="547">
        <f t="shared" si="290"/>
        <v>0</v>
      </c>
      <c r="AU113" s="195"/>
      <c r="AV113" s="492">
        <f t="shared" si="291"/>
        <v>0</v>
      </c>
      <c r="AW113" s="547">
        <f t="shared" si="292"/>
        <v>0</v>
      </c>
      <c r="AX113" s="195"/>
      <c r="AY113" s="492">
        <f t="shared" si="293"/>
        <v>0</v>
      </c>
      <c r="AZ113" s="547">
        <f t="shared" si="294"/>
        <v>0</v>
      </c>
      <c r="BA113" s="195"/>
      <c r="BB113" s="492">
        <f t="shared" si="295"/>
        <v>0</v>
      </c>
      <c r="BC113" s="547">
        <f t="shared" si="296"/>
        <v>0</v>
      </c>
      <c r="BD113" s="195"/>
      <c r="BE113" s="492">
        <f t="shared" si="297"/>
        <v>0</v>
      </c>
      <c r="BF113" s="547">
        <f t="shared" si="298"/>
        <v>0</v>
      </c>
      <c r="BG113" s="195"/>
      <c r="BH113" s="492">
        <f t="shared" si="299"/>
        <v>0</v>
      </c>
      <c r="BI113" s="547">
        <f t="shared" si="300"/>
        <v>0</v>
      </c>
      <c r="BJ113" s="195"/>
      <c r="BK113" s="492">
        <f t="shared" si="301"/>
        <v>0</v>
      </c>
      <c r="BL113" s="547">
        <f t="shared" si="302"/>
        <v>0</v>
      </c>
      <c r="BM113" s="195"/>
      <c r="BN113" s="492">
        <f t="shared" si="303"/>
        <v>0</v>
      </c>
      <c r="BO113" s="547">
        <f t="shared" si="304"/>
        <v>0</v>
      </c>
      <c r="BP113" s="195"/>
      <c r="BQ113" s="492">
        <f t="shared" si="305"/>
        <v>0</v>
      </c>
      <c r="BR113" s="285">
        <f t="shared" si="274"/>
        <v>0</v>
      </c>
      <c r="BS113" s="286">
        <f t="shared" si="275"/>
        <v>0</v>
      </c>
      <c r="BT113" s="266">
        <f t="shared" si="276"/>
        <v>0</v>
      </c>
      <c r="BU113" s="740">
        <f t="shared" si="257"/>
        <v>12209.127</v>
      </c>
      <c r="BV113" s="712">
        <f t="shared" si="306"/>
        <v>9615</v>
      </c>
      <c r="BW113" s="266">
        <f t="shared" si="307"/>
        <v>8234.0648550000005</v>
      </c>
      <c r="BX113" s="285">
        <f t="shared" si="260"/>
        <v>12209.127</v>
      </c>
      <c r="BY113" s="286">
        <f t="shared" si="260"/>
        <v>9615</v>
      </c>
      <c r="BZ113" s="266">
        <f t="shared" si="260"/>
        <v>8234.0648550000005</v>
      </c>
      <c r="CA113" s="285">
        <f t="shared" si="308"/>
        <v>0</v>
      </c>
      <c r="CB113" s="715">
        <v>0</v>
      </c>
      <c r="CC113" s="266">
        <f t="shared" si="312"/>
        <v>0</v>
      </c>
      <c r="CD113" s="309">
        <f t="shared" si="309"/>
        <v>12209.127</v>
      </c>
      <c r="CE113" s="310">
        <f t="shared" si="310"/>
        <v>9615</v>
      </c>
      <c r="CF113" s="308">
        <f t="shared" si="311"/>
        <v>8234.0648550000005</v>
      </c>
      <c r="CG113" s="326"/>
      <c r="CI113" s="737"/>
    </row>
    <row r="114" spans="1:87" s="972" customFormat="1">
      <c r="A114" s="177">
        <f t="shared" si="313"/>
        <v>102</v>
      </c>
      <c r="B114" s="165" t="s">
        <v>871</v>
      </c>
      <c r="C114" s="134" t="s">
        <v>226</v>
      </c>
      <c r="D114" s="1100" t="str">
        <f>' Grants'!E92</f>
        <v>Nimon Ferizi</v>
      </c>
      <c r="E114" s="218"/>
      <c r="F114" s="761">
        <v>11349.06</v>
      </c>
      <c r="G114" s="1207">
        <v>5385</v>
      </c>
      <c r="H114" s="183"/>
      <c r="I114" s="1569">
        <v>5385</v>
      </c>
      <c r="J114" s="547">
        <f t="shared" si="277"/>
        <v>0</v>
      </c>
      <c r="K114" s="195"/>
      <c r="L114" s="492">
        <f t="shared" si="314"/>
        <v>0</v>
      </c>
      <c r="M114" s="547">
        <f t="shared" si="278"/>
        <v>0</v>
      </c>
      <c r="N114" s="195"/>
      <c r="O114" s="492">
        <f t="shared" si="315"/>
        <v>0</v>
      </c>
      <c r="P114" s="547">
        <f t="shared" si="279"/>
        <v>0</v>
      </c>
      <c r="Q114" s="195"/>
      <c r="R114" s="492">
        <f t="shared" si="316"/>
        <v>0</v>
      </c>
      <c r="S114" s="547">
        <f t="shared" si="280"/>
        <v>0</v>
      </c>
      <c r="T114" s="195"/>
      <c r="U114" s="492">
        <f t="shared" si="317"/>
        <v>0</v>
      </c>
      <c r="V114" s="547">
        <f t="shared" si="273"/>
        <v>0</v>
      </c>
      <c r="W114" s="1074"/>
      <c r="X114" s="492">
        <f t="shared" si="318"/>
        <v>0</v>
      </c>
      <c r="Y114" s="547">
        <f t="shared" si="281"/>
        <v>0</v>
      </c>
      <c r="Z114" s="1074"/>
      <c r="AA114" s="492">
        <f t="shared" si="269"/>
        <v>0</v>
      </c>
      <c r="AB114" s="547">
        <f t="shared" si="282"/>
        <v>0</v>
      </c>
      <c r="AC114" s="195"/>
      <c r="AD114" s="492">
        <f t="shared" si="319"/>
        <v>0</v>
      </c>
      <c r="AE114" s="547">
        <f t="shared" si="283"/>
        <v>0</v>
      </c>
      <c r="AF114" s="195"/>
      <c r="AG114" s="492">
        <f t="shared" si="320"/>
        <v>0</v>
      </c>
      <c r="AH114" s="547">
        <f t="shared" si="284"/>
        <v>0</v>
      </c>
      <c r="AI114" s="195"/>
      <c r="AJ114" s="492">
        <f t="shared" si="321"/>
        <v>0</v>
      </c>
      <c r="AK114" s="547">
        <f t="shared" si="285"/>
        <v>0</v>
      </c>
      <c r="AL114" s="195"/>
      <c r="AM114" s="492">
        <f t="shared" si="322"/>
        <v>0</v>
      </c>
      <c r="AN114" s="547">
        <f t="shared" si="286"/>
        <v>0</v>
      </c>
      <c r="AO114" s="195"/>
      <c r="AP114" s="492">
        <f t="shared" si="287"/>
        <v>0</v>
      </c>
      <c r="AQ114" s="547">
        <f t="shared" si="288"/>
        <v>0</v>
      </c>
      <c r="AR114" s="195"/>
      <c r="AS114" s="492">
        <f t="shared" si="289"/>
        <v>0</v>
      </c>
      <c r="AT114" s="547">
        <f t="shared" si="290"/>
        <v>0</v>
      </c>
      <c r="AU114" s="195"/>
      <c r="AV114" s="492">
        <f t="shared" si="291"/>
        <v>0</v>
      </c>
      <c r="AW114" s="547">
        <f t="shared" si="292"/>
        <v>0</v>
      </c>
      <c r="AX114" s="195"/>
      <c r="AY114" s="492">
        <f t="shared" si="293"/>
        <v>0</v>
      </c>
      <c r="AZ114" s="547">
        <f t="shared" si="294"/>
        <v>0</v>
      </c>
      <c r="BA114" s="195"/>
      <c r="BB114" s="492">
        <f t="shared" si="295"/>
        <v>0</v>
      </c>
      <c r="BC114" s="547">
        <f t="shared" si="296"/>
        <v>0</v>
      </c>
      <c r="BD114" s="195"/>
      <c r="BE114" s="492">
        <f t="shared" si="297"/>
        <v>0</v>
      </c>
      <c r="BF114" s="547">
        <f t="shared" si="298"/>
        <v>0</v>
      </c>
      <c r="BG114" s="195"/>
      <c r="BH114" s="492">
        <f t="shared" si="299"/>
        <v>0</v>
      </c>
      <c r="BI114" s="547">
        <f t="shared" si="300"/>
        <v>0</v>
      </c>
      <c r="BJ114" s="195"/>
      <c r="BK114" s="492">
        <f t="shared" si="301"/>
        <v>0</v>
      </c>
      <c r="BL114" s="547">
        <f t="shared" si="302"/>
        <v>0</v>
      </c>
      <c r="BM114" s="195"/>
      <c r="BN114" s="492">
        <f t="shared" si="303"/>
        <v>0</v>
      </c>
      <c r="BO114" s="547">
        <f t="shared" si="304"/>
        <v>0</v>
      </c>
      <c r="BP114" s="195"/>
      <c r="BQ114" s="492">
        <f t="shared" si="305"/>
        <v>0</v>
      </c>
      <c r="BR114" s="285">
        <f t="shared" si="274"/>
        <v>0</v>
      </c>
      <c r="BS114" s="286">
        <f t="shared" si="275"/>
        <v>0</v>
      </c>
      <c r="BT114" s="266">
        <f t="shared" si="276"/>
        <v>0</v>
      </c>
      <c r="BU114" s="740">
        <f t="shared" si="257"/>
        <v>6837.8730000000005</v>
      </c>
      <c r="BV114" s="712">
        <f t="shared" si="306"/>
        <v>5385</v>
      </c>
      <c r="BW114" s="266">
        <f t="shared" si="307"/>
        <v>4611.5901450000001</v>
      </c>
      <c r="BX114" s="285">
        <f t="shared" si="260"/>
        <v>6837.8730000000005</v>
      </c>
      <c r="BY114" s="286">
        <f t="shared" si="260"/>
        <v>5385</v>
      </c>
      <c r="BZ114" s="266">
        <f t="shared" si="260"/>
        <v>4611.5901450000001</v>
      </c>
      <c r="CA114" s="285">
        <f t="shared" si="308"/>
        <v>0</v>
      </c>
      <c r="CB114" s="715">
        <v>0</v>
      </c>
      <c r="CC114" s="266">
        <f t="shared" si="312"/>
        <v>0</v>
      </c>
      <c r="CD114" s="309">
        <f t="shared" si="309"/>
        <v>6837.8730000000005</v>
      </c>
      <c r="CE114" s="310">
        <f t="shared" si="310"/>
        <v>5385</v>
      </c>
      <c r="CF114" s="308">
        <f t="shared" si="311"/>
        <v>4611.5901450000001</v>
      </c>
      <c r="CG114" s="326"/>
      <c r="CI114" s="737"/>
    </row>
    <row r="115" spans="1:87" s="972" customFormat="1">
      <c r="A115" s="177">
        <f t="shared" si="313"/>
        <v>103</v>
      </c>
      <c r="B115" s="165" t="s">
        <v>872</v>
      </c>
      <c r="C115" s="134" t="s">
        <v>226</v>
      </c>
      <c r="D115" s="1100" t="str">
        <f>' Grants'!E94</f>
        <v>Fehmi Agani</v>
      </c>
      <c r="E115" s="218"/>
      <c r="F115" s="761">
        <v>11349.06</v>
      </c>
      <c r="G115" s="1207">
        <v>8075</v>
      </c>
      <c r="H115" s="183"/>
      <c r="I115" s="1569">
        <v>8075</v>
      </c>
      <c r="J115" s="547">
        <f t="shared" si="277"/>
        <v>0</v>
      </c>
      <c r="K115" s="195"/>
      <c r="L115" s="492">
        <f t="shared" si="314"/>
        <v>0</v>
      </c>
      <c r="M115" s="547">
        <f t="shared" si="278"/>
        <v>0</v>
      </c>
      <c r="N115" s="195"/>
      <c r="O115" s="492">
        <f t="shared" si="315"/>
        <v>0</v>
      </c>
      <c r="P115" s="547">
        <f t="shared" si="279"/>
        <v>0</v>
      </c>
      <c r="Q115" s="195"/>
      <c r="R115" s="492">
        <f t="shared" si="316"/>
        <v>0</v>
      </c>
      <c r="S115" s="547">
        <f t="shared" si="280"/>
        <v>0</v>
      </c>
      <c r="T115" s="195"/>
      <c r="U115" s="492">
        <f t="shared" si="317"/>
        <v>0</v>
      </c>
      <c r="V115" s="547">
        <f t="shared" si="273"/>
        <v>0</v>
      </c>
      <c r="W115" s="1074"/>
      <c r="X115" s="492">
        <f t="shared" si="318"/>
        <v>0</v>
      </c>
      <c r="Y115" s="547">
        <f t="shared" si="281"/>
        <v>0</v>
      </c>
      <c r="Z115" s="1074"/>
      <c r="AA115" s="492">
        <f t="shared" si="269"/>
        <v>0</v>
      </c>
      <c r="AB115" s="547">
        <f t="shared" si="282"/>
        <v>0</v>
      </c>
      <c r="AC115" s="195"/>
      <c r="AD115" s="492">
        <f t="shared" si="319"/>
        <v>0</v>
      </c>
      <c r="AE115" s="547">
        <f t="shared" si="283"/>
        <v>0</v>
      </c>
      <c r="AF115" s="195"/>
      <c r="AG115" s="492">
        <f t="shared" si="320"/>
        <v>0</v>
      </c>
      <c r="AH115" s="547">
        <f t="shared" si="284"/>
        <v>0</v>
      </c>
      <c r="AI115" s="195"/>
      <c r="AJ115" s="492">
        <f t="shared" si="321"/>
        <v>0</v>
      </c>
      <c r="AK115" s="547">
        <f t="shared" si="285"/>
        <v>0</v>
      </c>
      <c r="AL115" s="195"/>
      <c r="AM115" s="492">
        <f t="shared" si="322"/>
        <v>0</v>
      </c>
      <c r="AN115" s="547">
        <f t="shared" si="286"/>
        <v>0</v>
      </c>
      <c r="AO115" s="195"/>
      <c r="AP115" s="492">
        <f t="shared" si="287"/>
        <v>0</v>
      </c>
      <c r="AQ115" s="547">
        <f t="shared" si="288"/>
        <v>0</v>
      </c>
      <c r="AR115" s="195"/>
      <c r="AS115" s="492">
        <f t="shared" si="289"/>
        <v>0</v>
      </c>
      <c r="AT115" s="547">
        <f t="shared" si="290"/>
        <v>0</v>
      </c>
      <c r="AU115" s="195"/>
      <c r="AV115" s="492">
        <f t="shared" si="291"/>
        <v>0</v>
      </c>
      <c r="AW115" s="547">
        <f t="shared" si="292"/>
        <v>0</v>
      </c>
      <c r="AX115" s="195"/>
      <c r="AY115" s="492">
        <f t="shared" si="293"/>
        <v>0</v>
      </c>
      <c r="AZ115" s="547">
        <f t="shared" si="294"/>
        <v>0</v>
      </c>
      <c r="BA115" s="195"/>
      <c r="BB115" s="492">
        <f t="shared" si="295"/>
        <v>0</v>
      </c>
      <c r="BC115" s="547">
        <f t="shared" si="296"/>
        <v>0</v>
      </c>
      <c r="BD115" s="195"/>
      <c r="BE115" s="492">
        <f t="shared" si="297"/>
        <v>0</v>
      </c>
      <c r="BF115" s="547">
        <f t="shared" si="298"/>
        <v>0</v>
      </c>
      <c r="BG115" s="195"/>
      <c r="BH115" s="492">
        <f t="shared" si="299"/>
        <v>0</v>
      </c>
      <c r="BI115" s="547">
        <f t="shared" si="300"/>
        <v>0</v>
      </c>
      <c r="BJ115" s="195"/>
      <c r="BK115" s="492">
        <f t="shared" si="301"/>
        <v>0</v>
      </c>
      <c r="BL115" s="547">
        <f t="shared" si="302"/>
        <v>0</v>
      </c>
      <c r="BM115" s="195"/>
      <c r="BN115" s="492">
        <f t="shared" si="303"/>
        <v>0</v>
      </c>
      <c r="BO115" s="547">
        <f t="shared" si="304"/>
        <v>0</v>
      </c>
      <c r="BP115" s="195"/>
      <c r="BQ115" s="492">
        <f t="shared" si="305"/>
        <v>0</v>
      </c>
      <c r="BR115" s="285">
        <f t="shared" si="274"/>
        <v>0</v>
      </c>
      <c r="BS115" s="286">
        <f t="shared" si="275"/>
        <v>0</v>
      </c>
      <c r="BT115" s="266">
        <f t="shared" si="276"/>
        <v>0</v>
      </c>
      <c r="BU115" s="740">
        <f t="shared" si="257"/>
        <v>10253.635</v>
      </c>
      <c r="BV115" s="712">
        <f t="shared" si="306"/>
        <v>8075</v>
      </c>
      <c r="BW115" s="266">
        <f t="shared" si="307"/>
        <v>6915.244275</v>
      </c>
      <c r="BX115" s="285">
        <f t="shared" si="260"/>
        <v>10253.635</v>
      </c>
      <c r="BY115" s="286">
        <f t="shared" si="260"/>
        <v>8075</v>
      </c>
      <c r="BZ115" s="266">
        <f t="shared" si="260"/>
        <v>6915.244275</v>
      </c>
      <c r="CA115" s="285">
        <f t="shared" si="308"/>
        <v>0</v>
      </c>
      <c r="CB115" s="715">
        <v>0</v>
      </c>
      <c r="CC115" s="266">
        <f t="shared" si="312"/>
        <v>0</v>
      </c>
      <c r="CD115" s="309">
        <f t="shared" si="309"/>
        <v>10253.635</v>
      </c>
      <c r="CE115" s="310">
        <f t="shared" si="310"/>
        <v>8075</v>
      </c>
      <c r="CF115" s="308">
        <f t="shared" si="311"/>
        <v>6915.244275</v>
      </c>
      <c r="CG115" s="326"/>
      <c r="CI115" s="737"/>
    </row>
    <row r="116" spans="1:87" s="972" customFormat="1">
      <c r="A116" s="177">
        <f t="shared" si="313"/>
        <v>104</v>
      </c>
      <c r="B116" s="165" t="s">
        <v>873</v>
      </c>
      <c r="C116" s="134" t="s">
        <v>226</v>
      </c>
      <c r="D116" s="1100" t="str">
        <f>' Grants'!E96</f>
        <v>Ganimer Terbeshi</v>
      </c>
      <c r="E116" s="218"/>
      <c r="F116" s="761">
        <v>11349.06</v>
      </c>
      <c r="G116" s="1207">
        <v>6085</v>
      </c>
      <c r="H116" s="183"/>
      <c r="I116" s="1569">
        <v>6085</v>
      </c>
      <c r="J116" s="547">
        <f t="shared" si="277"/>
        <v>0</v>
      </c>
      <c r="K116" s="195"/>
      <c r="L116" s="492">
        <f t="shared" si="314"/>
        <v>0</v>
      </c>
      <c r="M116" s="547">
        <f t="shared" si="278"/>
        <v>0</v>
      </c>
      <c r="N116" s="195"/>
      <c r="O116" s="492">
        <f t="shared" si="315"/>
        <v>0</v>
      </c>
      <c r="P116" s="547">
        <f t="shared" si="279"/>
        <v>0</v>
      </c>
      <c r="Q116" s="195"/>
      <c r="R116" s="492">
        <f t="shared" si="316"/>
        <v>0</v>
      </c>
      <c r="S116" s="547">
        <f t="shared" si="280"/>
        <v>0</v>
      </c>
      <c r="T116" s="195"/>
      <c r="U116" s="492">
        <f t="shared" si="317"/>
        <v>0</v>
      </c>
      <c r="V116" s="547">
        <f t="shared" si="273"/>
        <v>0</v>
      </c>
      <c r="W116" s="1074"/>
      <c r="X116" s="492">
        <f t="shared" si="318"/>
        <v>0</v>
      </c>
      <c r="Y116" s="547">
        <f t="shared" si="281"/>
        <v>0</v>
      </c>
      <c r="Z116" s="1074"/>
      <c r="AA116" s="492">
        <f t="shared" si="269"/>
        <v>0</v>
      </c>
      <c r="AB116" s="547">
        <f t="shared" si="282"/>
        <v>0</v>
      </c>
      <c r="AC116" s="195"/>
      <c r="AD116" s="492">
        <f t="shared" si="319"/>
        <v>0</v>
      </c>
      <c r="AE116" s="547">
        <f t="shared" si="283"/>
        <v>0</v>
      </c>
      <c r="AF116" s="195"/>
      <c r="AG116" s="492">
        <f t="shared" si="320"/>
        <v>0</v>
      </c>
      <c r="AH116" s="547">
        <f t="shared" si="284"/>
        <v>0</v>
      </c>
      <c r="AI116" s="195"/>
      <c r="AJ116" s="492">
        <f t="shared" si="321"/>
        <v>0</v>
      </c>
      <c r="AK116" s="547">
        <f t="shared" si="285"/>
        <v>0</v>
      </c>
      <c r="AL116" s="195"/>
      <c r="AM116" s="492">
        <f t="shared" si="322"/>
        <v>0</v>
      </c>
      <c r="AN116" s="547">
        <f t="shared" si="286"/>
        <v>0</v>
      </c>
      <c r="AO116" s="195"/>
      <c r="AP116" s="492">
        <f t="shared" si="287"/>
        <v>0</v>
      </c>
      <c r="AQ116" s="547">
        <f t="shared" si="288"/>
        <v>0</v>
      </c>
      <c r="AR116" s="195"/>
      <c r="AS116" s="492">
        <f t="shared" si="289"/>
        <v>0</v>
      </c>
      <c r="AT116" s="547">
        <f t="shared" si="290"/>
        <v>0</v>
      </c>
      <c r="AU116" s="195"/>
      <c r="AV116" s="492">
        <f t="shared" si="291"/>
        <v>0</v>
      </c>
      <c r="AW116" s="547">
        <f t="shared" si="292"/>
        <v>0</v>
      </c>
      <c r="AX116" s="195"/>
      <c r="AY116" s="492">
        <f t="shared" si="293"/>
        <v>0</v>
      </c>
      <c r="AZ116" s="547">
        <f t="shared" si="294"/>
        <v>0</v>
      </c>
      <c r="BA116" s="195"/>
      <c r="BB116" s="492">
        <f t="shared" si="295"/>
        <v>0</v>
      </c>
      <c r="BC116" s="547">
        <f t="shared" si="296"/>
        <v>0</v>
      </c>
      <c r="BD116" s="195"/>
      <c r="BE116" s="492">
        <f t="shared" si="297"/>
        <v>0</v>
      </c>
      <c r="BF116" s="547">
        <f t="shared" si="298"/>
        <v>0</v>
      </c>
      <c r="BG116" s="195"/>
      <c r="BH116" s="492">
        <f t="shared" si="299"/>
        <v>0</v>
      </c>
      <c r="BI116" s="547">
        <f t="shared" si="300"/>
        <v>0</v>
      </c>
      <c r="BJ116" s="195"/>
      <c r="BK116" s="492">
        <f t="shared" si="301"/>
        <v>0</v>
      </c>
      <c r="BL116" s="547">
        <f t="shared" si="302"/>
        <v>0</v>
      </c>
      <c r="BM116" s="195"/>
      <c r="BN116" s="492">
        <f t="shared" si="303"/>
        <v>0</v>
      </c>
      <c r="BO116" s="547">
        <f t="shared" si="304"/>
        <v>0</v>
      </c>
      <c r="BP116" s="195"/>
      <c r="BQ116" s="492">
        <f t="shared" si="305"/>
        <v>0</v>
      </c>
      <c r="BR116" s="285">
        <f t="shared" si="274"/>
        <v>0</v>
      </c>
      <c r="BS116" s="286">
        <f t="shared" si="275"/>
        <v>0</v>
      </c>
      <c r="BT116" s="266">
        <f t="shared" si="276"/>
        <v>0</v>
      </c>
      <c r="BU116" s="740">
        <f t="shared" si="257"/>
        <v>7726.7330000000002</v>
      </c>
      <c r="BV116" s="712">
        <f t="shared" si="306"/>
        <v>6085</v>
      </c>
      <c r="BW116" s="266">
        <f t="shared" si="307"/>
        <v>5211.0540450000008</v>
      </c>
      <c r="BX116" s="285">
        <f t="shared" si="260"/>
        <v>7726.7330000000002</v>
      </c>
      <c r="BY116" s="286">
        <f t="shared" si="260"/>
        <v>6085</v>
      </c>
      <c r="BZ116" s="266">
        <f t="shared" si="260"/>
        <v>5211.0540450000008</v>
      </c>
      <c r="CA116" s="285">
        <f t="shared" si="308"/>
        <v>0</v>
      </c>
      <c r="CB116" s="715">
        <v>0</v>
      </c>
      <c r="CC116" s="266">
        <f t="shared" si="312"/>
        <v>0</v>
      </c>
      <c r="CD116" s="309">
        <f t="shared" si="309"/>
        <v>7726.7330000000002</v>
      </c>
      <c r="CE116" s="310">
        <f t="shared" si="310"/>
        <v>6085</v>
      </c>
      <c r="CF116" s="308">
        <f t="shared" si="311"/>
        <v>5211.0540450000008</v>
      </c>
      <c r="CG116" s="326"/>
      <c r="CI116" s="737"/>
    </row>
    <row r="117" spans="1:87" s="972" customFormat="1">
      <c r="A117" s="177">
        <f t="shared" si="313"/>
        <v>105</v>
      </c>
      <c r="B117" s="165" t="s">
        <v>874</v>
      </c>
      <c r="C117" s="134" t="s">
        <v>226</v>
      </c>
      <c r="D117" s="1100" t="str">
        <f>' Grants'!E98</f>
        <v>7 Shtatori</v>
      </c>
      <c r="E117" s="218"/>
      <c r="F117" s="761">
        <v>11349.06</v>
      </c>
      <c r="G117" s="1207">
        <v>5255</v>
      </c>
      <c r="H117" s="183"/>
      <c r="I117" s="1569">
        <v>5255</v>
      </c>
      <c r="J117" s="547">
        <f t="shared" si="277"/>
        <v>0</v>
      </c>
      <c r="K117" s="195"/>
      <c r="L117" s="492">
        <f t="shared" si="314"/>
        <v>0</v>
      </c>
      <c r="M117" s="547">
        <f t="shared" si="278"/>
        <v>0</v>
      </c>
      <c r="N117" s="195"/>
      <c r="O117" s="492">
        <f t="shared" si="315"/>
        <v>0</v>
      </c>
      <c r="P117" s="547">
        <f t="shared" si="279"/>
        <v>0</v>
      </c>
      <c r="Q117" s="195"/>
      <c r="R117" s="492">
        <f t="shared" si="316"/>
        <v>0</v>
      </c>
      <c r="S117" s="547">
        <f t="shared" si="280"/>
        <v>0</v>
      </c>
      <c r="T117" s="195"/>
      <c r="U117" s="492">
        <f t="shared" si="317"/>
        <v>0</v>
      </c>
      <c r="V117" s="547">
        <f t="shared" si="273"/>
        <v>0</v>
      </c>
      <c r="W117" s="1074"/>
      <c r="X117" s="492">
        <f t="shared" si="318"/>
        <v>0</v>
      </c>
      <c r="Y117" s="547">
        <f t="shared" si="281"/>
        <v>0</v>
      </c>
      <c r="Z117" s="1074"/>
      <c r="AA117" s="492">
        <f t="shared" si="269"/>
        <v>0</v>
      </c>
      <c r="AB117" s="547">
        <f t="shared" si="282"/>
        <v>0</v>
      </c>
      <c r="AC117" s="195"/>
      <c r="AD117" s="492">
        <f t="shared" si="319"/>
        <v>0</v>
      </c>
      <c r="AE117" s="547">
        <f t="shared" si="283"/>
        <v>0</v>
      </c>
      <c r="AF117" s="195"/>
      <c r="AG117" s="492">
        <f t="shared" si="320"/>
        <v>0</v>
      </c>
      <c r="AH117" s="547">
        <f t="shared" si="284"/>
        <v>0</v>
      </c>
      <c r="AI117" s="195"/>
      <c r="AJ117" s="492">
        <f t="shared" si="321"/>
        <v>0</v>
      </c>
      <c r="AK117" s="547">
        <f t="shared" si="285"/>
        <v>0</v>
      </c>
      <c r="AL117" s="195"/>
      <c r="AM117" s="492">
        <f t="shared" si="322"/>
        <v>0</v>
      </c>
      <c r="AN117" s="547">
        <f t="shared" si="286"/>
        <v>0</v>
      </c>
      <c r="AO117" s="195"/>
      <c r="AP117" s="492">
        <f t="shared" si="287"/>
        <v>0</v>
      </c>
      <c r="AQ117" s="547">
        <f t="shared" si="288"/>
        <v>0</v>
      </c>
      <c r="AR117" s="195"/>
      <c r="AS117" s="492">
        <f t="shared" si="289"/>
        <v>0</v>
      </c>
      <c r="AT117" s="547">
        <f t="shared" si="290"/>
        <v>0</v>
      </c>
      <c r="AU117" s="195"/>
      <c r="AV117" s="492">
        <f t="shared" si="291"/>
        <v>0</v>
      </c>
      <c r="AW117" s="547">
        <f t="shared" si="292"/>
        <v>0</v>
      </c>
      <c r="AX117" s="195"/>
      <c r="AY117" s="492">
        <f t="shared" si="293"/>
        <v>0</v>
      </c>
      <c r="AZ117" s="547">
        <f t="shared" si="294"/>
        <v>0</v>
      </c>
      <c r="BA117" s="195"/>
      <c r="BB117" s="492">
        <f t="shared" si="295"/>
        <v>0</v>
      </c>
      <c r="BC117" s="547">
        <f t="shared" si="296"/>
        <v>0</v>
      </c>
      <c r="BD117" s="195"/>
      <c r="BE117" s="492">
        <f t="shared" si="297"/>
        <v>0</v>
      </c>
      <c r="BF117" s="547">
        <f t="shared" si="298"/>
        <v>0</v>
      </c>
      <c r="BG117" s="195"/>
      <c r="BH117" s="492">
        <f t="shared" si="299"/>
        <v>0</v>
      </c>
      <c r="BI117" s="547">
        <f t="shared" si="300"/>
        <v>0</v>
      </c>
      <c r="BJ117" s="195"/>
      <c r="BK117" s="492">
        <f t="shared" si="301"/>
        <v>0</v>
      </c>
      <c r="BL117" s="547">
        <f t="shared" si="302"/>
        <v>0</v>
      </c>
      <c r="BM117" s="195"/>
      <c r="BN117" s="492">
        <f t="shared" si="303"/>
        <v>0</v>
      </c>
      <c r="BO117" s="547">
        <f t="shared" si="304"/>
        <v>0</v>
      </c>
      <c r="BP117" s="195"/>
      <c r="BQ117" s="492">
        <f t="shared" si="305"/>
        <v>0</v>
      </c>
      <c r="BR117" s="285">
        <f t="shared" si="274"/>
        <v>0</v>
      </c>
      <c r="BS117" s="286">
        <f t="shared" si="275"/>
        <v>0</v>
      </c>
      <c r="BT117" s="266">
        <f t="shared" si="276"/>
        <v>0</v>
      </c>
      <c r="BU117" s="740">
        <f t="shared" si="257"/>
        <v>6672.799</v>
      </c>
      <c r="BV117" s="712">
        <f t="shared" si="306"/>
        <v>5255</v>
      </c>
      <c r="BW117" s="266">
        <f t="shared" si="307"/>
        <v>4500.2611350000006</v>
      </c>
      <c r="BX117" s="285">
        <f t="shared" si="260"/>
        <v>6672.799</v>
      </c>
      <c r="BY117" s="286">
        <f t="shared" si="260"/>
        <v>5255</v>
      </c>
      <c r="BZ117" s="266">
        <f t="shared" si="260"/>
        <v>4500.2611350000006</v>
      </c>
      <c r="CA117" s="285">
        <f t="shared" si="308"/>
        <v>0</v>
      </c>
      <c r="CB117" s="715">
        <v>0</v>
      </c>
      <c r="CC117" s="266">
        <f t="shared" si="312"/>
        <v>0</v>
      </c>
      <c r="CD117" s="309">
        <f t="shared" si="309"/>
        <v>6672.799</v>
      </c>
      <c r="CE117" s="310">
        <f t="shared" si="310"/>
        <v>5255</v>
      </c>
      <c r="CF117" s="308">
        <f t="shared" si="311"/>
        <v>4500.2611350000006</v>
      </c>
      <c r="CG117" s="326"/>
      <c r="CI117" s="737"/>
    </row>
    <row r="118" spans="1:87" s="972" customFormat="1">
      <c r="A118" s="177">
        <f t="shared" si="313"/>
        <v>106</v>
      </c>
      <c r="B118" s="165" t="s">
        <v>875</v>
      </c>
      <c r="C118" s="134" t="s">
        <v>226</v>
      </c>
      <c r="D118" s="1100" t="str">
        <f>' Grants'!E100</f>
        <v>Fan Noli</v>
      </c>
      <c r="E118" s="218"/>
      <c r="F118" s="761">
        <v>11349.06</v>
      </c>
      <c r="G118" s="1207">
        <v>5510</v>
      </c>
      <c r="H118" s="183"/>
      <c r="I118" s="1569">
        <v>5510</v>
      </c>
      <c r="J118" s="547">
        <f t="shared" si="277"/>
        <v>0</v>
      </c>
      <c r="K118" s="195"/>
      <c r="L118" s="492">
        <f t="shared" si="314"/>
        <v>0</v>
      </c>
      <c r="M118" s="547">
        <f t="shared" si="278"/>
        <v>0</v>
      </c>
      <c r="N118" s="195"/>
      <c r="O118" s="492">
        <f t="shared" si="315"/>
        <v>0</v>
      </c>
      <c r="P118" s="547">
        <f t="shared" si="279"/>
        <v>0</v>
      </c>
      <c r="Q118" s="195"/>
      <c r="R118" s="492">
        <f t="shared" si="316"/>
        <v>0</v>
      </c>
      <c r="S118" s="547">
        <f t="shared" si="280"/>
        <v>0</v>
      </c>
      <c r="T118" s="195"/>
      <c r="U118" s="492">
        <f t="shared" si="317"/>
        <v>0</v>
      </c>
      <c r="V118" s="547">
        <f t="shared" si="273"/>
        <v>0</v>
      </c>
      <c r="W118" s="1074"/>
      <c r="X118" s="492">
        <f t="shared" si="318"/>
        <v>0</v>
      </c>
      <c r="Y118" s="547">
        <f t="shared" si="281"/>
        <v>0</v>
      </c>
      <c r="Z118" s="1074"/>
      <c r="AA118" s="492">
        <f t="shared" si="269"/>
        <v>0</v>
      </c>
      <c r="AB118" s="547">
        <f t="shared" si="282"/>
        <v>0</v>
      </c>
      <c r="AC118" s="195"/>
      <c r="AD118" s="492">
        <f t="shared" si="319"/>
        <v>0</v>
      </c>
      <c r="AE118" s="547">
        <f t="shared" si="283"/>
        <v>0</v>
      </c>
      <c r="AF118" s="195"/>
      <c r="AG118" s="492">
        <f t="shared" si="320"/>
        <v>0</v>
      </c>
      <c r="AH118" s="547">
        <f t="shared" si="284"/>
        <v>0</v>
      </c>
      <c r="AI118" s="195"/>
      <c r="AJ118" s="492">
        <f t="shared" si="321"/>
        <v>0</v>
      </c>
      <c r="AK118" s="547">
        <f t="shared" si="285"/>
        <v>0</v>
      </c>
      <c r="AL118" s="195"/>
      <c r="AM118" s="492">
        <f t="shared" si="322"/>
        <v>0</v>
      </c>
      <c r="AN118" s="547">
        <f t="shared" si="286"/>
        <v>0</v>
      </c>
      <c r="AO118" s="195"/>
      <c r="AP118" s="492">
        <f t="shared" si="287"/>
        <v>0</v>
      </c>
      <c r="AQ118" s="547">
        <f t="shared" si="288"/>
        <v>0</v>
      </c>
      <c r="AR118" s="195"/>
      <c r="AS118" s="492">
        <f t="shared" si="289"/>
        <v>0</v>
      </c>
      <c r="AT118" s="547">
        <f t="shared" si="290"/>
        <v>0</v>
      </c>
      <c r="AU118" s="195"/>
      <c r="AV118" s="492">
        <f t="shared" si="291"/>
        <v>0</v>
      </c>
      <c r="AW118" s="547">
        <f t="shared" si="292"/>
        <v>0</v>
      </c>
      <c r="AX118" s="195"/>
      <c r="AY118" s="492">
        <f t="shared" si="293"/>
        <v>0</v>
      </c>
      <c r="AZ118" s="547">
        <f t="shared" si="294"/>
        <v>0</v>
      </c>
      <c r="BA118" s="195"/>
      <c r="BB118" s="492">
        <f t="shared" si="295"/>
        <v>0</v>
      </c>
      <c r="BC118" s="547">
        <f t="shared" si="296"/>
        <v>0</v>
      </c>
      <c r="BD118" s="195"/>
      <c r="BE118" s="492">
        <f t="shared" si="297"/>
        <v>0</v>
      </c>
      <c r="BF118" s="547">
        <f t="shared" si="298"/>
        <v>0</v>
      </c>
      <c r="BG118" s="195"/>
      <c r="BH118" s="492">
        <f t="shared" si="299"/>
        <v>0</v>
      </c>
      <c r="BI118" s="547">
        <f t="shared" si="300"/>
        <v>0</v>
      </c>
      <c r="BJ118" s="195"/>
      <c r="BK118" s="492">
        <f t="shared" si="301"/>
        <v>0</v>
      </c>
      <c r="BL118" s="547">
        <f t="shared" si="302"/>
        <v>0</v>
      </c>
      <c r="BM118" s="195"/>
      <c r="BN118" s="492">
        <f t="shared" si="303"/>
        <v>0</v>
      </c>
      <c r="BO118" s="547">
        <f t="shared" si="304"/>
        <v>0</v>
      </c>
      <c r="BP118" s="195"/>
      <c r="BQ118" s="492">
        <f t="shared" si="305"/>
        <v>0</v>
      </c>
      <c r="BR118" s="285">
        <f t="shared" si="274"/>
        <v>0</v>
      </c>
      <c r="BS118" s="286">
        <f t="shared" si="275"/>
        <v>0</v>
      </c>
      <c r="BT118" s="266">
        <f t="shared" si="276"/>
        <v>0</v>
      </c>
      <c r="BU118" s="740">
        <f t="shared" si="257"/>
        <v>6996.598</v>
      </c>
      <c r="BV118" s="712">
        <f t="shared" si="306"/>
        <v>5510</v>
      </c>
      <c r="BW118" s="266">
        <f t="shared" si="307"/>
        <v>4718.6372700000002</v>
      </c>
      <c r="BX118" s="285">
        <f t="shared" si="260"/>
        <v>6996.598</v>
      </c>
      <c r="BY118" s="286">
        <f t="shared" si="260"/>
        <v>5510</v>
      </c>
      <c r="BZ118" s="266">
        <f t="shared" si="260"/>
        <v>4718.6372700000002</v>
      </c>
      <c r="CA118" s="285">
        <f t="shared" si="308"/>
        <v>0</v>
      </c>
      <c r="CB118" s="715">
        <v>0</v>
      </c>
      <c r="CC118" s="266">
        <f t="shared" si="312"/>
        <v>0</v>
      </c>
      <c r="CD118" s="309">
        <f t="shared" si="309"/>
        <v>6996.598</v>
      </c>
      <c r="CE118" s="310">
        <f t="shared" si="310"/>
        <v>5510</v>
      </c>
      <c r="CF118" s="308">
        <f t="shared" si="311"/>
        <v>4718.6372700000002</v>
      </c>
      <c r="CG118" s="326"/>
      <c r="CI118" s="737"/>
    </row>
    <row r="119" spans="1:87" s="972" customFormat="1">
      <c r="A119" s="177">
        <f t="shared" si="313"/>
        <v>107</v>
      </c>
      <c r="B119" s="165" t="s">
        <v>876</v>
      </c>
      <c r="C119" s="134" t="s">
        <v>226</v>
      </c>
      <c r="D119" s="1100" t="str">
        <f>' Grants'!E102</f>
        <v>Rilindja</v>
      </c>
      <c r="E119" s="218"/>
      <c r="F119" s="761">
        <v>11349.06</v>
      </c>
      <c r="G119" s="1207">
        <v>4435</v>
      </c>
      <c r="H119" s="183"/>
      <c r="I119" s="1569">
        <v>4435</v>
      </c>
      <c r="J119" s="547">
        <f t="shared" si="277"/>
        <v>0</v>
      </c>
      <c r="K119" s="195"/>
      <c r="L119" s="492">
        <f t="shared" si="314"/>
        <v>0</v>
      </c>
      <c r="M119" s="547">
        <f t="shared" si="278"/>
        <v>0</v>
      </c>
      <c r="N119" s="195"/>
      <c r="O119" s="492">
        <f t="shared" si="315"/>
        <v>0</v>
      </c>
      <c r="P119" s="547">
        <f t="shared" si="279"/>
        <v>0</v>
      </c>
      <c r="Q119" s="195"/>
      <c r="R119" s="492">
        <f t="shared" si="316"/>
        <v>0</v>
      </c>
      <c r="S119" s="547">
        <f t="shared" si="280"/>
        <v>0</v>
      </c>
      <c r="T119" s="195"/>
      <c r="U119" s="492">
        <f t="shared" si="317"/>
        <v>0</v>
      </c>
      <c r="V119" s="547">
        <f t="shared" si="273"/>
        <v>0</v>
      </c>
      <c r="W119" s="1074"/>
      <c r="X119" s="492">
        <f t="shared" si="318"/>
        <v>0</v>
      </c>
      <c r="Y119" s="547">
        <f t="shared" si="281"/>
        <v>0</v>
      </c>
      <c r="Z119" s="1074"/>
      <c r="AA119" s="492">
        <f t="shared" si="269"/>
        <v>0</v>
      </c>
      <c r="AB119" s="547">
        <f t="shared" si="282"/>
        <v>0</v>
      </c>
      <c r="AC119" s="195"/>
      <c r="AD119" s="492">
        <f t="shared" si="319"/>
        <v>0</v>
      </c>
      <c r="AE119" s="547">
        <f t="shared" si="283"/>
        <v>0</v>
      </c>
      <c r="AF119" s="195"/>
      <c r="AG119" s="492">
        <f t="shared" si="320"/>
        <v>0</v>
      </c>
      <c r="AH119" s="547">
        <f t="shared" si="284"/>
        <v>0</v>
      </c>
      <c r="AI119" s="195"/>
      <c r="AJ119" s="492">
        <f t="shared" si="321"/>
        <v>0</v>
      </c>
      <c r="AK119" s="547">
        <f t="shared" si="285"/>
        <v>0</v>
      </c>
      <c r="AL119" s="195"/>
      <c r="AM119" s="492">
        <f t="shared" si="322"/>
        <v>0</v>
      </c>
      <c r="AN119" s="547">
        <f t="shared" si="286"/>
        <v>0</v>
      </c>
      <c r="AO119" s="195"/>
      <c r="AP119" s="492">
        <f t="shared" si="287"/>
        <v>0</v>
      </c>
      <c r="AQ119" s="547">
        <f t="shared" si="288"/>
        <v>0</v>
      </c>
      <c r="AR119" s="195"/>
      <c r="AS119" s="492">
        <f t="shared" si="289"/>
        <v>0</v>
      </c>
      <c r="AT119" s="547">
        <f t="shared" si="290"/>
        <v>0</v>
      </c>
      <c r="AU119" s="195"/>
      <c r="AV119" s="492">
        <f t="shared" si="291"/>
        <v>0</v>
      </c>
      <c r="AW119" s="547">
        <f t="shared" si="292"/>
        <v>0</v>
      </c>
      <c r="AX119" s="195"/>
      <c r="AY119" s="492">
        <f t="shared" si="293"/>
        <v>0</v>
      </c>
      <c r="AZ119" s="547">
        <f t="shared" si="294"/>
        <v>0</v>
      </c>
      <c r="BA119" s="195"/>
      <c r="BB119" s="492">
        <f t="shared" si="295"/>
        <v>0</v>
      </c>
      <c r="BC119" s="547">
        <f t="shared" si="296"/>
        <v>0</v>
      </c>
      <c r="BD119" s="195"/>
      <c r="BE119" s="492">
        <f t="shared" si="297"/>
        <v>0</v>
      </c>
      <c r="BF119" s="547">
        <f t="shared" si="298"/>
        <v>0</v>
      </c>
      <c r="BG119" s="195"/>
      <c r="BH119" s="492">
        <f t="shared" si="299"/>
        <v>0</v>
      </c>
      <c r="BI119" s="547">
        <f t="shared" si="300"/>
        <v>0</v>
      </c>
      <c r="BJ119" s="195"/>
      <c r="BK119" s="492">
        <f t="shared" si="301"/>
        <v>0</v>
      </c>
      <c r="BL119" s="547">
        <f t="shared" si="302"/>
        <v>0</v>
      </c>
      <c r="BM119" s="195"/>
      <c r="BN119" s="492">
        <f t="shared" si="303"/>
        <v>0</v>
      </c>
      <c r="BO119" s="547">
        <f t="shared" si="304"/>
        <v>0</v>
      </c>
      <c r="BP119" s="195"/>
      <c r="BQ119" s="492">
        <f t="shared" si="305"/>
        <v>0</v>
      </c>
      <c r="BR119" s="285">
        <f t="shared" si="274"/>
        <v>0</v>
      </c>
      <c r="BS119" s="286">
        <f t="shared" si="275"/>
        <v>0</v>
      </c>
      <c r="BT119" s="266">
        <f t="shared" si="276"/>
        <v>0</v>
      </c>
      <c r="BU119" s="740">
        <f t="shared" si="257"/>
        <v>5631.5630000000001</v>
      </c>
      <c r="BV119" s="712">
        <f t="shared" si="306"/>
        <v>4435</v>
      </c>
      <c r="BW119" s="266">
        <f t="shared" si="307"/>
        <v>3798.0319950000003</v>
      </c>
      <c r="BX119" s="285">
        <f t="shared" si="260"/>
        <v>5631.5630000000001</v>
      </c>
      <c r="BY119" s="286">
        <f t="shared" si="260"/>
        <v>4435</v>
      </c>
      <c r="BZ119" s="266">
        <f t="shared" si="260"/>
        <v>3798.0319950000003</v>
      </c>
      <c r="CA119" s="285">
        <f t="shared" si="308"/>
        <v>0</v>
      </c>
      <c r="CB119" s="715">
        <v>0</v>
      </c>
      <c r="CC119" s="266">
        <f t="shared" si="312"/>
        <v>0</v>
      </c>
      <c r="CD119" s="309">
        <f t="shared" si="309"/>
        <v>5631.5630000000001</v>
      </c>
      <c r="CE119" s="310">
        <f t="shared" si="310"/>
        <v>4435</v>
      </c>
      <c r="CF119" s="308">
        <f t="shared" si="311"/>
        <v>3798.0319950000003</v>
      </c>
      <c r="CG119" s="326"/>
      <c r="CI119" s="737"/>
    </row>
    <row r="120" spans="1:87" s="972" customFormat="1">
      <c r="A120" s="177">
        <f t="shared" si="313"/>
        <v>108</v>
      </c>
      <c r="B120" s="165" t="s">
        <v>877</v>
      </c>
      <c r="C120" s="134" t="s">
        <v>226</v>
      </c>
      <c r="D120" s="1100" t="str">
        <f>' Grants'!E104</f>
        <v>Mustafe Ibishi</v>
      </c>
      <c r="E120" s="218"/>
      <c r="F120" s="761">
        <v>11349.06</v>
      </c>
      <c r="G120" s="1207">
        <v>8185</v>
      </c>
      <c r="H120" s="183"/>
      <c r="I120" s="1569">
        <v>8185</v>
      </c>
      <c r="J120" s="547">
        <f t="shared" si="277"/>
        <v>0</v>
      </c>
      <c r="K120" s="195"/>
      <c r="L120" s="492">
        <f t="shared" si="314"/>
        <v>0</v>
      </c>
      <c r="M120" s="547">
        <f t="shared" si="278"/>
        <v>0</v>
      </c>
      <c r="N120" s="195"/>
      <c r="O120" s="492">
        <f t="shared" si="315"/>
        <v>0</v>
      </c>
      <c r="P120" s="547">
        <f t="shared" si="279"/>
        <v>0</v>
      </c>
      <c r="Q120" s="195"/>
      <c r="R120" s="492">
        <f t="shared" si="316"/>
        <v>0</v>
      </c>
      <c r="S120" s="547">
        <f t="shared" si="280"/>
        <v>0</v>
      </c>
      <c r="T120" s="195"/>
      <c r="U120" s="492">
        <f t="shared" si="317"/>
        <v>0</v>
      </c>
      <c r="V120" s="547">
        <f t="shared" si="273"/>
        <v>0</v>
      </c>
      <c r="W120" s="1074"/>
      <c r="X120" s="492">
        <f t="shared" si="318"/>
        <v>0</v>
      </c>
      <c r="Y120" s="547">
        <f t="shared" si="281"/>
        <v>0</v>
      </c>
      <c r="Z120" s="1074"/>
      <c r="AA120" s="492">
        <f t="shared" si="269"/>
        <v>0</v>
      </c>
      <c r="AB120" s="547">
        <f t="shared" si="282"/>
        <v>0</v>
      </c>
      <c r="AC120" s="195"/>
      <c r="AD120" s="492">
        <f t="shared" si="319"/>
        <v>0</v>
      </c>
      <c r="AE120" s="547">
        <f t="shared" si="283"/>
        <v>0</v>
      </c>
      <c r="AF120" s="195"/>
      <c r="AG120" s="492">
        <f t="shared" si="320"/>
        <v>0</v>
      </c>
      <c r="AH120" s="547">
        <f t="shared" si="284"/>
        <v>0</v>
      </c>
      <c r="AI120" s="195"/>
      <c r="AJ120" s="492">
        <f t="shared" si="321"/>
        <v>0</v>
      </c>
      <c r="AK120" s="547">
        <f t="shared" si="285"/>
        <v>0</v>
      </c>
      <c r="AL120" s="195"/>
      <c r="AM120" s="492">
        <f t="shared" si="322"/>
        <v>0</v>
      </c>
      <c r="AN120" s="547">
        <f t="shared" si="286"/>
        <v>0</v>
      </c>
      <c r="AO120" s="195"/>
      <c r="AP120" s="492">
        <f t="shared" si="287"/>
        <v>0</v>
      </c>
      <c r="AQ120" s="547">
        <f t="shared" si="288"/>
        <v>0</v>
      </c>
      <c r="AR120" s="195"/>
      <c r="AS120" s="492">
        <f t="shared" si="289"/>
        <v>0</v>
      </c>
      <c r="AT120" s="547">
        <f t="shared" si="290"/>
        <v>0</v>
      </c>
      <c r="AU120" s="195"/>
      <c r="AV120" s="492">
        <f t="shared" si="291"/>
        <v>0</v>
      </c>
      <c r="AW120" s="547">
        <f t="shared" si="292"/>
        <v>0</v>
      </c>
      <c r="AX120" s="195"/>
      <c r="AY120" s="492">
        <f t="shared" si="293"/>
        <v>0</v>
      </c>
      <c r="AZ120" s="547">
        <f t="shared" si="294"/>
        <v>0</v>
      </c>
      <c r="BA120" s="195"/>
      <c r="BB120" s="492">
        <f t="shared" si="295"/>
        <v>0</v>
      </c>
      <c r="BC120" s="547">
        <f t="shared" si="296"/>
        <v>0</v>
      </c>
      <c r="BD120" s="195"/>
      <c r="BE120" s="492">
        <f t="shared" si="297"/>
        <v>0</v>
      </c>
      <c r="BF120" s="547">
        <f t="shared" si="298"/>
        <v>0</v>
      </c>
      <c r="BG120" s="195"/>
      <c r="BH120" s="492">
        <f t="shared" si="299"/>
        <v>0</v>
      </c>
      <c r="BI120" s="547">
        <f t="shared" si="300"/>
        <v>0</v>
      </c>
      <c r="BJ120" s="195"/>
      <c r="BK120" s="492">
        <f t="shared" si="301"/>
        <v>0</v>
      </c>
      <c r="BL120" s="547">
        <f t="shared" si="302"/>
        <v>0</v>
      </c>
      <c r="BM120" s="195"/>
      <c r="BN120" s="492">
        <f t="shared" si="303"/>
        <v>0</v>
      </c>
      <c r="BO120" s="547">
        <f t="shared" si="304"/>
        <v>0</v>
      </c>
      <c r="BP120" s="195"/>
      <c r="BQ120" s="492">
        <f t="shared" si="305"/>
        <v>0</v>
      </c>
      <c r="BR120" s="285">
        <f t="shared" si="274"/>
        <v>0</v>
      </c>
      <c r="BS120" s="286">
        <f t="shared" si="275"/>
        <v>0</v>
      </c>
      <c r="BT120" s="266">
        <f t="shared" si="276"/>
        <v>0</v>
      </c>
      <c r="BU120" s="740">
        <f t="shared" si="257"/>
        <v>10393.313</v>
      </c>
      <c r="BV120" s="712">
        <f t="shared" si="306"/>
        <v>8185</v>
      </c>
      <c r="BW120" s="266">
        <f t="shared" si="307"/>
        <v>7009.4457450000009</v>
      </c>
      <c r="BX120" s="285">
        <f t="shared" si="260"/>
        <v>10393.313</v>
      </c>
      <c r="BY120" s="286">
        <f t="shared" si="260"/>
        <v>8185</v>
      </c>
      <c r="BZ120" s="266">
        <f t="shared" si="260"/>
        <v>7009.4457450000009</v>
      </c>
      <c r="CA120" s="285">
        <f t="shared" si="308"/>
        <v>0</v>
      </c>
      <c r="CB120" s="715">
        <v>0</v>
      </c>
      <c r="CC120" s="266">
        <f t="shared" si="312"/>
        <v>0</v>
      </c>
      <c r="CD120" s="309">
        <f t="shared" si="309"/>
        <v>10393.313</v>
      </c>
      <c r="CE120" s="310">
        <f t="shared" si="310"/>
        <v>8185</v>
      </c>
      <c r="CF120" s="308">
        <f t="shared" si="311"/>
        <v>7009.4457450000009</v>
      </c>
      <c r="CG120" s="326"/>
      <c r="CI120" s="737"/>
    </row>
    <row r="121" spans="1:87" s="972" customFormat="1">
      <c r="A121" s="177">
        <f t="shared" si="313"/>
        <v>109</v>
      </c>
      <c r="B121" s="165" t="s">
        <v>878</v>
      </c>
      <c r="C121" s="134" t="s">
        <v>226</v>
      </c>
      <c r="D121" s="1100" t="str">
        <f>' Grants'!E106</f>
        <v>Jusf Gervalla</v>
      </c>
      <c r="E121" s="218"/>
      <c r="F121" s="761">
        <v>11349.06</v>
      </c>
      <c r="G121" s="1207">
        <v>6695</v>
      </c>
      <c r="H121" s="183"/>
      <c r="I121" s="1569">
        <v>6695</v>
      </c>
      <c r="J121" s="547">
        <f t="shared" si="277"/>
        <v>0</v>
      </c>
      <c r="K121" s="195"/>
      <c r="L121" s="492">
        <f t="shared" si="314"/>
        <v>0</v>
      </c>
      <c r="M121" s="547">
        <f t="shared" si="278"/>
        <v>0</v>
      </c>
      <c r="N121" s="195"/>
      <c r="O121" s="492">
        <f t="shared" si="315"/>
        <v>0</v>
      </c>
      <c r="P121" s="547">
        <f t="shared" si="279"/>
        <v>0</v>
      </c>
      <c r="Q121" s="195"/>
      <c r="R121" s="492">
        <f t="shared" si="316"/>
        <v>0</v>
      </c>
      <c r="S121" s="547">
        <f t="shared" si="280"/>
        <v>0</v>
      </c>
      <c r="T121" s="195"/>
      <c r="U121" s="492">
        <f t="shared" si="317"/>
        <v>0</v>
      </c>
      <c r="V121" s="547">
        <f t="shared" si="273"/>
        <v>0</v>
      </c>
      <c r="W121" s="1074"/>
      <c r="X121" s="492">
        <f t="shared" si="318"/>
        <v>0</v>
      </c>
      <c r="Y121" s="547">
        <f t="shared" si="281"/>
        <v>0</v>
      </c>
      <c r="Z121" s="1074"/>
      <c r="AA121" s="492">
        <f t="shared" si="269"/>
        <v>0</v>
      </c>
      <c r="AB121" s="547">
        <f t="shared" si="282"/>
        <v>0</v>
      </c>
      <c r="AC121" s="195"/>
      <c r="AD121" s="492">
        <f t="shared" si="319"/>
        <v>0</v>
      </c>
      <c r="AE121" s="547">
        <f t="shared" si="283"/>
        <v>0</v>
      </c>
      <c r="AF121" s="195"/>
      <c r="AG121" s="492">
        <f t="shared" si="320"/>
        <v>0</v>
      </c>
      <c r="AH121" s="547">
        <f t="shared" si="284"/>
        <v>0</v>
      </c>
      <c r="AI121" s="195"/>
      <c r="AJ121" s="492">
        <f t="shared" si="321"/>
        <v>0</v>
      </c>
      <c r="AK121" s="547">
        <f t="shared" si="285"/>
        <v>0</v>
      </c>
      <c r="AL121" s="195"/>
      <c r="AM121" s="492">
        <f t="shared" si="322"/>
        <v>0</v>
      </c>
      <c r="AN121" s="547">
        <f t="shared" si="286"/>
        <v>0</v>
      </c>
      <c r="AO121" s="195"/>
      <c r="AP121" s="492">
        <f t="shared" si="287"/>
        <v>0</v>
      </c>
      <c r="AQ121" s="547">
        <f t="shared" si="288"/>
        <v>0</v>
      </c>
      <c r="AR121" s="195"/>
      <c r="AS121" s="492">
        <f t="shared" si="289"/>
        <v>0</v>
      </c>
      <c r="AT121" s="547">
        <f t="shared" si="290"/>
        <v>0</v>
      </c>
      <c r="AU121" s="195"/>
      <c r="AV121" s="492">
        <f t="shared" si="291"/>
        <v>0</v>
      </c>
      <c r="AW121" s="547">
        <f t="shared" si="292"/>
        <v>0</v>
      </c>
      <c r="AX121" s="195"/>
      <c r="AY121" s="492">
        <f t="shared" si="293"/>
        <v>0</v>
      </c>
      <c r="AZ121" s="547">
        <f t="shared" si="294"/>
        <v>0</v>
      </c>
      <c r="BA121" s="195"/>
      <c r="BB121" s="492">
        <f t="shared" si="295"/>
        <v>0</v>
      </c>
      <c r="BC121" s="547">
        <f t="shared" si="296"/>
        <v>0</v>
      </c>
      <c r="BD121" s="195"/>
      <c r="BE121" s="492">
        <f t="shared" si="297"/>
        <v>0</v>
      </c>
      <c r="BF121" s="547">
        <f t="shared" si="298"/>
        <v>0</v>
      </c>
      <c r="BG121" s="195"/>
      <c r="BH121" s="492">
        <f t="shared" si="299"/>
        <v>0</v>
      </c>
      <c r="BI121" s="547">
        <f t="shared" si="300"/>
        <v>0</v>
      </c>
      <c r="BJ121" s="195"/>
      <c r="BK121" s="492">
        <f t="shared" si="301"/>
        <v>0</v>
      </c>
      <c r="BL121" s="547">
        <f t="shared" si="302"/>
        <v>0</v>
      </c>
      <c r="BM121" s="195"/>
      <c r="BN121" s="492">
        <f t="shared" si="303"/>
        <v>0</v>
      </c>
      <c r="BO121" s="547">
        <f t="shared" si="304"/>
        <v>0</v>
      </c>
      <c r="BP121" s="195"/>
      <c r="BQ121" s="492">
        <f t="shared" si="305"/>
        <v>0</v>
      </c>
      <c r="BR121" s="285">
        <f t="shared" si="274"/>
        <v>0</v>
      </c>
      <c r="BS121" s="286">
        <f t="shared" si="275"/>
        <v>0</v>
      </c>
      <c r="BT121" s="266">
        <f t="shared" si="276"/>
        <v>0</v>
      </c>
      <c r="BU121" s="740">
        <f t="shared" si="257"/>
        <v>8501.3109999999997</v>
      </c>
      <c r="BV121" s="712">
        <f t="shared" si="306"/>
        <v>6695</v>
      </c>
      <c r="BW121" s="266">
        <f t="shared" si="307"/>
        <v>5733.444015</v>
      </c>
      <c r="BX121" s="285">
        <f t="shared" si="260"/>
        <v>8501.3109999999997</v>
      </c>
      <c r="BY121" s="286">
        <f t="shared" si="260"/>
        <v>6695</v>
      </c>
      <c r="BZ121" s="266">
        <f t="shared" si="260"/>
        <v>5733.444015</v>
      </c>
      <c r="CA121" s="285">
        <f t="shared" si="308"/>
        <v>0</v>
      </c>
      <c r="CB121" s="715">
        <v>0</v>
      </c>
      <c r="CC121" s="266">
        <f t="shared" si="312"/>
        <v>0</v>
      </c>
      <c r="CD121" s="309">
        <f t="shared" si="309"/>
        <v>8501.3109999999997</v>
      </c>
      <c r="CE121" s="310">
        <f t="shared" si="310"/>
        <v>6695</v>
      </c>
      <c r="CF121" s="308">
        <f t="shared" si="311"/>
        <v>5733.444015</v>
      </c>
      <c r="CG121" s="326"/>
      <c r="CI121" s="737"/>
    </row>
    <row r="122" spans="1:87" s="972" customFormat="1">
      <c r="A122" s="177">
        <f t="shared" si="313"/>
        <v>110</v>
      </c>
      <c r="B122" s="165" t="s">
        <v>1065</v>
      </c>
      <c r="C122" s="134" t="s">
        <v>226</v>
      </c>
      <c r="D122" s="1100" t="str">
        <f>' Grants'!E108</f>
        <v>7 Shtatori - Rahovec</v>
      </c>
      <c r="E122" s="218"/>
      <c r="F122" s="761">
        <v>11349.06</v>
      </c>
      <c r="G122" s="1207">
        <v>5755</v>
      </c>
      <c r="H122" s="183"/>
      <c r="I122" s="1569">
        <v>5755</v>
      </c>
      <c r="J122" s="547">
        <f t="shared" si="277"/>
        <v>0</v>
      </c>
      <c r="K122" s="195"/>
      <c r="L122" s="492">
        <f t="shared" si="314"/>
        <v>0</v>
      </c>
      <c r="M122" s="547">
        <f t="shared" si="278"/>
        <v>0</v>
      </c>
      <c r="N122" s="195"/>
      <c r="O122" s="492">
        <f t="shared" si="315"/>
        <v>0</v>
      </c>
      <c r="P122" s="547">
        <f t="shared" si="279"/>
        <v>0</v>
      </c>
      <c r="Q122" s="195"/>
      <c r="R122" s="492">
        <f t="shared" si="316"/>
        <v>0</v>
      </c>
      <c r="S122" s="547">
        <f t="shared" si="280"/>
        <v>0</v>
      </c>
      <c r="T122" s="195"/>
      <c r="U122" s="492">
        <f t="shared" si="317"/>
        <v>0</v>
      </c>
      <c r="V122" s="547">
        <f t="shared" si="273"/>
        <v>0</v>
      </c>
      <c r="W122" s="1074"/>
      <c r="X122" s="492">
        <f t="shared" si="318"/>
        <v>0</v>
      </c>
      <c r="Y122" s="547">
        <f t="shared" si="281"/>
        <v>0</v>
      </c>
      <c r="Z122" s="1074"/>
      <c r="AA122" s="492">
        <f t="shared" si="269"/>
        <v>0</v>
      </c>
      <c r="AB122" s="547">
        <f t="shared" si="282"/>
        <v>0</v>
      </c>
      <c r="AC122" s="195"/>
      <c r="AD122" s="492">
        <f t="shared" si="319"/>
        <v>0</v>
      </c>
      <c r="AE122" s="547">
        <f t="shared" si="283"/>
        <v>0</v>
      </c>
      <c r="AF122" s="195"/>
      <c r="AG122" s="492">
        <f t="shared" si="320"/>
        <v>0</v>
      </c>
      <c r="AH122" s="547">
        <f t="shared" si="284"/>
        <v>0</v>
      </c>
      <c r="AI122" s="195"/>
      <c r="AJ122" s="492">
        <f t="shared" si="321"/>
        <v>0</v>
      </c>
      <c r="AK122" s="547">
        <f t="shared" si="285"/>
        <v>0</v>
      </c>
      <c r="AL122" s="195"/>
      <c r="AM122" s="492">
        <f t="shared" si="322"/>
        <v>0</v>
      </c>
      <c r="AN122" s="547">
        <f t="shared" si="286"/>
        <v>0</v>
      </c>
      <c r="AO122" s="195"/>
      <c r="AP122" s="492">
        <f t="shared" si="287"/>
        <v>0</v>
      </c>
      <c r="AQ122" s="547">
        <f t="shared" si="288"/>
        <v>0</v>
      </c>
      <c r="AR122" s="195"/>
      <c r="AS122" s="492">
        <f t="shared" si="289"/>
        <v>0</v>
      </c>
      <c r="AT122" s="547">
        <f t="shared" si="290"/>
        <v>0</v>
      </c>
      <c r="AU122" s="195"/>
      <c r="AV122" s="492">
        <f t="shared" si="291"/>
        <v>0</v>
      </c>
      <c r="AW122" s="547">
        <f t="shared" si="292"/>
        <v>0</v>
      </c>
      <c r="AX122" s="195"/>
      <c r="AY122" s="492">
        <f t="shared" si="293"/>
        <v>0</v>
      </c>
      <c r="AZ122" s="547">
        <f t="shared" si="294"/>
        <v>0</v>
      </c>
      <c r="BA122" s="195"/>
      <c r="BB122" s="492">
        <f t="shared" si="295"/>
        <v>0</v>
      </c>
      <c r="BC122" s="547">
        <f t="shared" si="296"/>
        <v>0</v>
      </c>
      <c r="BD122" s="195"/>
      <c r="BE122" s="492">
        <f t="shared" si="297"/>
        <v>0</v>
      </c>
      <c r="BF122" s="547">
        <f t="shared" si="298"/>
        <v>0</v>
      </c>
      <c r="BG122" s="195"/>
      <c r="BH122" s="492">
        <f t="shared" si="299"/>
        <v>0</v>
      </c>
      <c r="BI122" s="547">
        <f t="shared" si="300"/>
        <v>0</v>
      </c>
      <c r="BJ122" s="195"/>
      <c r="BK122" s="492">
        <f t="shared" si="301"/>
        <v>0</v>
      </c>
      <c r="BL122" s="547">
        <f t="shared" si="302"/>
        <v>0</v>
      </c>
      <c r="BM122" s="195"/>
      <c r="BN122" s="492">
        <f t="shared" si="303"/>
        <v>0</v>
      </c>
      <c r="BO122" s="547">
        <f t="shared" si="304"/>
        <v>0</v>
      </c>
      <c r="BP122" s="195"/>
      <c r="BQ122" s="492">
        <f t="shared" si="305"/>
        <v>0</v>
      </c>
      <c r="BR122" s="285">
        <f t="shared" si="274"/>
        <v>0</v>
      </c>
      <c r="BS122" s="286">
        <f t="shared" si="275"/>
        <v>0</v>
      </c>
      <c r="BT122" s="266">
        <f t="shared" si="276"/>
        <v>0</v>
      </c>
      <c r="BU122" s="740">
        <f t="shared" si="257"/>
        <v>7307.6990000000005</v>
      </c>
      <c r="BV122" s="712">
        <f t="shared" si="306"/>
        <v>5755</v>
      </c>
      <c r="BW122" s="266">
        <f t="shared" si="307"/>
        <v>4928.4496349999999</v>
      </c>
      <c r="BX122" s="285">
        <f t="shared" si="260"/>
        <v>7307.6990000000005</v>
      </c>
      <c r="BY122" s="286">
        <f t="shared" si="260"/>
        <v>5755</v>
      </c>
      <c r="BZ122" s="266">
        <f t="shared" si="260"/>
        <v>4928.4496349999999</v>
      </c>
      <c r="CA122" s="285">
        <f t="shared" si="308"/>
        <v>0</v>
      </c>
      <c r="CB122" s="715">
        <v>0</v>
      </c>
      <c r="CC122" s="266">
        <f t="shared" si="312"/>
        <v>0</v>
      </c>
      <c r="CD122" s="309">
        <f t="shared" si="309"/>
        <v>7307.6990000000005</v>
      </c>
      <c r="CE122" s="310">
        <f t="shared" si="310"/>
        <v>5755</v>
      </c>
      <c r="CF122" s="308">
        <f t="shared" si="311"/>
        <v>4928.4496349999999</v>
      </c>
      <c r="CG122" s="326"/>
      <c r="CI122" s="737"/>
    </row>
    <row r="123" spans="1:87" s="972" customFormat="1">
      <c r="A123" s="177">
        <f t="shared" si="313"/>
        <v>111</v>
      </c>
      <c r="B123" s="165" t="s">
        <v>1066</v>
      </c>
      <c r="C123" s="134" t="s">
        <v>226</v>
      </c>
      <c r="D123" s="1100" t="str">
        <f>' Grants'!E110</f>
        <v>Rifat Berisha</v>
      </c>
      <c r="E123" s="218"/>
      <c r="F123" s="761">
        <v>11349.06</v>
      </c>
      <c r="G123" s="1207">
        <v>6290</v>
      </c>
      <c r="H123" s="183"/>
      <c r="I123" s="1569">
        <v>6290</v>
      </c>
      <c r="J123" s="547">
        <f t="shared" si="277"/>
        <v>0</v>
      </c>
      <c r="K123" s="195"/>
      <c r="L123" s="492">
        <f t="shared" si="314"/>
        <v>0</v>
      </c>
      <c r="M123" s="547">
        <f t="shared" si="278"/>
        <v>0</v>
      </c>
      <c r="N123" s="195"/>
      <c r="O123" s="492">
        <f t="shared" si="315"/>
        <v>0</v>
      </c>
      <c r="P123" s="547">
        <f t="shared" si="279"/>
        <v>0</v>
      </c>
      <c r="Q123" s="195"/>
      <c r="R123" s="492">
        <f t="shared" si="316"/>
        <v>0</v>
      </c>
      <c r="S123" s="547">
        <f t="shared" si="280"/>
        <v>0</v>
      </c>
      <c r="T123" s="195"/>
      <c r="U123" s="492">
        <f t="shared" si="317"/>
        <v>0</v>
      </c>
      <c r="V123" s="547">
        <f t="shared" si="273"/>
        <v>0</v>
      </c>
      <c r="W123" s="1074"/>
      <c r="X123" s="492">
        <f t="shared" si="318"/>
        <v>0</v>
      </c>
      <c r="Y123" s="547">
        <f t="shared" si="281"/>
        <v>0</v>
      </c>
      <c r="Z123" s="1074"/>
      <c r="AA123" s="492">
        <f t="shared" si="269"/>
        <v>0</v>
      </c>
      <c r="AB123" s="547">
        <f t="shared" si="282"/>
        <v>0</v>
      </c>
      <c r="AC123" s="195"/>
      <c r="AD123" s="492">
        <f t="shared" si="319"/>
        <v>0</v>
      </c>
      <c r="AE123" s="547">
        <f t="shared" si="283"/>
        <v>0</v>
      </c>
      <c r="AF123" s="195"/>
      <c r="AG123" s="492">
        <f t="shared" si="320"/>
        <v>0</v>
      </c>
      <c r="AH123" s="547">
        <f t="shared" si="284"/>
        <v>0</v>
      </c>
      <c r="AI123" s="195"/>
      <c r="AJ123" s="492">
        <f t="shared" si="321"/>
        <v>0</v>
      </c>
      <c r="AK123" s="547">
        <f t="shared" si="285"/>
        <v>0</v>
      </c>
      <c r="AL123" s="195"/>
      <c r="AM123" s="492">
        <f t="shared" si="322"/>
        <v>0</v>
      </c>
      <c r="AN123" s="547">
        <f t="shared" si="286"/>
        <v>0</v>
      </c>
      <c r="AO123" s="195"/>
      <c r="AP123" s="492">
        <f t="shared" si="287"/>
        <v>0</v>
      </c>
      <c r="AQ123" s="547">
        <f t="shared" si="288"/>
        <v>0</v>
      </c>
      <c r="AR123" s="195"/>
      <c r="AS123" s="492">
        <f t="shared" si="289"/>
        <v>0</v>
      </c>
      <c r="AT123" s="547">
        <f t="shared" si="290"/>
        <v>0</v>
      </c>
      <c r="AU123" s="195"/>
      <c r="AV123" s="492">
        <f t="shared" si="291"/>
        <v>0</v>
      </c>
      <c r="AW123" s="547">
        <f t="shared" si="292"/>
        <v>0</v>
      </c>
      <c r="AX123" s="195"/>
      <c r="AY123" s="492">
        <f t="shared" si="293"/>
        <v>0</v>
      </c>
      <c r="AZ123" s="547">
        <f t="shared" si="294"/>
        <v>0</v>
      </c>
      <c r="BA123" s="195"/>
      <c r="BB123" s="492">
        <f t="shared" si="295"/>
        <v>0</v>
      </c>
      <c r="BC123" s="547">
        <f t="shared" si="296"/>
        <v>0</v>
      </c>
      <c r="BD123" s="195"/>
      <c r="BE123" s="492">
        <f t="shared" si="297"/>
        <v>0</v>
      </c>
      <c r="BF123" s="547">
        <f t="shared" si="298"/>
        <v>0</v>
      </c>
      <c r="BG123" s="195"/>
      <c r="BH123" s="492">
        <f t="shared" si="299"/>
        <v>0</v>
      </c>
      <c r="BI123" s="547">
        <f t="shared" si="300"/>
        <v>0</v>
      </c>
      <c r="BJ123" s="195"/>
      <c r="BK123" s="492">
        <f t="shared" si="301"/>
        <v>0</v>
      </c>
      <c r="BL123" s="547">
        <f t="shared" si="302"/>
        <v>0</v>
      </c>
      <c r="BM123" s="195"/>
      <c r="BN123" s="492">
        <f t="shared" si="303"/>
        <v>0</v>
      </c>
      <c r="BO123" s="547">
        <f t="shared" si="304"/>
        <v>0</v>
      </c>
      <c r="BP123" s="195"/>
      <c r="BQ123" s="492">
        <f t="shared" si="305"/>
        <v>0</v>
      </c>
      <c r="BR123" s="285">
        <f t="shared" si="274"/>
        <v>0</v>
      </c>
      <c r="BS123" s="286">
        <f t="shared" si="275"/>
        <v>0</v>
      </c>
      <c r="BT123" s="266">
        <f t="shared" si="276"/>
        <v>0</v>
      </c>
      <c r="BU123" s="740">
        <f t="shared" si="257"/>
        <v>7987.0420000000004</v>
      </c>
      <c r="BV123" s="712">
        <f t="shared" si="306"/>
        <v>6290</v>
      </c>
      <c r="BW123" s="266">
        <f t="shared" si="307"/>
        <v>5386.6113300000006</v>
      </c>
      <c r="BX123" s="285">
        <f t="shared" si="260"/>
        <v>7987.0420000000004</v>
      </c>
      <c r="BY123" s="286">
        <f t="shared" si="260"/>
        <v>6290</v>
      </c>
      <c r="BZ123" s="266">
        <f t="shared" si="260"/>
        <v>5386.6113300000006</v>
      </c>
      <c r="CA123" s="285">
        <f t="shared" si="308"/>
        <v>0</v>
      </c>
      <c r="CB123" s="715">
        <v>0</v>
      </c>
      <c r="CC123" s="266">
        <f t="shared" si="312"/>
        <v>0</v>
      </c>
      <c r="CD123" s="309">
        <f t="shared" si="309"/>
        <v>7987.0420000000004</v>
      </c>
      <c r="CE123" s="310">
        <f t="shared" si="310"/>
        <v>6290</v>
      </c>
      <c r="CF123" s="308">
        <f t="shared" si="311"/>
        <v>5386.6113300000006</v>
      </c>
      <c r="CG123" s="326"/>
      <c r="CI123" s="737"/>
    </row>
    <row r="124" spans="1:87" s="972" customFormat="1">
      <c r="A124" s="177">
        <f t="shared" si="313"/>
        <v>112</v>
      </c>
      <c r="B124" s="165" t="s">
        <v>1067</v>
      </c>
      <c r="C124" s="134" t="s">
        <v>226</v>
      </c>
      <c r="D124" s="1100" t="str">
        <f>' Grants'!E112</f>
        <v>Vesel Pagarusha</v>
      </c>
      <c r="E124" s="218"/>
      <c r="F124" s="761">
        <v>11349.06</v>
      </c>
      <c r="G124" s="1207">
        <v>6285</v>
      </c>
      <c r="H124" s="183"/>
      <c r="I124" s="1569">
        <v>6285</v>
      </c>
      <c r="J124" s="547">
        <f t="shared" si="277"/>
        <v>0</v>
      </c>
      <c r="K124" s="195"/>
      <c r="L124" s="492">
        <f t="shared" si="314"/>
        <v>0</v>
      </c>
      <c r="M124" s="547">
        <f t="shared" si="278"/>
        <v>0</v>
      </c>
      <c r="N124" s="195"/>
      <c r="O124" s="492">
        <f t="shared" si="315"/>
        <v>0</v>
      </c>
      <c r="P124" s="547">
        <f t="shared" si="279"/>
        <v>0</v>
      </c>
      <c r="Q124" s="195"/>
      <c r="R124" s="492">
        <f t="shared" si="316"/>
        <v>0</v>
      </c>
      <c r="S124" s="547">
        <f t="shared" si="280"/>
        <v>0</v>
      </c>
      <c r="T124" s="195"/>
      <c r="U124" s="492">
        <f t="shared" si="317"/>
        <v>0</v>
      </c>
      <c r="V124" s="547">
        <f t="shared" si="273"/>
        <v>0</v>
      </c>
      <c r="W124" s="1074"/>
      <c r="X124" s="492">
        <f t="shared" si="318"/>
        <v>0</v>
      </c>
      <c r="Y124" s="547">
        <f t="shared" si="281"/>
        <v>0</v>
      </c>
      <c r="Z124" s="1074"/>
      <c r="AA124" s="492">
        <f t="shared" si="269"/>
        <v>0</v>
      </c>
      <c r="AB124" s="547">
        <f t="shared" si="282"/>
        <v>0</v>
      </c>
      <c r="AC124" s="195"/>
      <c r="AD124" s="492">
        <f t="shared" si="319"/>
        <v>0</v>
      </c>
      <c r="AE124" s="547">
        <f t="shared" si="283"/>
        <v>0</v>
      </c>
      <c r="AF124" s="195"/>
      <c r="AG124" s="492">
        <f t="shared" si="320"/>
        <v>0</v>
      </c>
      <c r="AH124" s="547">
        <f t="shared" si="284"/>
        <v>0</v>
      </c>
      <c r="AI124" s="195"/>
      <c r="AJ124" s="492">
        <f t="shared" si="321"/>
        <v>0</v>
      </c>
      <c r="AK124" s="547">
        <f t="shared" si="285"/>
        <v>0</v>
      </c>
      <c r="AL124" s="195"/>
      <c r="AM124" s="492">
        <f t="shared" si="322"/>
        <v>0</v>
      </c>
      <c r="AN124" s="547">
        <f t="shared" si="286"/>
        <v>0</v>
      </c>
      <c r="AO124" s="195"/>
      <c r="AP124" s="492">
        <f t="shared" si="287"/>
        <v>0</v>
      </c>
      <c r="AQ124" s="547">
        <f t="shared" si="288"/>
        <v>6398.8313804999998</v>
      </c>
      <c r="AR124" s="195">
        <v>4944.8100000000004</v>
      </c>
      <c r="AS124" s="492">
        <f t="shared" si="289"/>
        <v>4301.9847</v>
      </c>
      <c r="AT124" s="547">
        <f t="shared" si="290"/>
        <v>0</v>
      </c>
      <c r="AU124" s="195"/>
      <c r="AV124" s="492">
        <f t="shared" si="291"/>
        <v>0</v>
      </c>
      <c r="AW124" s="547">
        <f t="shared" si="292"/>
        <v>0</v>
      </c>
      <c r="AX124" s="195"/>
      <c r="AY124" s="492">
        <f t="shared" si="293"/>
        <v>0</v>
      </c>
      <c r="AZ124" s="547">
        <f t="shared" si="294"/>
        <v>0</v>
      </c>
      <c r="BA124" s="195"/>
      <c r="BB124" s="492">
        <f t="shared" si="295"/>
        <v>0</v>
      </c>
      <c r="BC124" s="547">
        <f t="shared" si="296"/>
        <v>0</v>
      </c>
      <c r="BD124" s="195"/>
      <c r="BE124" s="492">
        <f t="shared" si="297"/>
        <v>0</v>
      </c>
      <c r="BF124" s="547">
        <f t="shared" si="298"/>
        <v>0</v>
      </c>
      <c r="BG124" s="195"/>
      <c r="BH124" s="492">
        <f t="shared" si="299"/>
        <v>0</v>
      </c>
      <c r="BI124" s="547">
        <f t="shared" si="300"/>
        <v>0</v>
      </c>
      <c r="BJ124" s="195"/>
      <c r="BK124" s="492">
        <f t="shared" si="301"/>
        <v>0</v>
      </c>
      <c r="BL124" s="547">
        <f t="shared" si="302"/>
        <v>0</v>
      </c>
      <c r="BM124" s="195"/>
      <c r="BN124" s="492">
        <f t="shared" si="303"/>
        <v>0</v>
      </c>
      <c r="BO124" s="547">
        <f t="shared" si="304"/>
        <v>0</v>
      </c>
      <c r="BP124" s="195"/>
      <c r="BQ124" s="492">
        <f t="shared" si="305"/>
        <v>0</v>
      </c>
      <c r="BR124" s="285">
        <f t="shared" si="274"/>
        <v>6398.8313804999998</v>
      </c>
      <c r="BS124" s="286">
        <f t="shared" si="275"/>
        <v>4944.8100000000004</v>
      </c>
      <c r="BT124" s="266">
        <f t="shared" si="276"/>
        <v>4301.9847</v>
      </c>
      <c r="BU124" s="740">
        <f t="shared" si="257"/>
        <v>1701.7732619999995</v>
      </c>
      <c r="BV124" s="712">
        <f t="shared" si="306"/>
        <v>1340.1899999999996</v>
      </c>
      <c r="BW124" s="266">
        <f t="shared" si="307"/>
        <v>1147.7078916299997</v>
      </c>
      <c r="BX124" s="285">
        <f t="shared" si="260"/>
        <v>8100.6046424999995</v>
      </c>
      <c r="BY124" s="286">
        <f t="shared" si="260"/>
        <v>6285</v>
      </c>
      <c r="BZ124" s="266">
        <f t="shared" si="260"/>
        <v>5449.6925916299997</v>
      </c>
      <c r="CA124" s="285">
        <f t="shared" si="308"/>
        <v>0</v>
      </c>
      <c r="CB124" s="715">
        <v>0</v>
      </c>
      <c r="CC124" s="266">
        <f t="shared" si="312"/>
        <v>0</v>
      </c>
      <c r="CD124" s="309">
        <f t="shared" si="309"/>
        <v>8100.6046424999995</v>
      </c>
      <c r="CE124" s="310">
        <f t="shared" si="310"/>
        <v>6285</v>
      </c>
      <c r="CF124" s="308">
        <f t="shared" si="311"/>
        <v>5449.6925916299997</v>
      </c>
      <c r="CG124" s="326"/>
      <c r="CI124" s="737"/>
    </row>
    <row r="125" spans="1:87" s="972" customFormat="1">
      <c r="A125" s="177">
        <f t="shared" si="313"/>
        <v>113</v>
      </c>
      <c r="B125" s="165" t="s">
        <v>1068</v>
      </c>
      <c r="C125" s="134" t="s">
        <v>226</v>
      </c>
      <c r="D125" s="1100" t="str">
        <f>' Grants'!E114</f>
        <v>Ismet Jashari Kumanova</v>
      </c>
      <c r="E125" s="218"/>
      <c r="F125" s="761">
        <v>11349.06</v>
      </c>
      <c r="G125" s="1207">
        <v>5265</v>
      </c>
      <c r="H125" s="183"/>
      <c r="I125" s="1569">
        <v>5265</v>
      </c>
      <c r="J125" s="547">
        <f t="shared" si="277"/>
        <v>0</v>
      </c>
      <c r="K125" s="195"/>
      <c r="L125" s="492">
        <f t="shared" si="314"/>
        <v>0</v>
      </c>
      <c r="M125" s="547">
        <f t="shared" si="278"/>
        <v>0</v>
      </c>
      <c r="N125" s="195"/>
      <c r="O125" s="492">
        <f t="shared" si="315"/>
        <v>0</v>
      </c>
      <c r="P125" s="547">
        <f t="shared" si="279"/>
        <v>0</v>
      </c>
      <c r="Q125" s="195"/>
      <c r="R125" s="492">
        <f t="shared" si="316"/>
        <v>0</v>
      </c>
      <c r="S125" s="547">
        <f t="shared" si="280"/>
        <v>0</v>
      </c>
      <c r="T125" s="195"/>
      <c r="U125" s="492">
        <f t="shared" si="317"/>
        <v>0</v>
      </c>
      <c r="V125" s="547">
        <f t="shared" si="273"/>
        <v>0</v>
      </c>
      <c r="W125" s="1074"/>
      <c r="X125" s="492">
        <f t="shared" si="318"/>
        <v>0</v>
      </c>
      <c r="Y125" s="547">
        <f t="shared" si="281"/>
        <v>0</v>
      </c>
      <c r="Z125" s="1074"/>
      <c r="AA125" s="492">
        <f t="shared" si="269"/>
        <v>0</v>
      </c>
      <c r="AB125" s="547">
        <f t="shared" si="282"/>
        <v>0</v>
      </c>
      <c r="AC125" s="195"/>
      <c r="AD125" s="492">
        <f t="shared" si="319"/>
        <v>0</v>
      </c>
      <c r="AE125" s="547">
        <f t="shared" si="283"/>
        <v>0</v>
      </c>
      <c r="AF125" s="195"/>
      <c r="AG125" s="492">
        <f t="shared" si="320"/>
        <v>0</v>
      </c>
      <c r="AH125" s="547">
        <f t="shared" si="284"/>
        <v>0</v>
      </c>
      <c r="AI125" s="195"/>
      <c r="AJ125" s="492">
        <f t="shared" si="321"/>
        <v>0</v>
      </c>
      <c r="AK125" s="547">
        <f t="shared" si="285"/>
        <v>0</v>
      </c>
      <c r="AL125" s="195"/>
      <c r="AM125" s="492">
        <f t="shared" si="322"/>
        <v>0</v>
      </c>
      <c r="AN125" s="547">
        <f t="shared" si="286"/>
        <v>0</v>
      </c>
      <c r="AO125" s="195"/>
      <c r="AP125" s="492">
        <f t="shared" si="287"/>
        <v>0</v>
      </c>
      <c r="AQ125" s="547">
        <f t="shared" si="288"/>
        <v>0</v>
      </c>
      <c r="AR125" s="195"/>
      <c r="AS125" s="492">
        <f t="shared" si="289"/>
        <v>0</v>
      </c>
      <c r="AT125" s="547">
        <f t="shared" si="290"/>
        <v>0</v>
      </c>
      <c r="AU125" s="195"/>
      <c r="AV125" s="492">
        <f t="shared" si="291"/>
        <v>0</v>
      </c>
      <c r="AW125" s="547">
        <f t="shared" si="292"/>
        <v>0</v>
      </c>
      <c r="AX125" s="195"/>
      <c r="AY125" s="492">
        <f t="shared" si="293"/>
        <v>0</v>
      </c>
      <c r="AZ125" s="547">
        <f t="shared" si="294"/>
        <v>0</v>
      </c>
      <c r="BA125" s="195"/>
      <c r="BB125" s="492">
        <f t="shared" si="295"/>
        <v>0</v>
      </c>
      <c r="BC125" s="547">
        <f t="shared" si="296"/>
        <v>0</v>
      </c>
      <c r="BD125" s="195"/>
      <c r="BE125" s="492">
        <f t="shared" si="297"/>
        <v>0</v>
      </c>
      <c r="BF125" s="547">
        <f t="shared" si="298"/>
        <v>0</v>
      </c>
      <c r="BG125" s="195"/>
      <c r="BH125" s="492">
        <f t="shared" si="299"/>
        <v>0</v>
      </c>
      <c r="BI125" s="547">
        <f t="shared" si="300"/>
        <v>0</v>
      </c>
      <c r="BJ125" s="195"/>
      <c r="BK125" s="492">
        <f t="shared" si="301"/>
        <v>0</v>
      </c>
      <c r="BL125" s="547">
        <f t="shared" si="302"/>
        <v>0</v>
      </c>
      <c r="BM125" s="195"/>
      <c r="BN125" s="492">
        <f t="shared" si="303"/>
        <v>0</v>
      </c>
      <c r="BO125" s="547">
        <f t="shared" si="304"/>
        <v>0</v>
      </c>
      <c r="BP125" s="195"/>
      <c r="BQ125" s="492">
        <f t="shared" si="305"/>
        <v>0</v>
      </c>
      <c r="BR125" s="285">
        <f t="shared" si="274"/>
        <v>0</v>
      </c>
      <c r="BS125" s="286">
        <f t="shared" si="275"/>
        <v>0</v>
      </c>
      <c r="BT125" s="266">
        <f t="shared" si="276"/>
        <v>0</v>
      </c>
      <c r="BU125" s="740">
        <f t="shared" si="257"/>
        <v>6685.4970000000003</v>
      </c>
      <c r="BV125" s="712">
        <f t="shared" si="306"/>
        <v>5265</v>
      </c>
      <c r="BW125" s="266">
        <f t="shared" si="307"/>
        <v>4508.8249050000004</v>
      </c>
      <c r="BX125" s="285">
        <f t="shared" si="260"/>
        <v>6685.4970000000003</v>
      </c>
      <c r="BY125" s="286">
        <f t="shared" si="260"/>
        <v>5265</v>
      </c>
      <c r="BZ125" s="266">
        <f t="shared" si="260"/>
        <v>4508.8249050000004</v>
      </c>
      <c r="CA125" s="285">
        <f t="shared" si="308"/>
        <v>0</v>
      </c>
      <c r="CB125" s="715">
        <v>0</v>
      </c>
      <c r="CC125" s="266">
        <f t="shared" si="312"/>
        <v>0</v>
      </c>
      <c r="CD125" s="309">
        <f t="shared" si="309"/>
        <v>6685.4970000000003</v>
      </c>
      <c r="CE125" s="310">
        <f t="shared" si="310"/>
        <v>5265</v>
      </c>
      <c r="CF125" s="308">
        <f t="shared" si="311"/>
        <v>4508.8249050000004</v>
      </c>
      <c r="CG125" s="326"/>
      <c r="CI125" s="737"/>
    </row>
    <row r="126" spans="1:87" s="972" customFormat="1">
      <c r="A126" s="177">
        <f t="shared" si="313"/>
        <v>114</v>
      </c>
      <c r="B126" s="165" t="s">
        <v>1069</v>
      </c>
      <c r="C126" s="134" t="s">
        <v>226</v>
      </c>
      <c r="D126" s="1100" t="str">
        <f>' Grants'!E116</f>
        <v>Tafil Kelmendi</v>
      </c>
      <c r="E126" s="218"/>
      <c r="F126" s="761">
        <v>11349.06</v>
      </c>
      <c r="G126" s="1207">
        <v>5685</v>
      </c>
      <c r="H126" s="183"/>
      <c r="I126" s="1569">
        <v>5685</v>
      </c>
      <c r="J126" s="547">
        <f t="shared" si="277"/>
        <v>0</v>
      </c>
      <c r="K126" s="195"/>
      <c r="L126" s="492">
        <f t="shared" si="314"/>
        <v>0</v>
      </c>
      <c r="M126" s="547">
        <f t="shared" si="278"/>
        <v>0</v>
      </c>
      <c r="N126" s="195"/>
      <c r="O126" s="492">
        <f t="shared" si="315"/>
        <v>0</v>
      </c>
      <c r="P126" s="547">
        <f t="shared" si="279"/>
        <v>0</v>
      </c>
      <c r="Q126" s="195"/>
      <c r="R126" s="492">
        <f t="shared" si="316"/>
        <v>0</v>
      </c>
      <c r="S126" s="547">
        <f t="shared" si="280"/>
        <v>0</v>
      </c>
      <c r="T126" s="195"/>
      <c r="U126" s="492">
        <f t="shared" si="317"/>
        <v>0</v>
      </c>
      <c r="V126" s="547">
        <f t="shared" si="273"/>
        <v>0</v>
      </c>
      <c r="W126" s="1074"/>
      <c r="X126" s="492">
        <f t="shared" si="318"/>
        <v>0</v>
      </c>
      <c r="Y126" s="547">
        <f t="shared" si="281"/>
        <v>0</v>
      </c>
      <c r="Z126" s="1074"/>
      <c r="AA126" s="492">
        <f t="shared" si="269"/>
        <v>0</v>
      </c>
      <c r="AB126" s="547">
        <f t="shared" si="282"/>
        <v>0</v>
      </c>
      <c r="AC126" s="195"/>
      <c r="AD126" s="492">
        <f t="shared" si="319"/>
        <v>0</v>
      </c>
      <c r="AE126" s="547">
        <f t="shared" si="283"/>
        <v>0</v>
      </c>
      <c r="AF126" s="195"/>
      <c r="AG126" s="492">
        <f t="shared" si="320"/>
        <v>0</v>
      </c>
      <c r="AH126" s="547">
        <f t="shared" si="284"/>
        <v>0</v>
      </c>
      <c r="AI126" s="195"/>
      <c r="AJ126" s="492">
        <f t="shared" si="321"/>
        <v>0</v>
      </c>
      <c r="AK126" s="547">
        <f t="shared" si="285"/>
        <v>0</v>
      </c>
      <c r="AL126" s="195"/>
      <c r="AM126" s="492">
        <f t="shared" si="322"/>
        <v>0</v>
      </c>
      <c r="AN126" s="547">
        <f t="shared" si="286"/>
        <v>0</v>
      </c>
      <c r="AO126" s="195"/>
      <c r="AP126" s="492">
        <f t="shared" si="287"/>
        <v>0</v>
      </c>
      <c r="AQ126" s="547">
        <f t="shared" si="288"/>
        <v>0</v>
      </c>
      <c r="AR126" s="195"/>
      <c r="AS126" s="492">
        <f t="shared" si="289"/>
        <v>0</v>
      </c>
      <c r="AT126" s="547">
        <f t="shared" si="290"/>
        <v>0</v>
      </c>
      <c r="AU126" s="195"/>
      <c r="AV126" s="492">
        <f t="shared" si="291"/>
        <v>0</v>
      </c>
      <c r="AW126" s="547">
        <f t="shared" si="292"/>
        <v>0</v>
      </c>
      <c r="AX126" s="195"/>
      <c r="AY126" s="492">
        <f t="shared" si="293"/>
        <v>0</v>
      </c>
      <c r="AZ126" s="547">
        <f t="shared" si="294"/>
        <v>0</v>
      </c>
      <c r="BA126" s="195"/>
      <c r="BB126" s="492">
        <f t="shared" si="295"/>
        <v>0</v>
      </c>
      <c r="BC126" s="547">
        <f t="shared" si="296"/>
        <v>0</v>
      </c>
      <c r="BD126" s="195"/>
      <c r="BE126" s="492">
        <f t="shared" si="297"/>
        <v>0</v>
      </c>
      <c r="BF126" s="547">
        <f t="shared" si="298"/>
        <v>0</v>
      </c>
      <c r="BG126" s="195"/>
      <c r="BH126" s="492">
        <f t="shared" si="299"/>
        <v>0</v>
      </c>
      <c r="BI126" s="547">
        <f t="shared" si="300"/>
        <v>0</v>
      </c>
      <c r="BJ126" s="195"/>
      <c r="BK126" s="492">
        <f t="shared" si="301"/>
        <v>0</v>
      </c>
      <c r="BL126" s="547">
        <f t="shared" si="302"/>
        <v>0</v>
      </c>
      <c r="BM126" s="195"/>
      <c r="BN126" s="492">
        <f t="shared" si="303"/>
        <v>0</v>
      </c>
      <c r="BO126" s="547">
        <f t="shared" si="304"/>
        <v>0</v>
      </c>
      <c r="BP126" s="195"/>
      <c r="BQ126" s="492">
        <f t="shared" si="305"/>
        <v>0</v>
      </c>
      <c r="BR126" s="285">
        <f t="shared" si="274"/>
        <v>0</v>
      </c>
      <c r="BS126" s="286">
        <f t="shared" si="275"/>
        <v>0</v>
      </c>
      <c r="BT126" s="266">
        <f t="shared" si="276"/>
        <v>0</v>
      </c>
      <c r="BU126" s="740">
        <f t="shared" si="257"/>
        <v>7218.8130000000001</v>
      </c>
      <c r="BV126" s="712">
        <f t="shared" si="306"/>
        <v>5685</v>
      </c>
      <c r="BW126" s="266">
        <f t="shared" si="307"/>
        <v>4868.5032449999999</v>
      </c>
      <c r="BX126" s="285">
        <f t="shared" si="260"/>
        <v>7218.8130000000001</v>
      </c>
      <c r="BY126" s="286">
        <f t="shared" si="260"/>
        <v>5685</v>
      </c>
      <c r="BZ126" s="266">
        <f t="shared" si="260"/>
        <v>4868.5032449999999</v>
      </c>
      <c r="CA126" s="285">
        <f t="shared" si="308"/>
        <v>0</v>
      </c>
      <c r="CB126" s="715">
        <v>0</v>
      </c>
      <c r="CC126" s="266">
        <f t="shared" si="312"/>
        <v>0</v>
      </c>
      <c r="CD126" s="309">
        <f t="shared" si="309"/>
        <v>7218.8130000000001</v>
      </c>
      <c r="CE126" s="310">
        <f t="shared" si="310"/>
        <v>5685</v>
      </c>
      <c r="CF126" s="308">
        <f t="shared" si="311"/>
        <v>4868.5032449999999</v>
      </c>
      <c r="CG126" s="326"/>
      <c r="CI126" s="737"/>
    </row>
    <row r="127" spans="1:87" s="972" customFormat="1">
      <c r="A127" s="177">
        <f t="shared" si="313"/>
        <v>115</v>
      </c>
      <c r="B127" s="165" t="s">
        <v>1070</v>
      </c>
      <c r="C127" s="134" t="s">
        <v>226</v>
      </c>
      <c r="D127" s="1100" t="str">
        <f>' Grants'!E118</f>
        <v>Bajram Curri - Drenoc</v>
      </c>
      <c r="E127" s="218"/>
      <c r="F127" s="761">
        <v>11349.06</v>
      </c>
      <c r="G127" s="1207">
        <v>6450</v>
      </c>
      <c r="H127" s="183"/>
      <c r="I127" s="1569">
        <v>6450</v>
      </c>
      <c r="J127" s="547">
        <f t="shared" si="277"/>
        <v>0</v>
      </c>
      <c r="K127" s="195"/>
      <c r="L127" s="492">
        <f t="shared" si="314"/>
        <v>0</v>
      </c>
      <c r="M127" s="547">
        <f t="shared" si="278"/>
        <v>0</v>
      </c>
      <c r="N127" s="195"/>
      <c r="O127" s="492">
        <f t="shared" si="315"/>
        <v>0</v>
      </c>
      <c r="P127" s="547">
        <f t="shared" si="279"/>
        <v>0</v>
      </c>
      <c r="Q127" s="195"/>
      <c r="R127" s="492">
        <f t="shared" si="316"/>
        <v>0</v>
      </c>
      <c r="S127" s="547">
        <f t="shared" si="280"/>
        <v>0</v>
      </c>
      <c r="T127" s="195"/>
      <c r="U127" s="492">
        <f t="shared" si="317"/>
        <v>0</v>
      </c>
      <c r="V127" s="547">
        <f t="shared" si="273"/>
        <v>0</v>
      </c>
      <c r="W127" s="1074"/>
      <c r="X127" s="492">
        <f t="shared" si="318"/>
        <v>0</v>
      </c>
      <c r="Y127" s="547">
        <f t="shared" si="281"/>
        <v>0</v>
      </c>
      <c r="Z127" s="1074"/>
      <c r="AA127" s="492">
        <f t="shared" si="269"/>
        <v>0</v>
      </c>
      <c r="AB127" s="547">
        <f t="shared" si="282"/>
        <v>0</v>
      </c>
      <c r="AC127" s="195"/>
      <c r="AD127" s="492">
        <f t="shared" si="319"/>
        <v>0</v>
      </c>
      <c r="AE127" s="547">
        <f t="shared" si="283"/>
        <v>0</v>
      </c>
      <c r="AF127" s="195"/>
      <c r="AG127" s="492">
        <f t="shared" si="320"/>
        <v>0</v>
      </c>
      <c r="AH127" s="547">
        <f t="shared" si="284"/>
        <v>0</v>
      </c>
      <c r="AI127" s="195"/>
      <c r="AJ127" s="492">
        <f t="shared" si="321"/>
        <v>0</v>
      </c>
      <c r="AK127" s="547">
        <f t="shared" si="285"/>
        <v>0</v>
      </c>
      <c r="AL127" s="195"/>
      <c r="AM127" s="492">
        <f t="shared" si="322"/>
        <v>0</v>
      </c>
      <c r="AN127" s="547">
        <f t="shared" si="286"/>
        <v>0</v>
      </c>
      <c r="AO127" s="195"/>
      <c r="AP127" s="492">
        <f t="shared" si="287"/>
        <v>0</v>
      </c>
      <c r="AQ127" s="547">
        <f t="shared" si="288"/>
        <v>0</v>
      </c>
      <c r="AR127" s="195"/>
      <c r="AS127" s="492">
        <f t="shared" si="289"/>
        <v>0</v>
      </c>
      <c r="AT127" s="547">
        <f t="shared" si="290"/>
        <v>0</v>
      </c>
      <c r="AU127" s="195"/>
      <c r="AV127" s="492">
        <f t="shared" si="291"/>
        <v>0</v>
      </c>
      <c r="AW127" s="547">
        <f t="shared" si="292"/>
        <v>0</v>
      </c>
      <c r="AX127" s="195"/>
      <c r="AY127" s="492">
        <f t="shared" si="293"/>
        <v>0</v>
      </c>
      <c r="AZ127" s="547">
        <f t="shared" si="294"/>
        <v>0</v>
      </c>
      <c r="BA127" s="195"/>
      <c r="BB127" s="492">
        <f t="shared" si="295"/>
        <v>0</v>
      </c>
      <c r="BC127" s="547">
        <f t="shared" si="296"/>
        <v>0</v>
      </c>
      <c r="BD127" s="195"/>
      <c r="BE127" s="492">
        <f t="shared" si="297"/>
        <v>0</v>
      </c>
      <c r="BF127" s="547">
        <f t="shared" si="298"/>
        <v>0</v>
      </c>
      <c r="BG127" s="195"/>
      <c r="BH127" s="492">
        <f t="shared" si="299"/>
        <v>0</v>
      </c>
      <c r="BI127" s="547">
        <f t="shared" si="300"/>
        <v>0</v>
      </c>
      <c r="BJ127" s="195"/>
      <c r="BK127" s="492">
        <f t="shared" si="301"/>
        <v>0</v>
      </c>
      <c r="BL127" s="547">
        <f t="shared" si="302"/>
        <v>0</v>
      </c>
      <c r="BM127" s="195"/>
      <c r="BN127" s="492">
        <f t="shared" si="303"/>
        <v>0</v>
      </c>
      <c r="BO127" s="547">
        <f t="shared" si="304"/>
        <v>0</v>
      </c>
      <c r="BP127" s="195"/>
      <c r="BQ127" s="492">
        <f t="shared" si="305"/>
        <v>0</v>
      </c>
      <c r="BR127" s="285">
        <f t="shared" si="274"/>
        <v>0</v>
      </c>
      <c r="BS127" s="286">
        <f t="shared" si="275"/>
        <v>0</v>
      </c>
      <c r="BT127" s="266">
        <f t="shared" si="276"/>
        <v>0</v>
      </c>
      <c r="BU127" s="740">
        <f t="shared" si="257"/>
        <v>8190.21</v>
      </c>
      <c r="BV127" s="712">
        <f t="shared" si="306"/>
        <v>6450</v>
      </c>
      <c r="BW127" s="266">
        <f t="shared" si="307"/>
        <v>5523.6316500000003</v>
      </c>
      <c r="BX127" s="285">
        <f t="shared" si="260"/>
        <v>8190.21</v>
      </c>
      <c r="BY127" s="286">
        <f t="shared" si="260"/>
        <v>6450</v>
      </c>
      <c r="BZ127" s="266">
        <f t="shared" si="260"/>
        <v>5523.6316500000003</v>
      </c>
      <c r="CA127" s="285">
        <f t="shared" si="308"/>
        <v>0</v>
      </c>
      <c r="CB127" s="715">
        <v>0</v>
      </c>
      <c r="CC127" s="266">
        <f t="shared" si="312"/>
        <v>0</v>
      </c>
      <c r="CD127" s="309">
        <f t="shared" si="309"/>
        <v>8190.21</v>
      </c>
      <c r="CE127" s="310">
        <f t="shared" si="310"/>
        <v>6450</v>
      </c>
      <c r="CF127" s="308">
        <f t="shared" si="311"/>
        <v>5523.6316500000003</v>
      </c>
      <c r="CG127" s="326"/>
      <c r="CI127" s="737"/>
    </row>
    <row r="128" spans="1:87" s="972" customFormat="1">
      <c r="A128" s="177">
        <f t="shared" si="313"/>
        <v>116</v>
      </c>
      <c r="B128" s="165" t="s">
        <v>888</v>
      </c>
      <c r="C128" s="134" t="s">
        <v>226</v>
      </c>
      <c r="D128" s="1100" t="str">
        <f>' Grants'!E120</f>
        <v>Xhemajl Kada</v>
      </c>
      <c r="E128" s="218"/>
      <c r="F128" s="761">
        <v>11349.06</v>
      </c>
      <c r="G128" s="1207">
        <v>10000</v>
      </c>
      <c r="H128" s="183"/>
      <c r="I128" s="1569">
        <v>10000</v>
      </c>
      <c r="J128" s="547">
        <f t="shared" si="277"/>
        <v>0</v>
      </c>
      <c r="K128" s="195"/>
      <c r="L128" s="492">
        <f t="shared" si="314"/>
        <v>0</v>
      </c>
      <c r="M128" s="547">
        <f t="shared" si="278"/>
        <v>0</v>
      </c>
      <c r="N128" s="195"/>
      <c r="O128" s="492">
        <f t="shared" si="315"/>
        <v>0</v>
      </c>
      <c r="P128" s="547">
        <f t="shared" si="279"/>
        <v>0</v>
      </c>
      <c r="Q128" s="195"/>
      <c r="R128" s="492">
        <f t="shared" si="316"/>
        <v>0</v>
      </c>
      <c r="S128" s="547">
        <f t="shared" si="280"/>
        <v>0</v>
      </c>
      <c r="T128" s="195"/>
      <c r="U128" s="492">
        <f t="shared" si="317"/>
        <v>0</v>
      </c>
      <c r="V128" s="547">
        <f t="shared" si="273"/>
        <v>0</v>
      </c>
      <c r="W128" s="1074"/>
      <c r="X128" s="492">
        <f t="shared" si="318"/>
        <v>0</v>
      </c>
      <c r="Y128" s="547">
        <f t="shared" si="281"/>
        <v>0</v>
      </c>
      <c r="Z128" s="1074"/>
      <c r="AA128" s="492">
        <f t="shared" si="269"/>
        <v>0</v>
      </c>
      <c r="AB128" s="547">
        <f t="shared" si="282"/>
        <v>0</v>
      </c>
      <c r="AC128" s="195"/>
      <c r="AD128" s="492">
        <f t="shared" si="319"/>
        <v>0</v>
      </c>
      <c r="AE128" s="547">
        <f t="shared" si="283"/>
        <v>0</v>
      </c>
      <c r="AF128" s="195"/>
      <c r="AG128" s="492">
        <f t="shared" si="320"/>
        <v>0</v>
      </c>
      <c r="AH128" s="547">
        <f t="shared" si="284"/>
        <v>0</v>
      </c>
      <c r="AI128" s="195"/>
      <c r="AJ128" s="492">
        <f t="shared" si="321"/>
        <v>0</v>
      </c>
      <c r="AK128" s="547">
        <f t="shared" si="285"/>
        <v>0</v>
      </c>
      <c r="AL128" s="195"/>
      <c r="AM128" s="492">
        <f t="shared" si="322"/>
        <v>0</v>
      </c>
      <c r="AN128" s="547">
        <f t="shared" si="286"/>
        <v>0</v>
      </c>
      <c r="AO128" s="195"/>
      <c r="AP128" s="492">
        <f t="shared" si="287"/>
        <v>0</v>
      </c>
      <c r="AQ128" s="547">
        <f t="shared" si="288"/>
        <v>0</v>
      </c>
      <c r="AR128" s="195"/>
      <c r="AS128" s="492">
        <f t="shared" si="289"/>
        <v>0</v>
      </c>
      <c r="AT128" s="547">
        <f t="shared" si="290"/>
        <v>0</v>
      </c>
      <c r="AU128" s="195"/>
      <c r="AV128" s="492">
        <f t="shared" si="291"/>
        <v>0</v>
      </c>
      <c r="AW128" s="547">
        <f t="shared" si="292"/>
        <v>0</v>
      </c>
      <c r="AX128" s="195"/>
      <c r="AY128" s="492">
        <f t="shared" si="293"/>
        <v>0</v>
      </c>
      <c r="AZ128" s="547">
        <f t="shared" si="294"/>
        <v>0</v>
      </c>
      <c r="BA128" s="195"/>
      <c r="BB128" s="492">
        <f t="shared" si="295"/>
        <v>0</v>
      </c>
      <c r="BC128" s="547">
        <f t="shared" si="296"/>
        <v>0</v>
      </c>
      <c r="BD128" s="195"/>
      <c r="BE128" s="492">
        <f t="shared" si="297"/>
        <v>0</v>
      </c>
      <c r="BF128" s="547">
        <f t="shared" si="298"/>
        <v>0</v>
      </c>
      <c r="BG128" s="195"/>
      <c r="BH128" s="492">
        <f t="shared" si="299"/>
        <v>0</v>
      </c>
      <c r="BI128" s="547">
        <f t="shared" si="300"/>
        <v>0</v>
      </c>
      <c r="BJ128" s="195"/>
      <c r="BK128" s="492">
        <f t="shared" si="301"/>
        <v>0</v>
      </c>
      <c r="BL128" s="547">
        <f t="shared" si="302"/>
        <v>0</v>
      </c>
      <c r="BM128" s="195"/>
      <c r="BN128" s="492">
        <f t="shared" si="303"/>
        <v>0</v>
      </c>
      <c r="BO128" s="547">
        <f t="shared" si="304"/>
        <v>0</v>
      </c>
      <c r="BP128" s="195"/>
      <c r="BQ128" s="492">
        <f t="shared" si="305"/>
        <v>0</v>
      </c>
      <c r="BR128" s="285">
        <f t="shared" si="274"/>
        <v>0</v>
      </c>
      <c r="BS128" s="286">
        <f t="shared" si="275"/>
        <v>0</v>
      </c>
      <c r="BT128" s="266">
        <f t="shared" si="276"/>
        <v>0</v>
      </c>
      <c r="BU128" s="740">
        <f t="shared" si="257"/>
        <v>12698</v>
      </c>
      <c r="BV128" s="712">
        <f t="shared" si="306"/>
        <v>10000</v>
      </c>
      <c r="BW128" s="266">
        <f t="shared" si="307"/>
        <v>8563.77</v>
      </c>
      <c r="BX128" s="285">
        <f t="shared" si="260"/>
        <v>12698</v>
      </c>
      <c r="BY128" s="286">
        <f t="shared" si="260"/>
        <v>10000</v>
      </c>
      <c r="BZ128" s="266">
        <f t="shared" si="260"/>
        <v>8563.77</v>
      </c>
      <c r="CA128" s="285">
        <f t="shared" si="308"/>
        <v>0</v>
      </c>
      <c r="CB128" s="715">
        <v>0</v>
      </c>
      <c r="CC128" s="266">
        <f t="shared" si="312"/>
        <v>0</v>
      </c>
      <c r="CD128" s="309">
        <f t="shared" si="309"/>
        <v>12698</v>
      </c>
      <c r="CE128" s="310">
        <f t="shared" si="310"/>
        <v>10000</v>
      </c>
      <c r="CF128" s="308">
        <f t="shared" si="311"/>
        <v>8563.77</v>
      </c>
      <c r="CG128" s="326"/>
      <c r="CI128" s="737"/>
    </row>
    <row r="129" spans="1:87" s="972" customFormat="1">
      <c r="A129" s="177">
        <f t="shared" si="313"/>
        <v>117</v>
      </c>
      <c r="B129" s="165" t="s">
        <v>889</v>
      </c>
      <c r="C129" s="134" t="s">
        <v>226</v>
      </c>
      <c r="D129" s="1100" t="str">
        <f>' Grants'!E122</f>
        <v>7 Shtatori - Vitomirice</v>
      </c>
      <c r="E129" s="218"/>
      <c r="F129" s="761">
        <v>11349.06</v>
      </c>
      <c r="G129" s="1207">
        <v>9340</v>
      </c>
      <c r="H129" s="183"/>
      <c r="I129" s="1569">
        <v>9340</v>
      </c>
      <c r="J129" s="547">
        <f t="shared" si="277"/>
        <v>0</v>
      </c>
      <c r="K129" s="195"/>
      <c r="L129" s="492">
        <f t="shared" si="314"/>
        <v>0</v>
      </c>
      <c r="M129" s="547">
        <f t="shared" si="278"/>
        <v>0</v>
      </c>
      <c r="N129" s="195"/>
      <c r="O129" s="492">
        <f t="shared" si="315"/>
        <v>0</v>
      </c>
      <c r="P129" s="547">
        <f t="shared" si="279"/>
        <v>0</v>
      </c>
      <c r="Q129" s="195"/>
      <c r="R129" s="492">
        <f t="shared" si="316"/>
        <v>0</v>
      </c>
      <c r="S129" s="547">
        <f t="shared" si="280"/>
        <v>0</v>
      </c>
      <c r="T129" s="195"/>
      <c r="U129" s="492">
        <f t="shared" si="317"/>
        <v>0</v>
      </c>
      <c r="V129" s="547">
        <f t="shared" si="273"/>
        <v>0</v>
      </c>
      <c r="W129" s="1074"/>
      <c r="X129" s="492">
        <f t="shared" si="318"/>
        <v>0</v>
      </c>
      <c r="Y129" s="547">
        <f t="shared" si="281"/>
        <v>0</v>
      </c>
      <c r="Z129" s="1074"/>
      <c r="AA129" s="492">
        <f t="shared" si="269"/>
        <v>0</v>
      </c>
      <c r="AB129" s="547">
        <f t="shared" si="282"/>
        <v>0</v>
      </c>
      <c r="AC129" s="195"/>
      <c r="AD129" s="492">
        <f t="shared" si="319"/>
        <v>0</v>
      </c>
      <c r="AE129" s="547">
        <f t="shared" si="283"/>
        <v>0</v>
      </c>
      <c r="AF129" s="195"/>
      <c r="AG129" s="492">
        <f t="shared" si="320"/>
        <v>0</v>
      </c>
      <c r="AH129" s="547">
        <f t="shared" si="284"/>
        <v>0</v>
      </c>
      <c r="AI129" s="195"/>
      <c r="AJ129" s="492">
        <f t="shared" si="321"/>
        <v>0</v>
      </c>
      <c r="AK129" s="547">
        <f t="shared" si="285"/>
        <v>0</v>
      </c>
      <c r="AL129" s="195"/>
      <c r="AM129" s="492">
        <f t="shared" si="322"/>
        <v>0</v>
      </c>
      <c r="AN129" s="547">
        <f t="shared" si="286"/>
        <v>0</v>
      </c>
      <c r="AO129" s="195"/>
      <c r="AP129" s="492">
        <f t="shared" si="287"/>
        <v>0</v>
      </c>
      <c r="AQ129" s="547">
        <f t="shared" si="288"/>
        <v>0</v>
      </c>
      <c r="AR129" s="195"/>
      <c r="AS129" s="492">
        <f t="shared" si="289"/>
        <v>0</v>
      </c>
      <c r="AT129" s="547">
        <f t="shared" si="290"/>
        <v>0</v>
      </c>
      <c r="AU129" s="195"/>
      <c r="AV129" s="492">
        <f t="shared" si="291"/>
        <v>0</v>
      </c>
      <c r="AW129" s="547">
        <f t="shared" si="292"/>
        <v>0</v>
      </c>
      <c r="AX129" s="195"/>
      <c r="AY129" s="492">
        <f t="shared" si="293"/>
        <v>0</v>
      </c>
      <c r="AZ129" s="547">
        <f t="shared" si="294"/>
        <v>0</v>
      </c>
      <c r="BA129" s="195"/>
      <c r="BB129" s="492">
        <f t="shared" si="295"/>
        <v>0</v>
      </c>
      <c r="BC129" s="547">
        <f t="shared" si="296"/>
        <v>0</v>
      </c>
      <c r="BD129" s="195"/>
      <c r="BE129" s="492">
        <f t="shared" si="297"/>
        <v>0</v>
      </c>
      <c r="BF129" s="547">
        <f t="shared" si="298"/>
        <v>0</v>
      </c>
      <c r="BG129" s="195"/>
      <c r="BH129" s="492">
        <f t="shared" si="299"/>
        <v>0</v>
      </c>
      <c r="BI129" s="547">
        <f t="shared" si="300"/>
        <v>0</v>
      </c>
      <c r="BJ129" s="195"/>
      <c r="BK129" s="492">
        <f t="shared" si="301"/>
        <v>0</v>
      </c>
      <c r="BL129" s="547">
        <f t="shared" si="302"/>
        <v>0</v>
      </c>
      <c r="BM129" s="195"/>
      <c r="BN129" s="492">
        <f t="shared" si="303"/>
        <v>0</v>
      </c>
      <c r="BO129" s="547">
        <f t="shared" si="304"/>
        <v>0</v>
      </c>
      <c r="BP129" s="195"/>
      <c r="BQ129" s="492">
        <f t="shared" si="305"/>
        <v>0</v>
      </c>
      <c r="BR129" s="285">
        <f t="shared" si="274"/>
        <v>0</v>
      </c>
      <c r="BS129" s="286">
        <f t="shared" si="275"/>
        <v>0</v>
      </c>
      <c r="BT129" s="266">
        <f t="shared" si="276"/>
        <v>0</v>
      </c>
      <c r="BU129" s="740">
        <f t="shared" si="257"/>
        <v>11859.932000000001</v>
      </c>
      <c r="BV129" s="712">
        <f t="shared" si="306"/>
        <v>9340</v>
      </c>
      <c r="BW129" s="266">
        <f t="shared" si="307"/>
        <v>7998.5611800000006</v>
      </c>
      <c r="BX129" s="285">
        <f t="shared" si="260"/>
        <v>11859.932000000001</v>
      </c>
      <c r="BY129" s="286">
        <f t="shared" si="260"/>
        <v>9340</v>
      </c>
      <c r="BZ129" s="266">
        <f t="shared" si="260"/>
        <v>7998.5611800000006</v>
      </c>
      <c r="CA129" s="285">
        <f t="shared" si="308"/>
        <v>0</v>
      </c>
      <c r="CB129" s="715">
        <v>0</v>
      </c>
      <c r="CC129" s="266">
        <f t="shared" si="312"/>
        <v>0</v>
      </c>
      <c r="CD129" s="309">
        <f t="shared" si="309"/>
        <v>11859.932000000001</v>
      </c>
      <c r="CE129" s="310">
        <f t="shared" si="310"/>
        <v>9340</v>
      </c>
      <c r="CF129" s="308">
        <f t="shared" si="311"/>
        <v>7998.5611800000006</v>
      </c>
      <c r="CG129" s="326"/>
      <c r="CI129" s="737"/>
    </row>
    <row r="130" spans="1:87" s="972" customFormat="1">
      <c r="A130" s="177">
        <f t="shared" si="313"/>
        <v>118</v>
      </c>
      <c r="B130" s="165" t="s">
        <v>890</v>
      </c>
      <c r="C130" s="134" t="s">
        <v>226</v>
      </c>
      <c r="D130" s="1100" t="str">
        <f>' Grants'!E124</f>
        <v>Deshmoret e Kombit</v>
      </c>
      <c r="E130" s="218"/>
      <c r="F130" s="761">
        <v>11349.06</v>
      </c>
      <c r="G130" s="1207">
        <v>10000</v>
      </c>
      <c r="H130" s="183"/>
      <c r="I130" s="1569">
        <v>10000</v>
      </c>
      <c r="J130" s="547">
        <f t="shared" si="277"/>
        <v>0</v>
      </c>
      <c r="K130" s="195"/>
      <c r="L130" s="492">
        <f t="shared" si="314"/>
        <v>0</v>
      </c>
      <c r="M130" s="547">
        <f t="shared" si="278"/>
        <v>0</v>
      </c>
      <c r="N130" s="195"/>
      <c r="O130" s="492">
        <f t="shared" si="315"/>
        <v>0</v>
      </c>
      <c r="P130" s="547">
        <f t="shared" si="279"/>
        <v>0</v>
      </c>
      <c r="Q130" s="195"/>
      <c r="R130" s="492">
        <f t="shared" si="316"/>
        <v>0</v>
      </c>
      <c r="S130" s="547">
        <f t="shared" si="280"/>
        <v>0</v>
      </c>
      <c r="T130" s="195"/>
      <c r="U130" s="492">
        <f t="shared" si="317"/>
        <v>0</v>
      </c>
      <c r="V130" s="547">
        <f t="shared" si="273"/>
        <v>0</v>
      </c>
      <c r="W130" s="1074"/>
      <c r="X130" s="492">
        <f t="shared" si="318"/>
        <v>0</v>
      </c>
      <c r="Y130" s="547">
        <f t="shared" si="281"/>
        <v>0</v>
      </c>
      <c r="Z130" s="1074"/>
      <c r="AA130" s="492">
        <f t="shared" si="269"/>
        <v>0</v>
      </c>
      <c r="AB130" s="547">
        <f t="shared" si="282"/>
        <v>0</v>
      </c>
      <c r="AC130" s="195"/>
      <c r="AD130" s="492">
        <f t="shared" si="319"/>
        <v>0</v>
      </c>
      <c r="AE130" s="547">
        <f t="shared" si="283"/>
        <v>0</v>
      </c>
      <c r="AF130" s="195"/>
      <c r="AG130" s="492">
        <f t="shared" si="320"/>
        <v>0</v>
      </c>
      <c r="AH130" s="547">
        <f t="shared" si="284"/>
        <v>0</v>
      </c>
      <c r="AI130" s="195"/>
      <c r="AJ130" s="492">
        <f t="shared" si="321"/>
        <v>0</v>
      </c>
      <c r="AK130" s="547">
        <f t="shared" si="285"/>
        <v>0</v>
      </c>
      <c r="AL130" s="195"/>
      <c r="AM130" s="492">
        <f t="shared" si="322"/>
        <v>0</v>
      </c>
      <c r="AN130" s="547">
        <f t="shared" si="286"/>
        <v>0</v>
      </c>
      <c r="AO130" s="195"/>
      <c r="AP130" s="492">
        <f t="shared" si="287"/>
        <v>0</v>
      </c>
      <c r="AQ130" s="547">
        <f t="shared" si="288"/>
        <v>0</v>
      </c>
      <c r="AR130" s="195"/>
      <c r="AS130" s="492">
        <f t="shared" si="289"/>
        <v>0</v>
      </c>
      <c r="AT130" s="547">
        <f t="shared" si="290"/>
        <v>0</v>
      </c>
      <c r="AU130" s="195"/>
      <c r="AV130" s="492">
        <f t="shared" si="291"/>
        <v>0</v>
      </c>
      <c r="AW130" s="547">
        <f t="shared" si="292"/>
        <v>0</v>
      </c>
      <c r="AX130" s="195"/>
      <c r="AY130" s="492">
        <f t="shared" si="293"/>
        <v>0</v>
      </c>
      <c r="AZ130" s="547">
        <f t="shared" si="294"/>
        <v>0</v>
      </c>
      <c r="BA130" s="195"/>
      <c r="BB130" s="492">
        <f t="shared" si="295"/>
        <v>0</v>
      </c>
      <c r="BC130" s="547">
        <f t="shared" si="296"/>
        <v>0</v>
      </c>
      <c r="BD130" s="195"/>
      <c r="BE130" s="492">
        <f t="shared" si="297"/>
        <v>0</v>
      </c>
      <c r="BF130" s="547">
        <f t="shared" si="298"/>
        <v>0</v>
      </c>
      <c r="BG130" s="195"/>
      <c r="BH130" s="492">
        <f t="shared" si="299"/>
        <v>0</v>
      </c>
      <c r="BI130" s="547">
        <f t="shared" si="300"/>
        <v>0</v>
      </c>
      <c r="BJ130" s="195"/>
      <c r="BK130" s="492">
        <f t="shared" si="301"/>
        <v>0</v>
      </c>
      <c r="BL130" s="547">
        <f t="shared" si="302"/>
        <v>0</v>
      </c>
      <c r="BM130" s="195"/>
      <c r="BN130" s="492">
        <f t="shared" si="303"/>
        <v>0</v>
      </c>
      <c r="BO130" s="547">
        <f t="shared" si="304"/>
        <v>0</v>
      </c>
      <c r="BP130" s="195"/>
      <c r="BQ130" s="492">
        <f t="shared" si="305"/>
        <v>0</v>
      </c>
      <c r="BR130" s="285">
        <f t="shared" si="274"/>
        <v>0</v>
      </c>
      <c r="BS130" s="286">
        <f t="shared" si="275"/>
        <v>0</v>
      </c>
      <c r="BT130" s="266">
        <f t="shared" si="276"/>
        <v>0</v>
      </c>
      <c r="BU130" s="740">
        <f t="shared" si="257"/>
        <v>12698</v>
      </c>
      <c r="BV130" s="712">
        <f t="shared" si="306"/>
        <v>10000</v>
      </c>
      <c r="BW130" s="266">
        <f t="shared" si="307"/>
        <v>8563.77</v>
      </c>
      <c r="BX130" s="285">
        <f t="shared" si="260"/>
        <v>12698</v>
      </c>
      <c r="BY130" s="286">
        <f t="shared" si="260"/>
        <v>10000</v>
      </c>
      <c r="BZ130" s="266">
        <f t="shared" si="260"/>
        <v>8563.77</v>
      </c>
      <c r="CA130" s="285">
        <f t="shared" si="308"/>
        <v>0</v>
      </c>
      <c r="CB130" s="715">
        <v>0</v>
      </c>
      <c r="CC130" s="266">
        <f t="shared" si="312"/>
        <v>0</v>
      </c>
      <c r="CD130" s="309">
        <f t="shared" si="309"/>
        <v>12698</v>
      </c>
      <c r="CE130" s="310">
        <f t="shared" si="310"/>
        <v>10000</v>
      </c>
      <c r="CF130" s="308">
        <f t="shared" si="311"/>
        <v>8563.77</v>
      </c>
      <c r="CG130" s="326"/>
      <c r="CI130" s="737"/>
    </row>
    <row r="131" spans="1:87" s="972" customFormat="1">
      <c r="A131" s="177">
        <f t="shared" si="313"/>
        <v>119</v>
      </c>
      <c r="B131" s="165" t="s">
        <v>891</v>
      </c>
      <c r="C131" s="134" t="s">
        <v>226</v>
      </c>
      <c r="D131" s="1100" t="str">
        <f>' Grants'!E126</f>
        <v>Skenderbeu</v>
      </c>
      <c r="E131" s="218"/>
      <c r="F131" s="761">
        <v>11349.06</v>
      </c>
      <c r="G131" s="1207">
        <v>6900</v>
      </c>
      <c r="H131" s="183"/>
      <c r="I131" s="1569">
        <v>6900</v>
      </c>
      <c r="J131" s="547">
        <f t="shared" si="277"/>
        <v>0</v>
      </c>
      <c r="K131" s="195"/>
      <c r="L131" s="492">
        <f t="shared" si="314"/>
        <v>0</v>
      </c>
      <c r="M131" s="547">
        <f t="shared" si="278"/>
        <v>0</v>
      </c>
      <c r="N131" s="195"/>
      <c r="O131" s="492">
        <f t="shared" si="315"/>
        <v>0</v>
      </c>
      <c r="P131" s="547">
        <f t="shared" si="279"/>
        <v>0</v>
      </c>
      <c r="Q131" s="195"/>
      <c r="R131" s="492">
        <f t="shared" si="316"/>
        <v>0</v>
      </c>
      <c r="S131" s="547">
        <f t="shared" si="280"/>
        <v>0</v>
      </c>
      <c r="T131" s="195"/>
      <c r="U131" s="492">
        <f t="shared" si="317"/>
        <v>0</v>
      </c>
      <c r="V131" s="547">
        <f t="shared" si="273"/>
        <v>0</v>
      </c>
      <c r="W131" s="1074"/>
      <c r="X131" s="492">
        <f t="shared" si="318"/>
        <v>0</v>
      </c>
      <c r="Y131" s="547">
        <f t="shared" si="281"/>
        <v>0</v>
      </c>
      <c r="Z131" s="1074"/>
      <c r="AA131" s="492">
        <f t="shared" si="269"/>
        <v>0</v>
      </c>
      <c r="AB131" s="547">
        <f t="shared" si="282"/>
        <v>0</v>
      </c>
      <c r="AC131" s="195"/>
      <c r="AD131" s="492">
        <f t="shared" si="319"/>
        <v>0</v>
      </c>
      <c r="AE131" s="547">
        <f t="shared" si="283"/>
        <v>0</v>
      </c>
      <c r="AF131" s="195"/>
      <c r="AG131" s="492">
        <f t="shared" si="320"/>
        <v>0</v>
      </c>
      <c r="AH131" s="547">
        <f t="shared" si="284"/>
        <v>0</v>
      </c>
      <c r="AI131" s="195"/>
      <c r="AJ131" s="492">
        <f t="shared" si="321"/>
        <v>0</v>
      </c>
      <c r="AK131" s="547">
        <f t="shared" si="285"/>
        <v>0</v>
      </c>
      <c r="AL131" s="195"/>
      <c r="AM131" s="492">
        <f t="shared" si="322"/>
        <v>0</v>
      </c>
      <c r="AN131" s="547">
        <f t="shared" si="286"/>
        <v>0</v>
      </c>
      <c r="AO131" s="195"/>
      <c r="AP131" s="492">
        <f t="shared" si="287"/>
        <v>0</v>
      </c>
      <c r="AQ131" s="547">
        <f t="shared" si="288"/>
        <v>0</v>
      </c>
      <c r="AR131" s="195"/>
      <c r="AS131" s="492">
        <f t="shared" si="289"/>
        <v>0</v>
      </c>
      <c r="AT131" s="547">
        <f t="shared" si="290"/>
        <v>0</v>
      </c>
      <c r="AU131" s="195"/>
      <c r="AV131" s="492">
        <f t="shared" si="291"/>
        <v>0</v>
      </c>
      <c r="AW131" s="547">
        <f t="shared" si="292"/>
        <v>0</v>
      </c>
      <c r="AX131" s="195"/>
      <c r="AY131" s="492">
        <f t="shared" si="293"/>
        <v>0</v>
      </c>
      <c r="AZ131" s="547">
        <f t="shared" si="294"/>
        <v>0</v>
      </c>
      <c r="BA131" s="195"/>
      <c r="BB131" s="492">
        <f t="shared" si="295"/>
        <v>0</v>
      </c>
      <c r="BC131" s="547">
        <f t="shared" si="296"/>
        <v>0</v>
      </c>
      <c r="BD131" s="195"/>
      <c r="BE131" s="492">
        <f t="shared" si="297"/>
        <v>0</v>
      </c>
      <c r="BF131" s="547">
        <f t="shared" si="298"/>
        <v>0</v>
      </c>
      <c r="BG131" s="195"/>
      <c r="BH131" s="492">
        <f t="shared" si="299"/>
        <v>0</v>
      </c>
      <c r="BI131" s="547">
        <f t="shared" si="300"/>
        <v>0</v>
      </c>
      <c r="BJ131" s="195"/>
      <c r="BK131" s="492">
        <f t="shared" si="301"/>
        <v>0</v>
      </c>
      <c r="BL131" s="547">
        <f t="shared" si="302"/>
        <v>0</v>
      </c>
      <c r="BM131" s="195"/>
      <c r="BN131" s="492">
        <f t="shared" si="303"/>
        <v>0</v>
      </c>
      <c r="BO131" s="547">
        <f t="shared" si="304"/>
        <v>0</v>
      </c>
      <c r="BP131" s="195"/>
      <c r="BQ131" s="492">
        <f t="shared" si="305"/>
        <v>0</v>
      </c>
      <c r="BR131" s="285">
        <f t="shared" si="274"/>
        <v>0</v>
      </c>
      <c r="BS131" s="286">
        <f t="shared" si="275"/>
        <v>0</v>
      </c>
      <c r="BT131" s="266">
        <f t="shared" si="276"/>
        <v>0</v>
      </c>
      <c r="BU131" s="740">
        <f t="shared" si="257"/>
        <v>8761.6200000000008</v>
      </c>
      <c r="BV131" s="712">
        <f t="shared" si="306"/>
        <v>6900</v>
      </c>
      <c r="BW131" s="266">
        <f t="shared" si="307"/>
        <v>5909.0013000000008</v>
      </c>
      <c r="BX131" s="285">
        <f t="shared" si="260"/>
        <v>8761.6200000000008</v>
      </c>
      <c r="BY131" s="286">
        <f t="shared" si="260"/>
        <v>6900</v>
      </c>
      <c r="BZ131" s="266">
        <f t="shared" si="260"/>
        <v>5909.0013000000008</v>
      </c>
      <c r="CA131" s="285">
        <f t="shared" si="308"/>
        <v>0</v>
      </c>
      <c r="CB131" s="715">
        <v>0</v>
      </c>
      <c r="CC131" s="266">
        <f t="shared" si="312"/>
        <v>0</v>
      </c>
      <c r="CD131" s="309">
        <f t="shared" si="309"/>
        <v>8761.6200000000008</v>
      </c>
      <c r="CE131" s="310">
        <f t="shared" si="310"/>
        <v>6900</v>
      </c>
      <c r="CF131" s="308">
        <f t="shared" si="311"/>
        <v>5909.0013000000008</v>
      </c>
      <c r="CG131" s="326"/>
      <c r="CI131" s="737"/>
    </row>
    <row r="132" spans="1:87" s="972" customFormat="1">
      <c r="A132" s="177">
        <f t="shared" si="313"/>
        <v>120</v>
      </c>
      <c r="B132" s="165" t="s">
        <v>892</v>
      </c>
      <c r="C132" s="134" t="s">
        <v>226</v>
      </c>
      <c r="D132" s="1100" t="str">
        <f>' Grants'!E128</f>
        <v>Ndre Mjeda</v>
      </c>
      <c r="E132" s="218"/>
      <c r="F132" s="761">
        <v>11349.06</v>
      </c>
      <c r="G132" s="1207">
        <v>8560</v>
      </c>
      <c r="H132" s="183"/>
      <c r="I132" s="1569">
        <v>8560</v>
      </c>
      <c r="J132" s="547">
        <f t="shared" si="277"/>
        <v>0</v>
      </c>
      <c r="K132" s="195"/>
      <c r="L132" s="492">
        <f t="shared" si="314"/>
        <v>0</v>
      </c>
      <c r="M132" s="547">
        <f t="shared" si="278"/>
        <v>0</v>
      </c>
      <c r="N132" s="195"/>
      <c r="O132" s="492">
        <f t="shared" si="315"/>
        <v>0</v>
      </c>
      <c r="P132" s="547">
        <f t="shared" si="279"/>
        <v>0</v>
      </c>
      <c r="Q132" s="195"/>
      <c r="R132" s="492">
        <f t="shared" si="316"/>
        <v>0</v>
      </c>
      <c r="S132" s="547">
        <f t="shared" si="280"/>
        <v>0</v>
      </c>
      <c r="T132" s="195"/>
      <c r="U132" s="492">
        <f t="shared" si="317"/>
        <v>0</v>
      </c>
      <c r="V132" s="547">
        <f t="shared" si="273"/>
        <v>0</v>
      </c>
      <c r="W132" s="1074"/>
      <c r="X132" s="492">
        <f t="shared" si="318"/>
        <v>0</v>
      </c>
      <c r="Y132" s="547">
        <f t="shared" si="281"/>
        <v>0</v>
      </c>
      <c r="Z132" s="1074"/>
      <c r="AA132" s="492">
        <f t="shared" si="269"/>
        <v>0</v>
      </c>
      <c r="AB132" s="547">
        <f t="shared" si="282"/>
        <v>0</v>
      </c>
      <c r="AC132" s="195"/>
      <c r="AD132" s="492">
        <f t="shared" si="319"/>
        <v>0</v>
      </c>
      <c r="AE132" s="547">
        <f t="shared" si="283"/>
        <v>0</v>
      </c>
      <c r="AF132" s="195"/>
      <c r="AG132" s="492">
        <f t="shared" si="320"/>
        <v>0</v>
      </c>
      <c r="AH132" s="547">
        <f t="shared" si="284"/>
        <v>0</v>
      </c>
      <c r="AI132" s="195"/>
      <c r="AJ132" s="492">
        <f t="shared" si="321"/>
        <v>0</v>
      </c>
      <c r="AK132" s="547">
        <f t="shared" si="285"/>
        <v>0</v>
      </c>
      <c r="AL132" s="195"/>
      <c r="AM132" s="492">
        <f t="shared" si="322"/>
        <v>0</v>
      </c>
      <c r="AN132" s="547">
        <f t="shared" si="286"/>
        <v>0</v>
      </c>
      <c r="AO132" s="195"/>
      <c r="AP132" s="492">
        <f t="shared" si="287"/>
        <v>0</v>
      </c>
      <c r="AQ132" s="547">
        <f t="shared" si="288"/>
        <v>0</v>
      </c>
      <c r="AR132" s="195"/>
      <c r="AS132" s="492">
        <f t="shared" si="289"/>
        <v>0</v>
      </c>
      <c r="AT132" s="547">
        <f t="shared" si="290"/>
        <v>0</v>
      </c>
      <c r="AU132" s="195"/>
      <c r="AV132" s="492">
        <f t="shared" si="291"/>
        <v>0</v>
      </c>
      <c r="AW132" s="547">
        <f t="shared" si="292"/>
        <v>0</v>
      </c>
      <c r="AX132" s="195"/>
      <c r="AY132" s="492">
        <f t="shared" si="293"/>
        <v>0</v>
      </c>
      <c r="AZ132" s="547">
        <f t="shared" si="294"/>
        <v>0</v>
      </c>
      <c r="BA132" s="195"/>
      <c r="BB132" s="492">
        <f t="shared" si="295"/>
        <v>0</v>
      </c>
      <c r="BC132" s="547">
        <f t="shared" si="296"/>
        <v>0</v>
      </c>
      <c r="BD132" s="195"/>
      <c r="BE132" s="492">
        <f t="shared" si="297"/>
        <v>0</v>
      </c>
      <c r="BF132" s="547">
        <f t="shared" si="298"/>
        <v>0</v>
      </c>
      <c r="BG132" s="195"/>
      <c r="BH132" s="492">
        <f t="shared" si="299"/>
        <v>0</v>
      </c>
      <c r="BI132" s="547">
        <f t="shared" si="300"/>
        <v>0</v>
      </c>
      <c r="BJ132" s="195"/>
      <c r="BK132" s="492">
        <f t="shared" si="301"/>
        <v>0</v>
      </c>
      <c r="BL132" s="547">
        <f t="shared" si="302"/>
        <v>0</v>
      </c>
      <c r="BM132" s="195"/>
      <c r="BN132" s="492">
        <f t="shared" si="303"/>
        <v>0</v>
      </c>
      <c r="BO132" s="547">
        <f t="shared" si="304"/>
        <v>0</v>
      </c>
      <c r="BP132" s="195"/>
      <c r="BQ132" s="492">
        <f t="shared" si="305"/>
        <v>0</v>
      </c>
      <c r="BR132" s="285">
        <f t="shared" si="274"/>
        <v>0</v>
      </c>
      <c r="BS132" s="286">
        <f t="shared" si="275"/>
        <v>0</v>
      </c>
      <c r="BT132" s="266">
        <f t="shared" si="276"/>
        <v>0</v>
      </c>
      <c r="BU132" s="740">
        <f t="shared" si="257"/>
        <v>10869.488000000001</v>
      </c>
      <c r="BV132" s="712">
        <f t="shared" si="306"/>
        <v>8560</v>
      </c>
      <c r="BW132" s="266">
        <f t="shared" si="307"/>
        <v>7330.5871200000001</v>
      </c>
      <c r="BX132" s="285">
        <f t="shared" si="260"/>
        <v>10869.488000000001</v>
      </c>
      <c r="BY132" s="286">
        <f t="shared" si="260"/>
        <v>8560</v>
      </c>
      <c r="BZ132" s="266">
        <f t="shared" si="260"/>
        <v>7330.5871200000001</v>
      </c>
      <c r="CA132" s="285">
        <f t="shared" si="308"/>
        <v>0</v>
      </c>
      <c r="CB132" s="715">
        <v>0</v>
      </c>
      <c r="CC132" s="266">
        <f t="shared" si="312"/>
        <v>0</v>
      </c>
      <c r="CD132" s="309">
        <f t="shared" si="309"/>
        <v>10869.488000000001</v>
      </c>
      <c r="CE132" s="310">
        <f t="shared" si="310"/>
        <v>8560</v>
      </c>
      <c r="CF132" s="308">
        <f t="shared" si="311"/>
        <v>7330.5871200000001</v>
      </c>
      <c r="CG132" s="326"/>
      <c r="CI132" s="737"/>
    </row>
    <row r="133" spans="1:87" s="972" customFormat="1">
      <c r="A133" s="177">
        <f t="shared" si="313"/>
        <v>121</v>
      </c>
      <c r="B133" s="165" t="s">
        <v>893</v>
      </c>
      <c r="C133" s="134" t="s">
        <v>226</v>
      </c>
      <c r="D133" s="1100" t="str">
        <f>' Grants'!E130</f>
        <v>Avni Rrustemi</v>
      </c>
      <c r="E133" s="218"/>
      <c r="F133" s="761">
        <v>11349.06</v>
      </c>
      <c r="G133" s="1207">
        <v>7450</v>
      </c>
      <c r="H133" s="183"/>
      <c r="I133" s="1569">
        <v>7450</v>
      </c>
      <c r="J133" s="547">
        <f t="shared" si="277"/>
        <v>0</v>
      </c>
      <c r="K133" s="195"/>
      <c r="L133" s="492">
        <f t="shared" si="314"/>
        <v>0</v>
      </c>
      <c r="M133" s="547">
        <f t="shared" si="278"/>
        <v>0</v>
      </c>
      <c r="N133" s="195"/>
      <c r="O133" s="492">
        <f t="shared" si="315"/>
        <v>0</v>
      </c>
      <c r="P133" s="547">
        <f t="shared" si="279"/>
        <v>0</v>
      </c>
      <c r="Q133" s="195"/>
      <c r="R133" s="492">
        <f t="shared" si="316"/>
        <v>0</v>
      </c>
      <c r="S133" s="547">
        <f t="shared" si="280"/>
        <v>0</v>
      </c>
      <c r="T133" s="195"/>
      <c r="U133" s="492">
        <f t="shared" si="317"/>
        <v>0</v>
      </c>
      <c r="V133" s="547">
        <f t="shared" si="273"/>
        <v>0</v>
      </c>
      <c r="W133" s="1074"/>
      <c r="X133" s="492">
        <f t="shared" si="318"/>
        <v>0</v>
      </c>
      <c r="Y133" s="547">
        <f t="shared" si="281"/>
        <v>0</v>
      </c>
      <c r="Z133" s="1074"/>
      <c r="AA133" s="492">
        <f t="shared" si="269"/>
        <v>0</v>
      </c>
      <c r="AB133" s="547">
        <f t="shared" si="282"/>
        <v>0</v>
      </c>
      <c r="AC133" s="195"/>
      <c r="AD133" s="492">
        <f t="shared" si="319"/>
        <v>0</v>
      </c>
      <c r="AE133" s="547">
        <f t="shared" si="283"/>
        <v>0</v>
      </c>
      <c r="AF133" s="195"/>
      <c r="AG133" s="492">
        <f t="shared" si="320"/>
        <v>0</v>
      </c>
      <c r="AH133" s="547">
        <f t="shared" si="284"/>
        <v>0</v>
      </c>
      <c r="AI133" s="195"/>
      <c r="AJ133" s="492">
        <f t="shared" si="321"/>
        <v>0</v>
      </c>
      <c r="AK133" s="547">
        <f t="shared" si="285"/>
        <v>0</v>
      </c>
      <c r="AL133" s="195"/>
      <c r="AM133" s="492">
        <f t="shared" si="322"/>
        <v>0</v>
      </c>
      <c r="AN133" s="547">
        <f t="shared" si="286"/>
        <v>0</v>
      </c>
      <c r="AO133" s="195"/>
      <c r="AP133" s="492">
        <f t="shared" si="287"/>
        <v>0</v>
      </c>
      <c r="AQ133" s="547">
        <f t="shared" si="288"/>
        <v>0</v>
      </c>
      <c r="AR133" s="195"/>
      <c r="AS133" s="492">
        <f t="shared" si="289"/>
        <v>0</v>
      </c>
      <c r="AT133" s="547">
        <f t="shared" si="290"/>
        <v>0</v>
      </c>
      <c r="AU133" s="195"/>
      <c r="AV133" s="492">
        <f t="shared" si="291"/>
        <v>0</v>
      </c>
      <c r="AW133" s="547">
        <f t="shared" si="292"/>
        <v>0</v>
      </c>
      <c r="AX133" s="195"/>
      <c r="AY133" s="492">
        <f t="shared" si="293"/>
        <v>0</v>
      </c>
      <c r="AZ133" s="547">
        <f t="shared" si="294"/>
        <v>0</v>
      </c>
      <c r="BA133" s="195"/>
      <c r="BB133" s="492">
        <f t="shared" si="295"/>
        <v>0</v>
      </c>
      <c r="BC133" s="547">
        <f t="shared" si="296"/>
        <v>0</v>
      </c>
      <c r="BD133" s="195"/>
      <c r="BE133" s="492">
        <f t="shared" si="297"/>
        <v>0</v>
      </c>
      <c r="BF133" s="547">
        <f t="shared" si="298"/>
        <v>0</v>
      </c>
      <c r="BG133" s="195"/>
      <c r="BH133" s="492">
        <f t="shared" si="299"/>
        <v>0</v>
      </c>
      <c r="BI133" s="547">
        <f t="shared" si="300"/>
        <v>0</v>
      </c>
      <c r="BJ133" s="195"/>
      <c r="BK133" s="492">
        <f t="shared" si="301"/>
        <v>0</v>
      </c>
      <c r="BL133" s="547">
        <f t="shared" si="302"/>
        <v>0</v>
      </c>
      <c r="BM133" s="195"/>
      <c r="BN133" s="492">
        <f t="shared" si="303"/>
        <v>0</v>
      </c>
      <c r="BO133" s="547">
        <f t="shared" si="304"/>
        <v>0</v>
      </c>
      <c r="BP133" s="195"/>
      <c r="BQ133" s="492">
        <f t="shared" si="305"/>
        <v>0</v>
      </c>
      <c r="BR133" s="285">
        <f t="shared" si="274"/>
        <v>0</v>
      </c>
      <c r="BS133" s="286">
        <f t="shared" si="275"/>
        <v>0</v>
      </c>
      <c r="BT133" s="266">
        <f t="shared" si="276"/>
        <v>0</v>
      </c>
      <c r="BU133" s="740">
        <f t="shared" si="257"/>
        <v>9460.01</v>
      </c>
      <c r="BV133" s="712">
        <f t="shared" si="306"/>
        <v>7450</v>
      </c>
      <c r="BW133" s="266">
        <f t="shared" si="307"/>
        <v>6380.0086500000007</v>
      </c>
      <c r="BX133" s="285">
        <f t="shared" si="260"/>
        <v>9460.01</v>
      </c>
      <c r="BY133" s="286">
        <f t="shared" si="260"/>
        <v>7450</v>
      </c>
      <c r="BZ133" s="266">
        <f t="shared" si="260"/>
        <v>6380.0086500000007</v>
      </c>
      <c r="CA133" s="285">
        <f t="shared" si="308"/>
        <v>0</v>
      </c>
      <c r="CB133" s="715">
        <v>0</v>
      </c>
      <c r="CC133" s="266">
        <f t="shared" si="312"/>
        <v>0</v>
      </c>
      <c r="CD133" s="309">
        <f t="shared" si="309"/>
        <v>9460.01</v>
      </c>
      <c r="CE133" s="310">
        <f t="shared" si="310"/>
        <v>7450</v>
      </c>
      <c r="CF133" s="308">
        <f t="shared" si="311"/>
        <v>6380.0086500000007</v>
      </c>
      <c r="CG133" s="326"/>
      <c r="CI133" s="737"/>
    </row>
    <row r="134" spans="1:87" s="972" customFormat="1">
      <c r="A134" s="177">
        <f t="shared" si="313"/>
        <v>122</v>
      </c>
      <c r="B134" s="165" t="s">
        <v>894</v>
      </c>
      <c r="C134" s="134" t="s">
        <v>226</v>
      </c>
      <c r="D134" s="1100" t="str">
        <f>' Grants'!E132</f>
        <v>Fan Noli - Lluk I Bregut</v>
      </c>
      <c r="E134" s="218"/>
      <c r="F134" s="761">
        <v>11349.06</v>
      </c>
      <c r="G134" s="1207">
        <v>6975</v>
      </c>
      <c r="H134" s="183"/>
      <c r="I134" s="1569">
        <v>6975</v>
      </c>
      <c r="J134" s="547">
        <f t="shared" si="277"/>
        <v>0</v>
      </c>
      <c r="K134" s="195"/>
      <c r="L134" s="492">
        <f t="shared" si="314"/>
        <v>0</v>
      </c>
      <c r="M134" s="547">
        <f t="shared" si="278"/>
        <v>0</v>
      </c>
      <c r="N134" s="195"/>
      <c r="O134" s="492">
        <f t="shared" si="315"/>
        <v>0</v>
      </c>
      <c r="P134" s="547">
        <f t="shared" si="279"/>
        <v>0</v>
      </c>
      <c r="Q134" s="195"/>
      <c r="R134" s="492">
        <f t="shared" si="316"/>
        <v>0</v>
      </c>
      <c r="S134" s="547">
        <f t="shared" si="280"/>
        <v>0</v>
      </c>
      <c r="T134" s="195"/>
      <c r="U134" s="492">
        <f t="shared" si="317"/>
        <v>0</v>
      </c>
      <c r="V134" s="547">
        <f t="shared" si="273"/>
        <v>0</v>
      </c>
      <c r="W134" s="1074"/>
      <c r="X134" s="492">
        <f t="shared" si="318"/>
        <v>0</v>
      </c>
      <c r="Y134" s="547">
        <f t="shared" si="281"/>
        <v>0</v>
      </c>
      <c r="Z134" s="1074"/>
      <c r="AA134" s="492">
        <f t="shared" si="269"/>
        <v>0</v>
      </c>
      <c r="AB134" s="547">
        <f t="shared" si="282"/>
        <v>0</v>
      </c>
      <c r="AC134" s="195"/>
      <c r="AD134" s="492">
        <f t="shared" si="319"/>
        <v>0</v>
      </c>
      <c r="AE134" s="547">
        <f t="shared" si="283"/>
        <v>0</v>
      </c>
      <c r="AF134" s="195"/>
      <c r="AG134" s="492">
        <f t="shared" si="320"/>
        <v>0</v>
      </c>
      <c r="AH134" s="547">
        <f t="shared" si="284"/>
        <v>0</v>
      </c>
      <c r="AI134" s="195"/>
      <c r="AJ134" s="492">
        <f t="shared" si="321"/>
        <v>0</v>
      </c>
      <c r="AK134" s="547">
        <f t="shared" si="285"/>
        <v>0</v>
      </c>
      <c r="AL134" s="195"/>
      <c r="AM134" s="492">
        <f t="shared" si="322"/>
        <v>0</v>
      </c>
      <c r="AN134" s="547">
        <f t="shared" si="286"/>
        <v>0</v>
      </c>
      <c r="AO134" s="195"/>
      <c r="AP134" s="492">
        <f t="shared" si="287"/>
        <v>0</v>
      </c>
      <c r="AQ134" s="547">
        <f t="shared" si="288"/>
        <v>0</v>
      </c>
      <c r="AR134" s="195"/>
      <c r="AS134" s="492">
        <f t="shared" si="289"/>
        <v>0</v>
      </c>
      <c r="AT134" s="547">
        <f t="shared" si="290"/>
        <v>0</v>
      </c>
      <c r="AU134" s="195"/>
      <c r="AV134" s="492">
        <f t="shared" si="291"/>
        <v>0</v>
      </c>
      <c r="AW134" s="547">
        <f t="shared" si="292"/>
        <v>0</v>
      </c>
      <c r="AX134" s="195"/>
      <c r="AY134" s="492">
        <f t="shared" si="293"/>
        <v>0</v>
      </c>
      <c r="AZ134" s="547">
        <f t="shared" si="294"/>
        <v>0</v>
      </c>
      <c r="BA134" s="195"/>
      <c r="BB134" s="492">
        <f t="shared" si="295"/>
        <v>0</v>
      </c>
      <c r="BC134" s="547">
        <f t="shared" si="296"/>
        <v>0</v>
      </c>
      <c r="BD134" s="195"/>
      <c r="BE134" s="492">
        <f t="shared" si="297"/>
        <v>0</v>
      </c>
      <c r="BF134" s="547">
        <f t="shared" si="298"/>
        <v>0</v>
      </c>
      <c r="BG134" s="195"/>
      <c r="BH134" s="492">
        <f t="shared" si="299"/>
        <v>0</v>
      </c>
      <c r="BI134" s="547">
        <f t="shared" si="300"/>
        <v>0</v>
      </c>
      <c r="BJ134" s="195"/>
      <c r="BK134" s="492">
        <f t="shared" si="301"/>
        <v>0</v>
      </c>
      <c r="BL134" s="547">
        <f t="shared" si="302"/>
        <v>0</v>
      </c>
      <c r="BM134" s="195"/>
      <c r="BN134" s="492">
        <f t="shared" si="303"/>
        <v>0</v>
      </c>
      <c r="BO134" s="547">
        <f t="shared" si="304"/>
        <v>0</v>
      </c>
      <c r="BP134" s="195"/>
      <c r="BQ134" s="492">
        <f t="shared" si="305"/>
        <v>0</v>
      </c>
      <c r="BR134" s="285">
        <f t="shared" si="274"/>
        <v>0</v>
      </c>
      <c r="BS134" s="286">
        <f t="shared" si="275"/>
        <v>0</v>
      </c>
      <c r="BT134" s="266">
        <f t="shared" si="276"/>
        <v>0</v>
      </c>
      <c r="BU134" s="740">
        <f t="shared" si="257"/>
        <v>8856.8549999999996</v>
      </c>
      <c r="BV134" s="712">
        <f t="shared" si="306"/>
        <v>6975</v>
      </c>
      <c r="BW134" s="266">
        <f t="shared" si="307"/>
        <v>5973.2295750000003</v>
      </c>
      <c r="BX134" s="285">
        <f t="shared" si="260"/>
        <v>8856.8549999999996</v>
      </c>
      <c r="BY134" s="286">
        <f t="shared" si="260"/>
        <v>6975</v>
      </c>
      <c r="BZ134" s="266">
        <f t="shared" si="260"/>
        <v>5973.2295750000003</v>
      </c>
      <c r="CA134" s="285">
        <f t="shared" si="308"/>
        <v>0</v>
      </c>
      <c r="CB134" s="715">
        <v>0</v>
      </c>
      <c r="CC134" s="266">
        <f t="shared" si="312"/>
        <v>0</v>
      </c>
      <c r="CD134" s="309">
        <f t="shared" si="309"/>
        <v>8856.8549999999996</v>
      </c>
      <c r="CE134" s="310">
        <f t="shared" si="310"/>
        <v>6975</v>
      </c>
      <c r="CF134" s="308">
        <f t="shared" si="311"/>
        <v>5973.2295750000003</v>
      </c>
      <c r="CG134" s="326"/>
      <c r="CI134" s="737"/>
    </row>
    <row r="135" spans="1:87" s="972" customFormat="1">
      <c r="A135" s="177">
        <f t="shared" si="313"/>
        <v>123</v>
      </c>
      <c r="B135" s="165" t="s">
        <v>895</v>
      </c>
      <c r="C135" s="134" t="s">
        <v>226</v>
      </c>
      <c r="D135" s="1100" t="str">
        <f>' Grants'!E134</f>
        <v>Emin Duraku</v>
      </c>
      <c r="E135" s="218"/>
      <c r="F135" s="761">
        <v>11349.06</v>
      </c>
      <c r="G135" s="1207">
        <v>9000</v>
      </c>
      <c r="H135" s="183"/>
      <c r="I135" s="1569">
        <v>9000</v>
      </c>
      <c r="J135" s="547">
        <f t="shared" si="277"/>
        <v>0</v>
      </c>
      <c r="K135" s="195"/>
      <c r="L135" s="492">
        <f t="shared" si="314"/>
        <v>0</v>
      </c>
      <c r="M135" s="547">
        <f t="shared" si="278"/>
        <v>0</v>
      </c>
      <c r="N135" s="195"/>
      <c r="O135" s="492">
        <f t="shared" si="315"/>
        <v>0</v>
      </c>
      <c r="P135" s="547">
        <f t="shared" si="279"/>
        <v>0</v>
      </c>
      <c r="Q135" s="195"/>
      <c r="R135" s="492">
        <f t="shared" si="316"/>
        <v>0</v>
      </c>
      <c r="S135" s="547">
        <f t="shared" si="280"/>
        <v>0</v>
      </c>
      <c r="T135" s="195"/>
      <c r="U135" s="492">
        <f t="shared" si="317"/>
        <v>0</v>
      </c>
      <c r="V135" s="547">
        <f t="shared" si="273"/>
        <v>0</v>
      </c>
      <c r="W135" s="1074"/>
      <c r="X135" s="492">
        <f t="shared" si="318"/>
        <v>0</v>
      </c>
      <c r="Y135" s="547">
        <f t="shared" si="281"/>
        <v>0</v>
      </c>
      <c r="Z135" s="1074"/>
      <c r="AA135" s="492">
        <f t="shared" si="269"/>
        <v>0</v>
      </c>
      <c r="AB135" s="547">
        <f t="shared" si="282"/>
        <v>0</v>
      </c>
      <c r="AC135" s="195"/>
      <c r="AD135" s="492">
        <f t="shared" si="319"/>
        <v>0</v>
      </c>
      <c r="AE135" s="547">
        <f t="shared" si="283"/>
        <v>0</v>
      </c>
      <c r="AF135" s="195"/>
      <c r="AG135" s="492">
        <f t="shared" si="320"/>
        <v>0</v>
      </c>
      <c r="AH135" s="547">
        <f t="shared" si="284"/>
        <v>0</v>
      </c>
      <c r="AI135" s="195"/>
      <c r="AJ135" s="492">
        <f t="shared" si="321"/>
        <v>0</v>
      </c>
      <c r="AK135" s="547">
        <f t="shared" si="285"/>
        <v>0</v>
      </c>
      <c r="AL135" s="195"/>
      <c r="AM135" s="492">
        <f t="shared" si="322"/>
        <v>0</v>
      </c>
      <c r="AN135" s="547">
        <f t="shared" si="286"/>
        <v>0</v>
      </c>
      <c r="AO135" s="195"/>
      <c r="AP135" s="492">
        <f t="shared" si="287"/>
        <v>0</v>
      </c>
      <c r="AQ135" s="547">
        <f t="shared" si="288"/>
        <v>0</v>
      </c>
      <c r="AR135" s="195"/>
      <c r="AS135" s="492">
        <f t="shared" si="289"/>
        <v>0</v>
      </c>
      <c r="AT135" s="547">
        <f t="shared" si="290"/>
        <v>0</v>
      </c>
      <c r="AU135" s="195"/>
      <c r="AV135" s="492">
        <f t="shared" si="291"/>
        <v>0</v>
      </c>
      <c r="AW135" s="547">
        <f t="shared" si="292"/>
        <v>0</v>
      </c>
      <c r="AX135" s="195"/>
      <c r="AY135" s="492">
        <f t="shared" si="293"/>
        <v>0</v>
      </c>
      <c r="AZ135" s="547">
        <f t="shared" si="294"/>
        <v>0</v>
      </c>
      <c r="BA135" s="195"/>
      <c r="BB135" s="492">
        <f t="shared" si="295"/>
        <v>0</v>
      </c>
      <c r="BC135" s="547">
        <f t="shared" si="296"/>
        <v>0</v>
      </c>
      <c r="BD135" s="195"/>
      <c r="BE135" s="492">
        <f t="shared" si="297"/>
        <v>0</v>
      </c>
      <c r="BF135" s="547">
        <f t="shared" si="298"/>
        <v>0</v>
      </c>
      <c r="BG135" s="195"/>
      <c r="BH135" s="492">
        <f t="shared" si="299"/>
        <v>0</v>
      </c>
      <c r="BI135" s="547">
        <f t="shared" si="300"/>
        <v>0</v>
      </c>
      <c r="BJ135" s="195"/>
      <c r="BK135" s="492">
        <f t="shared" si="301"/>
        <v>0</v>
      </c>
      <c r="BL135" s="547">
        <f t="shared" si="302"/>
        <v>0</v>
      </c>
      <c r="BM135" s="195"/>
      <c r="BN135" s="492">
        <f t="shared" si="303"/>
        <v>0</v>
      </c>
      <c r="BO135" s="547">
        <f t="shared" si="304"/>
        <v>0</v>
      </c>
      <c r="BP135" s="195"/>
      <c r="BQ135" s="492">
        <f t="shared" si="305"/>
        <v>0</v>
      </c>
      <c r="BR135" s="285">
        <f t="shared" si="274"/>
        <v>0</v>
      </c>
      <c r="BS135" s="286">
        <f t="shared" si="275"/>
        <v>0</v>
      </c>
      <c r="BT135" s="266">
        <f t="shared" si="276"/>
        <v>0</v>
      </c>
      <c r="BU135" s="740">
        <f t="shared" si="257"/>
        <v>11428.2</v>
      </c>
      <c r="BV135" s="712">
        <f t="shared" si="306"/>
        <v>9000</v>
      </c>
      <c r="BW135" s="266">
        <f t="shared" si="307"/>
        <v>7707.3930000000009</v>
      </c>
      <c r="BX135" s="285">
        <f t="shared" si="260"/>
        <v>11428.2</v>
      </c>
      <c r="BY135" s="286">
        <f t="shared" si="260"/>
        <v>9000</v>
      </c>
      <c r="BZ135" s="266">
        <f t="shared" si="260"/>
        <v>7707.3930000000009</v>
      </c>
      <c r="CA135" s="285">
        <f t="shared" si="308"/>
        <v>0</v>
      </c>
      <c r="CB135" s="715">
        <v>0</v>
      </c>
      <c r="CC135" s="266">
        <f t="shared" si="312"/>
        <v>0</v>
      </c>
      <c r="CD135" s="309">
        <f t="shared" si="309"/>
        <v>11428.2</v>
      </c>
      <c r="CE135" s="310">
        <f t="shared" si="310"/>
        <v>9000</v>
      </c>
      <c r="CF135" s="308">
        <f t="shared" si="311"/>
        <v>7707.3930000000009</v>
      </c>
      <c r="CG135" s="326"/>
      <c r="CI135" s="737"/>
    </row>
    <row r="136" spans="1:87" s="972" customFormat="1">
      <c r="A136" s="177">
        <f t="shared" si="313"/>
        <v>124</v>
      </c>
      <c r="B136" s="165" t="s">
        <v>896</v>
      </c>
      <c r="C136" s="134" t="s">
        <v>226</v>
      </c>
      <c r="D136" s="1100" t="str">
        <f>' Grants'!E136</f>
        <v>Ali Krasniqi</v>
      </c>
      <c r="E136" s="218"/>
      <c r="F136" s="761">
        <v>11349.06</v>
      </c>
      <c r="G136" s="1207">
        <v>8425</v>
      </c>
      <c r="H136" s="183"/>
      <c r="I136" s="1569">
        <v>8425</v>
      </c>
      <c r="J136" s="547">
        <f t="shared" si="277"/>
        <v>0</v>
      </c>
      <c r="K136" s="195"/>
      <c r="L136" s="492">
        <f t="shared" si="314"/>
        <v>0</v>
      </c>
      <c r="M136" s="547">
        <f t="shared" si="278"/>
        <v>0</v>
      </c>
      <c r="N136" s="195"/>
      <c r="O136" s="492">
        <f t="shared" si="315"/>
        <v>0</v>
      </c>
      <c r="P136" s="547">
        <f t="shared" si="279"/>
        <v>0</v>
      </c>
      <c r="Q136" s="195"/>
      <c r="R136" s="492">
        <f t="shared" si="316"/>
        <v>0</v>
      </c>
      <c r="S136" s="547">
        <f t="shared" si="280"/>
        <v>0</v>
      </c>
      <c r="T136" s="195"/>
      <c r="U136" s="492">
        <f t="shared" si="317"/>
        <v>0</v>
      </c>
      <c r="V136" s="547">
        <f t="shared" si="273"/>
        <v>0</v>
      </c>
      <c r="W136" s="1074"/>
      <c r="X136" s="492">
        <f t="shared" si="318"/>
        <v>0</v>
      </c>
      <c r="Y136" s="547">
        <f t="shared" si="281"/>
        <v>0</v>
      </c>
      <c r="Z136" s="1074"/>
      <c r="AA136" s="492">
        <f t="shared" si="269"/>
        <v>0</v>
      </c>
      <c r="AB136" s="547">
        <f t="shared" si="282"/>
        <v>0</v>
      </c>
      <c r="AC136" s="195"/>
      <c r="AD136" s="492">
        <f t="shared" si="319"/>
        <v>0</v>
      </c>
      <c r="AE136" s="547">
        <f t="shared" si="283"/>
        <v>0</v>
      </c>
      <c r="AF136" s="195"/>
      <c r="AG136" s="492">
        <f t="shared" si="320"/>
        <v>0</v>
      </c>
      <c r="AH136" s="547">
        <f t="shared" si="284"/>
        <v>0</v>
      </c>
      <c r="AI136" s="195"/>
      <c r="AJ136" s="492">
        <f t="shared" si="321"/>
        <v>0</v>
      </c>
      <c r="AK136" s="547">
        <f t="shared" si="285"/>
        <v>0</v>
      </c>
      <c r="AL136" s="195"/>
      <c r="AM136" s="492">
        <f t="shared" si="322"/>
        <v>0</v>
      </c>
      <c r="AN136" s="547">
        <f t="shared" si="286"/>
        <v>0</v>
      </c>
      <c r="AO136" s="195"/>
      <c r="AP136" s="492">
        <f t="shared" si="287"/>
        <v>0</v>
      </c>
      <c r="AQ136" s="547">
        <f t="shared" si="288"/>
        <v>0</v>
      </c>
      <c r="AR136" s="195"/>
      <c r="AS136" s="492">
        <f t="shared" si="289"/>
        <v>0</v>
      </c>
      <c r="AT136" s="547">
        <f t="shared" si="290"/>
        <v>0</v>
      </c>
      <c r="AU136" s="195"/>
      <c r="AV136" s="492">
        <f t="shared" si="291"/>
        <v>0</v>
      </c>
      <c r="AW136" s="547">
        <f t="shared" si="292"/>
        <v>0</v>
      </c>
      <c r="AX136" s="195"/>
      <c r="AY136" s="492">
        <f t="shared" si="293"/>
        <v>0</v>
      </c>
      <c r="AZ136" s="547">
        <f t="shared" si="294"/>
        <v>0</v>
      </c>
      <c r="BA136" s="195"/>
      <c r="BB136" s="492">
        <f t="shared" si="295"/>
        <v>0</v>
      </c>
      <c r="BC136" s="547">
        <f t="shared" si="296"/>
        <v>0</v>
      </c>
      <c r="BD136" s="195"/>
      <c r="BE136" s="492">
        <f t="shared" si="297"/>
        <v>0</v>
      </c>
      <c r="BF136" s="547">
        <f t="shared" si="298"/>
        <v>0</v>
      </c>
      <c r="BG136" s="195"/>
      <c r="BH136" s="492">
        <f t="shared" si="299"/>
        <v>0</v>
      </c>
      <c r="BI136" s="547">
        <f t="shared" si="300"/>
        <v>0</v>
      </c>
      <c r="BJ136" s="195"/>
      <c r="BK136" s="492">
        <f t="shared" si="301"/>
        <v>0</v>
      </c>
      <c r="BL136" s="547">
        <f t="shared" si="302"/>
        <v>0</v>
      </c>
      <c r="BM136" s="195"/>
      <c r="BN136" s="492">
        <f t="shared" si="303"/>
        <v>0</v>
      </c>
      <c r="BO136" s="547">
        <f t="shared" si="304"/>
        <v>0</v>
      </c>
      <c r="BP136" s="195"/>
      <c r="BQ136" s="492">
        <f t="shared" si="305"/>
        <v>0</v>
      </c>
      <c r="BR136" s="285">
        <f t="shared" si="274"/>
        <v>0</v>
      </c>
      <c r="BS136" s="286">
        <f t="shared" si="275"/>
        <v>0</v>
      </c>
      <c r="BT136" s="266">
        <f t="shared" si="276"/>
        <v>0</v>
      </c>
      <c r="BU136" s="740">
        <f t="shared" si="257"/>
        <v>10698.065000000001</v>
      </c>
      <c r="BV136" s="712">
        <f t="shared" si="306"/>
        <v>8425</v>
      </c>
      <c r="BW136" s="266">
        <f t="shared" si="307"/>
        <v>7214.9762250000003</v>
      </c>
      <c r="BX136" s="285">
        <f t="shared" si="260"/>
        <v>10698.065000000001</v>
      </c>
      <c r="BY136" s="286">
        <f t="shared" si="260"/>
        <v>8425</v>
      </c>
      <c r="BZ136" s="266">
        <f t="shared" si="260"/>
        <v>7214.9762250000003</v>
      </c>
      <c r="CA136" s="285">
        <f t="shared" si="308"/>
        <v>0</v>
      </c>
      <c r="CB136" s="715">
        <v>0</v>
      </c>
      <c r="CC136" s="266">
        <f t="shared" si="312"/>
        <v>0</v>
      </c>
      <c r="CD136" s="309">
        <f t="shared" si="309"/>
        <v>10698.065000000001</v>
      </c>
      <c r="CE136" s="310">
        <f t="shared" si="310"/>
        <v>8425</v>
      </c>
      <c r="CF136" s="308">
        <f t="shared" si="311"/>
        <v>7214.9762250000003</v>
      </c>
      <c r="CG136" s="326"/>
      <c r="CI136" s="737"/>
    </row>
    <row r="137" spans="1:87" s="972" customFormat="1">
      <c r="A137" s="177">
        <f t="shared" si="313"/>
        <v>125</v>
      </c>
      <c r="B137" s="165" t="s">
        <v>897</v>
      </c>
      <c r="C137" s="134" t="s">
        <v>226</v>
      </c>
      <c r="D137" s="1100" t="str">
        <f>' Grants'!E138</f>
        <v>Azem Bejta</v>
      </c>
      <c r="E137" s="218"/>
      <c r="F137" s="761">
        <v>11349.06</v>
      </c>
      <c r="G137" s="1207">
        <v>6730</v>
      </c>
      <c r="H137" s="183"/>
      <c r="I137" s="1569">
        <v>6730</v>
      </c>
      <c r="J137" s="547">
        <f t="shared" si="277"/>
        <v>0</v>
      </c>
      <c r="K137" s="195"/>
      <c r="L137" s="492">
        <f t="shared" si="314"/>
        <v>0</v>
      </c>
      <c r="M137" s="547">
        <f t="shared" si="278"/>
        <v>0</v>
      </c>
      <c r="N137" s="195"/>
      <c r="O137" s="492">
        <f t="shared" si="315"/>
        <v>0</v>
      </c>
      <c r="P137" s="547">
        <f t="shared" si="279"/>
        <v>0</v>
      </c>
      <c r="Q137" s="195"/>
      <c r="R137" s="492">
        <f t="shared" si="316"/>
        <v>0</v>
      </c>
      <c r="S137" s="547">
        <f t="shared" si="280"/>
        <v>0</v>
      </c>
      <c r="T137" s="195"/>
      <c r="U137" s="492">
        <f t="shared" si="317"/>
        <v>0</v>
      </c>
      <c r="V137" s="547">
        <f t="shared" si="273"/>
        <v>0</v>
      </c>
      <c r="W137" s="1074"/>
      <c r="X137" s="492">
        <f t="shared" si="318"/>
        <v>0</v>
      </c>
      <c r="Y137" s="547">
        <f t="shared" si="281"/>
        <v>0</v>
      </c>
      <c r="Z137" s="1074"/>
      <c r="AA137" s="492">
        <f t="shared" si="269"/>
        <v>0</v>
      </c>
      <c r="AB137" s="547">
        <f t="shared" si="282"/>
        <v>0</v>
      </c>
      <c r="AC137" s="195"/>
      <c r="AD137" s="492">
        <f t="shared" si="319"/>
        <v>0</v>
      </c>
      <c r="AE137" s="547">
        <f t="shared" si="283"/>
        <v>0</v>
      </c>
      <c r="AF137" s="195"/>
      <c r="AG137" s="492">
        <f t="shared" si="320"/>
        <v>0</v>
      </c>
      <c r="AH137" s="547">
        <f t="shared" si="284"/>
        <v>0</v>
      </c>
      <c r="AI137" s="195"/>
      <c r="AJ137" s="492">
        <f t="shared" si="321"/>
        <v>0</v>
      </c>
      <c r="AK137" s="547">
        <f t="shared" si="285"/>
        <v>0</v>
      </c>
      <c r="AL137" s="195"/>
      <c r="AM137" s="492">
        <f t="shared" si="322"/>
        <v>0</v>
      </c>
      <c r="AN137" s="547">
        <f t="shared" si="286"/>
        <v>0</v>
      </c>
      <c r="AO137" s="195"/>
      <c r="AP137" s="492">
        <f t="shared" si="287"/>
        <v>0</v>
      </c>
      <c r="AQ137" s="547">
        <f t="shared" si="288"/>
        <v>0</v>
      </c>
      <c r="AR137" s="195"/>
      <c r="AS137" s="492">
        <f t="shared" si="289"/>
        <v>0</v>
      </c>
      <c r="AT137" s="547">
        <f t="shared" si="290"/>
        <v>0</v>
      </c>
      <c r="AU137" s="195"/>
      <c r="AV137" s="492">
        <f t="shared" si="291"/>
        <v>0</v>
      </c>
      <c r="AW137" s="547">
        <f t="shared" si="292"/>
        <v>0</v>
      </c>
      <c r="AX137" s="195"/>
      <c r="AY137" s="492">
        <f t="shared" si="293"/>
        <v>0</v>
      </c>
      <c r="AZ137" s="547">
        <f t="shared" si="294"/>
        <v>0</v>
      </c>
      <c r="BA137" s="195"/>
      <c r="BB137" s="492">
        <f t="shared" si="295"/>
        <v>0</v>
      </c>
      <c r="BC137" s="547">
        <f t="shared" si="296"/>
        <v>0</v>
      </c>
      <c r="BD137" s="195"/>
      <c r="BE137" s="492">
        <f t="shared" si="297"/>
        <v>0</v>
      </c>
      <c r="BF137" s="547">
        <f t="shared" si="298"/>
        <v>0</v>
      </c>
      <c r="BG137" s="195"/>
      <c r="BH137" s="492">
        <f t="shared" si="299"/>
        <v>0</v>
      </c>
      <c r="BI137" s="547">
        <f t="shared" si="300"/>
        <v>0</v>
      </c>
      <c r="BJ137" s="195"/>
      <c r="BK137" s="492">
        <f t="shared" si="301"/>
        <v>0</v>
      </c>
      <c r="BL137" s="547">
        <f t="shared" si="302"/>
        <v>0</v>
      </c>
      <c r="BM137" s="195"/>
      <c r="BN137" s="492">
        <f t="shared" si="303"/>
        <v>0</v>
      </c>
      <c r="BO137" s="547">
        <f t="shared" si="304"/>
        <v>0</v>
      </c>
      <c r="BP137" s="195"/>
      <c r="BQ137" s="492">
        <f t="shared" si="305"/>
        <v>0</v>
      </c>
      <c r="BR137" s="285">
        <f t="shared" si="274"/>
        <v>0</v>
      </c>
      <c r="BS137" s="286">
        <f t="shared" si="275"/>
        <v>0</v>
      </c>
      <c r="BT137" s="266">
        <f t="shared" si="276"/>
        <v>0</v>
      </c>
      <c r="BU137" s="740">
        <f t="shared" ref="BU137:BU201" si="323">BV137*BU$3</f>
        <v>8545.7540000000008</v>
      </c>
      <c r="BV137" s="712">
        <f t="shared" si="306"/>
        <v>6730</v>
      </c>
      <c r="BW137" s="266">
        <f t="shared" si="307"/>
        <v>5763.4172100000005</v>
      </c>
      <c r="BX137" s="285">
        <f t="shared" ref="BX137:BZ201" si="324">BR137+BU137</f>
        <v>8545.7540000000008</v>
      </c>
      <c r="BY137" s="286">
        <f t="shared" si="324"/>
        <v>6730</v>
      </c>
      <c r="BZ137" s="266">
        <f t="shared" si="324"/>
        <v>5763.4172100000005</v>
      </c>
      <c r="CA137" s="285">
        <f t="shared" si="308"/>
        <v>0</v>
      </c>
      <c r="CB137" s="715">
        <v>0</v>
      </c>
      <c r="CC137" s="266">
        <f t="shared" si="312"/>
        <v>0</v>
      </c>
      <c r="CD137" s="309">
        <f t="shared" si="309"/>
        <v>8545.7540000000008</v>
      </c>
      <c r="CE137" s="310">
        <f t="shared" si="310"/>
        <v>6730</v>
      </c>
      <c r="CF137" s="308">
        <f t="shared" si="311"/>
        <v>5763.4172100000005</v>
      </c>
      <c r="CG137" s="326"/>
      <c r="CI137" s="737"/>
    </row>
    <row r="138" spans="1:87" s="972" customFormat="1">
      <c r="A138" s="177">
        <f t="shared" si="313"/>
        <v>126</v>
      </c>
      <c r="B138" s="165" t="s">
        <v>898</v>
      </c>
      <c r="C138" s="134" t="s">
        <v>226</v>
      </c>
      <c r="D138" s="1100" t="str">
        <f>' Grants'!E140</f>
        <v>Tre Deshmoret</v>
      </c>
      <c r="E138" s="218"/>
      <c r="F138" s="761">
        <v>11349.06</v>
      </c>
      <c r="G138" s="1207">
        <v>8945</v>
      </c>
      <c r="H138" s="183"/>
      <c r="I138" s="1569">
        <v>8945</v>
      </c>
      <c r="J138" s="547">
        <f t="shared" si="277"/>
        <v>0</v>
      </c>
      <c r="K138" s="195"/>
      <c r="L138" s="492">
        <f t="shared" si="314"/>
        <v>0</v>
      </c>
      <c r="M138" s="547">
        <f t="shared" si="278"/>
        <v>0</v>
      </c>
      <c r="N138" s="195"/>
      <c r="O138" s="492">
        <f t="shared" si="315"/>
        <v>0</v>
      </c>
      <c r="P138" s="547">
        <f t="shared" si="279"/>
        <v>0</v>
      </c>
      <c r="Q138" s="195"/>
      <c r="R138" s="492">
        <f t="shared" si="316"/>
        <v>0</v>
      </c>
      <c r="S138" s="547">
        <f t="shared" si="280"/>
        <v>0</v>
      </c>
      <c r="T138" s="195"/>
      <c r="U138" s="492">
        <f t="shared" si="317"/>
        <v>0</v>
      </c>
      <c r="V138" s="547">
        <f t="shared" si="273"/>
        <v>0</v>
      </c>
      <c r="W138" s="1074"/>
      <c r="X138" s="492">
        <f t="shared" si="318"/>
        <v>0</v>
      </c>
      <c r="Y138" s="547">
        <f t="shared" si="281"/>
        <v>0</v>
      </c>
      <c r="Z138" s="1074"/>
      <c r="AA138" s="492">
        <f t="shared" si="269"/>
        <v>0</v>
      </c>
      <c r="AB138" s="547">
        <f t="shared" si="282"/>
        <v>0</v>
      </c>
      <c r="AC138" s="195"/>
      <c r="AD138" s="492">
        <f t="shared" si="319"/>
        <v>0</v>
      </c>
      <c r="AE138" s="547">
        <f t="shared" si="283"/>
        <v>0</v>
      </c>
      <c r="AF138" s="195"/>
      <c r="AG138" s="492">
        <f t="shared" si="320"/>
        <v>0</v>
      </c>
      <c r="AH138" s="547">
        <f t="shared" si="284"/>
        <v>0</v>
      </c>
      <c r="AI138" s="195"/>
      <c r="AJ138" s="492">
        <f t="shared" si="321"/>
        <v>0</v>
      </c>
      <c r="AK138" s="547">
        <f t="shared" si="285"/>
        <v>0</v>
      </c>
      <c r="AL138" s="195"/>
      <c r="AM138" s="492">
        <f t="shared" si="322"/>
        <v>0</v>
      </c>
      <c r="AN138" s="547">
        <f t="shared" si="286"/>
        <v>0</v>
      </c>
      <c r="AO138" s="195"/>
      <c r="AP138" s="492">
        <f t="shared" si="287"/>
        <v>0</v>
      </c>
      <c r="AQ138" s="547">
        <f t="shared" si="288"/>
        <v>0</v>
      </c>
      <c r="AR138" s="195"/>
      <c r="AS138" s="492">
        <f t="shared" si="289"/>
        <v>0</v>
      </c>
      <c r="AT138" s="547">
        <f t="shared" si="290"/>
        <v>0</v>
      </c>
      <c r="AU138" s="195"/>
      <c r="AV138" s="492">
        <f t="shared" si="291"/>
        <v>0</v>
      </c>
      <c r="AW138" s="547">
        <f t="shared" si="292"/>
        <v>0</v>
      </c>
      <c r="AX138" s="195"/>
      <c r="AY138" s="492">
        <f t="shared" si="293"/>
        <v>0</v>
      </c>
      <c r="AZ138" s="547">
        <f t="shared" si="294"/>
        <v>0</v>
      </c>
      <c r="BA138" s="195"/>
      <c r="BB138" s="492">
        <f t="shared" si="295"/>
        <v>0</v>
      </c>
      <c r="BC138" s="547">
        <f t="shared" si="296"/>
        <v>0</v>
      </c>
      <c r="BD138" s="195"/>
      <c r="BE138" s="492">
        <f t="shared" si="297"/>
        <v>0</v>
      </c>
      <c r="BF138" s="547">
        <f t="shared" si="298"/>
        <v>0</v>
      </c>
      <c r="BG138" s="195"/>
      <c r="BH138" s="492">
        <f t="shared" si="299"/>
        <v>0</v>
      </c>
      <c r="BI138" s="547">
        <f t="shared" si="300"/>
        <v>0</v>
      </c>
      <c r="BJ138" s="195"/>
      <c r="BK138" s="492">
        <f t="shared" si="301"/>
        <v>0</v>
      </c>
      <c r="BL138" s="547">
        <f t="shared" si="302"/>
        <v>0</v>
      </c>
      <c r="BM138" s="195"/>
      <c r="BN138" s="492">
        <f t="shared" si="303"/>
        <v>0</v>
      </c>
      <c r="BO138" s="547">
        <f t="shared" si="304"/>
        <v>0</v>
      </c>
      <c r="BP138" s="195"/>
      <c r="BQ138" s="492">
        <f t="shared" si="305"/>
        <v>0</v>
      </c>
      <c r="BR138" s="285">
        <f t="shared" si="274"/>
        <v>0</v>
      </c>
      <c r="BS138" s="286">
        <f t="shared" si="275"/>
        <v>0</v>
      </c>
      <c r="BT138" s="266">
        <f t="shared" si="276"/>
        <v>0</v>
      </c>
      <c r="BU138" s="740">
        <f t="shared" si="323"/>
        <v>11358.361000000001</v>
      </c>
      <c r="BV138" s="712">
        <f t="shared" si="306"/>
        <v>8945</v>
      </c>
      <c r="BW138" s="266">
        <f t="shared" si="307"/>
        <v>7660.292265</v>
      </c>
      <c r="BX138" s="285">
        <f t="shared" si="324"/>
        <v>11358.361000000001</v>
      </c>
      <c r="BY138" s="286">
        <f t="shared" si="324"/>
        <v>8945</v>
      </c>
      <c r="BZ138" s="266">
        <f t="shared" si="324"/>
        <v>7660.292265</v>
      </c>
      <c r="CA138" s="285">
        <f t="shared" si="308"/>
        <v>0</v>
      </c>
      <c r="CB138" s="715">
        <v>0</v>
      </c>
      <c r="CC138" s="266">
        <f t="shared" si="312"/>
        <v>0</v>
      </c>
      <c r="CD138" s="309">
        <f t="shared" si="309"/>
        <v>11358.361000000001</v>
      </c>
      <c r="CE138" s="310">
        <f t="shared" si="310"/>
        <v>8945</v>
      </c>
      <c r="CF138" s="308">
        <f t="shared" si="311"/>
        <v>7660.292265</v>
      </c>
      <c r="CG138" s="326"/>
      <c r="CI138" s="737"/>
    </row>
    <row r="139" spans="1:87" s="972" customFormat="1">
      <c r="A139" s="177">
        <f t="shared" si="313"/>
        <v>127</v>
      </c>
      <c r="B139" s="165" t="s">
        <v>899</v>
      </c>
      <c r="C139" s="134" t="s">
        <v>226</v>
      </c>
      <c r="D139" s="1100" t="str">
        <f>' Grants'!E142</f>
        <v>Ate Gjergj Fishta</v>
      </c>
      <c r="E139" s="218"/>
      <c r="F139" s="761">
        <v>11349.06</v>
      </c>
      <c r="G139" s="1207">
        <v>4675</v>
      </c>
      <c r="H139" s="183"/>
      <c r="I139" s="1569">
        <v>4675</v>
      </c>
      <c r="J139" s="547">
        <f t="shared" si="277"/>
        <v>0</v>
      </c>
      <c r="K139" s="195"/>
      <c r="L139" s="492">
        <f t="shared" si="314"/>
        <v>0</v>
      </c>
      <c r="M139" s="547">
        <f t="shared" si="278"/>
        <v>0</v>
      </c>
      <c r="N139" s="195"/>
      <c r="O139" s="492">
        <f t="shared" si="315"/>
        <v>0</v>
      </c>
      <c r="P139" s="547">
        <f t="shared" si="279"/>
        <v>0</v>
      </c>
      <c r="Q139" s="195"/>
      <c r="R139" s="492">
        <f t="shared" si="316"/>
        <v>0</v>
      </c>
      <c r="S139" s="547">
        <f t="shared" si="280"/>
        <v>0</v>
      </c>
      <c r="T139" s="195"/>
      <c r="U139" s="492">
        <f t="shared" si="317"/>
        <v>0</v>
      </c>
      <c r="V139" s="547">
        <f t="shared" si="273"/>
        <v>0</v>
      </c>
      <c r="W139" s="1074"/>
      <c r="X139" s="492">
        <f t="shared" si="318"/>
        <v>0</v>
      </c>
      <c r="Y139" s="547">
        <f t="shared" si="281"/>
        <v>0</v>
      </c>
      <c r="Z139" s="1074"/>
      <c r="AA139" s="492">
        <f t="shared" si="269"/>
        <v>0</v>
      </c>
      <c r="AB139" s="547">
        <f t="shared" si="282"/>
        <v>0</v>
      </c>
      <c r="AC139" s="195"/>
      <c r="AD139" s="492">
        <f t="shared" si="319"/>
        <v>0</v>
      </c>
      <c r="AE139" s="547">
        <f t="shared" si="283"/>
        <v>0</v>
      </c>
      <c r="AF139" s="195"/>
      <c r="AG139" s="492">
        <f t="shared" si="320"/>
        <v>0</v>
      </c>
      <c r="AH139" s="547">
        <f t="shared" si="284"/>
        <v>0</v>
      </c>
      <c r="AI139" s="195"/>
      <c r="AJ139" s="492">
        <f t="shared" si="321"/>
        <v>0</v>
      </c>
      <c r="AK139" s="547">
        <f t="shared" si="285"/>
        <v>0</v>
      </c>
      <c r="AL139" s="195"/>
      <c r="AM139" s="492">
        <f t="shared" si="322"/>
        <v>0</v>
      </c>
      <c r="AN139" s="547">
        <f t="shared" si="286"/>
        <v>0</v>
      </c>
      <c r="AO139" s="195"/>
      <c r="AP139" s="492">
        <f t="shared" si="287"/>
        <v>0</v>
      </c>
      <c r="AQ139" s="547">
        <f t="shared" si="288"/>
        <v>0</v>
      </c>
      <c r="AR139" s="195"/>
      <c r="AS139" s="492">
        <f t="shared" si="289"/>
        <v>0</v>
      </c>
      <c r="AT139" s="547">
        <f t="shared" si="290"/>
        <v>0</v>
      </c>
      <c r="AU139" s="195"/>
      <c r="AV139" s="492">
        <f t="shared" si="291"/>
        <v>0</v>
      </c>
      <c r="AW139" s="547">
        <f t="shared" si="292"/>
        <v>0</v>
      </c>
      <c r="AX139" s="195"/>
      <c r="AY139" s="492">
        <f t="shared" si="293"/>
        <v>0</v>
      </c>
      <c r="AZ139" s="547">
        <f t="shared" si="294"/>
        <v>0</v>
      </c>
      <c r="BA139" s="195"/>
      <c r="BB139" s="492">
        <f t="shared" si="295"/>
        <v>0</v>
      </c>
      <c r="BC139" s="547">
        <f t="shared" si="296"/>
        <v>0</v>
      </c>
      <c r="BD139" s="195"/>
      <c r="BE139" s="492">
        <f t="shared" si="297"/>
        <v>0</v>
      </c>
      <c r="BF139" s="547">
        <f t="shared" si="298"/>
        <v>0</v>
      </c>
      <c r="BG139" s="195"/>
      <c r="BH139" s="492">
        <f t="shared" si="299"/>
        <v>0</v>
      </c>
      <c r="BI139" s="547">
        <f t="shared" si="300"/>
        <v>0</v>
      </c>
      <c r="BJ139" s="195"/>
      <c r="BK139" s="492">
        <f t="shared" si="301"/>
        <v>0</v>
      </c>
      <c r="BL139" s="547">
        <f t="shared" si="302"/>
        <v>0</v>
      </c>
      <c r="BM139" s="195"/>
      <c r="BN139" s="492">
        <f t="shared" si="303"/>
        <v>0</v>
      </c>
      <c r="BO139" s="547">
        <f t="shared" si="304"/>
        <v>0</v>
      </c>
      <c r="BP139" s="195"/>
      <c r="BQ139" s="492">
        <f t="shared" si="305"/>
        <v>0</v>
      </c>
      <c r="BR139" s="285">
        <f t="shared" si="274"/>
        <v>0</v>
      </c>
      <c r="BS139" s="286">
        <f t="shared" si="275"/>
        <v>0</v>
      </c>
      <c r="BT139" s="266">
        <f t="shared" si="276"/>
        <v>0</v>
      </c>
      <c r="BU139" s="740">
        <f t="shared" si="323"/>
        <v>5936.3150000000005</v>
      </c>
      <c r="BV139" s="712">
        <f t="shared" si="306"/>
        <v>4675</v>
      </c>
      <c r="BW139" s="266">
        <f t="shared" si="307"/>
        <v>4003.5624750000002</v>
      </c>
      <c r="BX139" s="285">
        <f t="shared" si="324"/>
        <v>5936.3150000000005</v>
      </c>
      <c r="BY139" s="286">
        <f t="shared" si="324"/>
        <v>4675</v>
      </c>
      <c r="BZ139" s="266">
        <f t="shared" si="324"/>
        <v>4003.5624750000002</v>
      </c>
      <c r="CA139" s="285">
        <f t="shared" si="308"/>
        <v>0</v>
      </c>
      <c r="CB139" s="715">
        <v>0</v>
      </c>
      <c r="CC139" s="266">
        <f t="shared" si="312"/>
        <v>0</v>
      </c>
      <c r="CD139" s="309">
        <f t="shared" si="309"/>
        <v>5936.3150000000005</v>
      </c>
      <c r="CE139" s="310">
        <f t="shared" si="310"/>
        <v>4675</v>
      </c>
      <c r="CF139" s="308">
        <f t="shared" si="311"/>
        <v>4003.5624750000002</v>
      </c>
      <c r="CG139" s="326"/>
      <c r="CI139" s="737"/>
    </row>
    <row r="140" spans="1:87" s="972" customFormat="1">
      <c r="A140" s="177">
        <f t="shared" si="313"/>
        <v>128</v>
      </c>
      <c r="B140" s="165" t="s">
        <v>900</v>
      </c>
      <c r="C140" s="134" t="s">
        <v>226</v>
      </c>
      <c r="D140" s="1100" t="str">
        <f>' Grants'!E144</f>
        <v>Drita - Gramqel</v>
      </c>
      <c r="E140" s="218"/>
      <c r="F140" s="761">
        <v>11349.06</v>
      </c>
      <c r="G140" s="1207">
        <v>7365</v>
      </c>
      <c r="H140" s="183"/>
      <c r="I140" s="1569">
        <v>7365</v>
      </c>
      <c r="J140" s="547">
        <f t="shared" si="277"/>
        <v>0</v>
      </c>
      <c r="K140" s="195"/>
      <c r="L140" s="492">
        <f t="shared" si="314"/>
        <v>0</v>
      </c>
      <c r="M140" s="547">
        <f t="shared" si="278"/>
        <v>0</v>
      </c>
      <c r="N140" s="195"/>
      <c r="O140" s="492">
        <f t="shared" si="315"/>
        <v>0</v>
      </c>
      <c r="P140" s="547">
        <f t="shared" si="279"/>
        <v>0</v>
      </c>
      <c r="Q140" s="195"/>
      <c r="R140" s="492">
        <f t="shared" si="316"/>
        <v>0</v>
      </c>
      <c r="S140" s="547">
        <f t="shared" si="280"/>
        <v>0</v>
      </c>
      <c r="T140" s="195"/>
      <c r="U140" s="492">
        <f t="shared" si="317"/>
        <v>0</v>
      </c>
      <c r="V140" s="547">
        <f t="shared" si="273"/>
        <v>0</v>
      </c>
      <c r="W140" s="1074"/>
      <c r="X140" s="492">
        <f t="shared" si="318"/>
        <v>0</v>
      </c>
      <c r="Y140" s="547">
        <f t="shared" si="281"/>
        <v>0</v>
      </c>
      <c r="Z140" s="1074"/>
      <c r="AA140" s="492">
        <f t="shared" si="269"/>
        <v>0</v>
      </c>
      <c r="AB140" s="547">
        <f t="shared" si="282"/>
        <v>0</v>
      </c>
      <c r="AC140" s="195"/>
      <c r="AD140" s="492">
        <f t="shared" si="319"/>
        <v>0</v>
      </c>
      <c r="AE140" s="547">
        <f t="shared" si="283"/>
        <v>0</v>
      </c>
      <c r="AF140" s="195"/>
      <c r="AG140" s="492">
        <f t="shared" si="320"/>
        <v>0</v>
      </c>
      <c r="AH140" s="547">
        <f t="shared" si="284"/>
        <v>0</v>
      </c>
      <c r="AI140" s="195"/>
      <c r="AJ140" s="492">
        <f t="shared" si="321"/>
        <v>0</v>
      </c>
      <c r="AK140" s="547">
        <f t="shared" si="285"/>
        <v>0</v>
      </c>
      <c r="AL140" s="195"/>
      <c r="AM140" s="492">
        <f t="shared" si="322"/>
        <v>0</v>
      </c>
      <c r="AN140" s="547">
        <f t="shared" si="286"/>
        <v>0</v>
      </c>
      <c r="AO140" s="195"/>
      <c r="AP140" s="492">
        <f t="shared" si="287"/>
        <v>0</v>
      </c>
      <c r="AQ140" s="547">
        <f t="shared" si="288"/>
        <v>0</v>
      </c>
      <c r="AR140" s="195"/>
      <c r="AS140" s="492">
        <f t="shared" si="289"/>
        <v>0</v>
      </c>
      <c r="AT140" s="547">
        <f t="shared" si="290"/>
        <v>0</v>
      </c>
      <c r="AU140" s="195"/>
      <c r="AV140" s="492">
        <f t="shared" si="291"/>
        <v>0</v>
      </c>
      <c r="AW140" s="547">
        <f t="shared" si="292"/>
        <v>0</v>
      </c>
      <c r="AX140" s="195"/>
      <c r="AY140" s="492">
        <f t="shared" si="293"/>
        <v>0</v>
      </c>
      <c r="AZ140" s="547">
        <f t="shared" si="294"/>
        <v>0</v>
      </c>
      <c r="BA140" s="195"/>
      <c r="BB140" s="492">
        <f t="shared" si="295"/>
        <v>0</v>
      </c>
      <c r="BC140" s="547">
        <f t="shared" si="296"/>
        <v>0</v>
      </c>
      <c r="BD140" s="195"/>
      <c r="BE140" s="492">
        <f t="shared" si="297"/>
        <v>0</v>
      </c>
      <c r="BF140" s="547">
        <f t="shared" si="298"/>
        <v>0</v>
      </c>
      <c r="BG140" s="195"/>
      <c r="BH140" s="492">
        <f t="shared" si="299"/>
        <v>0</v>
      </c>
      <c r="BI140" s="547">
        <f t="shared" si="300"/>
        <v>0</v>
      </c>
      <c r="BJ140" s="195"/>
      <c r="BK140" s="492">
        <f t="shared" si="301"/>
        <v>0</v>
      </c>
      <c r="BL140" s="547">
        <f t="shared" si="302"/>
        <v>0</v>
      </c>
      <c r="BM140" s="195"/>
      <c r="BN140" s="492">
        <f t="shared" si="303"/>
        <v>0</v>
      </c>
      <c r="BO140" s="547">
        <f t="shared" si="304"/>
        <v>0</v>
      </c>
      <c r="BP140" s="195"/>
      <c r="BQ140" s="492">
        <f t="shared" si="305"/>
        <v>0</v>
      </c>
      <c r="BR140" s="285">
        <f t="shared" si="274"/>
        <v>0</v>
      </c>
      <c r="BS140" s="286">
        <f t="shared" si="275"/>
        <v>0</v>
      </c>
      <c r="BT140" s="266">
        <f t="shared" si="276"/>
        <v>0</v>
      </c>
      <c r="BU140" s="740">
        <f t="shared" si="323"/>
        <v>9352.0770000000011</v>
      </c>
      <c r="BV140" s="712">
        <f t="shared" si="306"/>
        <v>7365</v>
      </c>
      <c r="BW140" s="266">
        <f t="shared" si="307"/>
        <v>6307.2166050000005</v>
      </c>
      <c r="BX140" s="285">
        <f t="shared" si="324"/>
        <v>9352.0770000000011</v>
      </c>
      <c r="BY140" s="286">
        <f t="shared" si="324"/>
        <v>7365</v>
      </c>
      <c r="BZ140" s="266">
        <f t="shared" si="324"/>
        <v>6307.2166050000005</v>
      </c>
      <c r="CA140" s="285">
        <f t="shared" si="308"/>
        <v>0</v>
      </c>
      <c r="CB140" s="715">
        <v>0</v>
      </c>
      <c r="CC140" s="266">
        <f t="shared" si="312"/>
        <v>0</v>
      </c>
      <c r="CD140" s="309">
        <f t="shared" si="309"/>
        <v>9352.0770000000011</v>
      </c>
      <c r="CE140" s="310">
        <f t="shared" si="310"/>
        <v>7365</v>
      </c>
      <c r="CF140" s="308">
        <f t="shared" si="311"/>
        <v>6307.2166050000005</v>
      </c>
      <c r="CG140" s="326"/>
      <c r="CI140" s="737"/>
    </row>
    <row r="141" spans="1:87" s="972" customFormat="1">
      <c r="A141" s="177">
        <f t="shared" si="313"/>
        <v>129</v>
      </c>
      <c r="B141" s="165" t="s">
        <v>901</v>
      </c>
      <c r="C141" s="134" t="s">
        <v>226</v>
      </c>
      <c r="D141" s="1100" t="str">
        <f>' Grants'!E146</f>
        <v>Heronjt e Dukagjinit</v>
      </c>
      <c r="E141" s="218"/>
      <c r="F141" s="761">
        <v>11349.06</v>
      </c>
      <c r="G141" s="1207">
        <v>5265</v>
      </c>
      <c r="H141" s="183"/>
      <c r="I141" s="1569">
        <v>5265</v>
      </c>
      <c r="J141" s="547">
        <f t="shared" si="277"/>
        <v>0</v>
      </c>
      <c r="K141" s="195"/>
      <c r="L141" s="492">
        <f t="shared" si="314"/>
        <v>0</v>
      </c>
      <c r="M141" s="547">
        <f t="shared" si="278"/>
        <v>0</v>
      </c>
      <c r="N141" s="195"/>
      <c r="O141" s="492">
        <f t="shared" si="315"/>
        <v>0</v>
      </c>
      <c r="P141" s="547">
        <f t="shared" si="279"/>
        <v>0</v>
      </c>
      <c r="Q141" s="195"/>
      <c r="R141" s="492">
        <f t="shared" si="316"/>
        <v>0</v>
      </c>
      <c r="S141" s="547">
        <f t="shared" si="280"/>
        <v>0</v>
      </c>
      <c r="T141" s="195"/>
      <c r="U141" s="492">
        <f t="shared" si="317"/>
        <v>0</v>
      </c>
      <c r="V141" s="547">
        <f t="shared" si="273"/>
        <v>0</v>
      </c>
      <c r="W141" s="1074"/>
      <c r="X141" s="492">
        <f t="shared" si="318"/>
        <v>0</v>
      </c>
      <c r="Y141" s="547">
        <f t="shared" si="281"/>
        <v>0</v>
      </c>
      <c r="Z141" s="1074"/>
      <c r="AA141" s="492">
        <f t="shared" si="269"/>
        <v>0</v>
      </c>
      <c r="AB141" s="547">
        <f t="shared" si="282"/>
        <v>0</v>
      </c>
      <c r="AC141" s="195"/>
      <c r="AD141" s="492">
        <f t="shared" si="319"/>
        <v>0</v>
      </c>
      <c r="AE141" s="547">
        <f t="shared" si="283"/>
        <v>0</v>
      </c>
      <c r="AF141" s="195"/>
      <c r="AG141" s="492">
        <f t="shared" si="320"/>
        <v>0</v>
      </c>
      <c r="AH141" s="547">
        <f t="shared" si="284"/>
        <v>0</v>
      </c>
      <c r="AI141" s="195"/>
      <c r="AJ141" s="492">
        <f t="shared" si="321"/>
        <v>0</v>
      </c>
      <c r="AK141" s="547">
        <f t="shared" si="285"/>
        <v>0</v>
      </c>
      <c r="AL141" s="195"/>
      <c r="AM141" s="492">
        <f t="shared" si="322"/>
        <v>0</v>
      </c>
      <c r="AN141" s="547">
        <f t="shared" si="286"/>
        <v>0</v>
      </c>
      <c r="AO141" s="195"/>
      <c r="AP141" s="492">
        <f t="shared" si="287"/>
        <v>0</v>
      </c>
      <c r="AQ141" s="547">
        <f t="shared" si="288"/>
        <v>0</v>
      </c>
      <c r="AR141" s="195"/>
      <c r="AS141" s="492">
        <f t="shared" si="289"/>
        <v>0</v>
      </c>
      <c r="AT141" s="547">
        <f t="shared" si="290"/>
        <v>0</v>
      </c>
      <c r="AU141" s="195"/>
      <c r="AV141" s="492">
        <f t="shared" si="291"/>
        <v>0</v>
      </c>
      <c r="AW141" s="547">
        <f t="shared" si="292"/>
        <v>0</v>
      </c>
      <c r="AX141" s="195"/>
      <c r="AY141" s="492">
        <f t="shared" si="293"/>
        <v>0</v>
      </c>
      <c r="AZ141" s="547">
        <f t="shared" si="294"/>
        <v>0</v>
      </c>
      <c r="BA141" s="195"/>
      <c r="BB141" s="492">
        <f t="shared" si="295"/>
        <v>0</v>
      </c>
      <c r="BC141" s="547">
        <f t="shared" si="296"/>
        <v>0</v>
      </c>
      <c r="BD141" s="195"/>
      <c r="BE141" s="492">
        <f t="shared" si="297"/>
        <v>0</v>
      </c>
      <c r="BF141" s="547">
        <f t="shared" si="298"/>
        <v>0</v>
      </c>
      <c r="BG141" s="195"/>
      <c r="BH141" s="492">
        <f t="shared" si="299"/>
        <v>0</v>
      </c>
      <c r="BI141" s="547">
        <f t="shared" si="300"/>
        <v>0</v>
      </c>
      <c r="BJ141" s="195"/>
      <c r="BK141" s="492">
        <f t="shared" si="301"/>
        <v>0</v>
      </c>
      <c r="BL141" s="547">
        <f t="shared" si="302"/>
        <v>0</v>
      </c>
      <c r="BM141" s="195"/>
      <c r="BN141" s="492">
        <f t="shared" si="303"/>
        <v>0</v>
      </c>
      <c r="BO141" s="547">
        <f t="shared" si="304"/>
        <v>0</v>
      </c>
      <c r="BP141" s="195"/>
      <c r="BQ141" s="492">
        <f t="shared" si="305"/>
        <v>0</v>
      </c>
      <c r="BR141" s="285">
        <f t="shared" si="274"/>
        <v>0</v>
      </c>
      <c r="BS141" s="286">
        <f t="shared" si="275"/>
        <v>0</v>
      </c>
      <c r="BT141" s="266">
        <f t="shared" si="276"/>
        <v>0</v>
      </c>
      <c r="BU141" s="740">
        <f t="shared" si="323"/>
        <v>6685.4970000000003</v>
      </c>
      <c r="BV141" s="712">
        <f t="shared" si="306"/>
        <v>5265</v>
      </c>
      <c r="BW141" s="266">
        <f t="shared" si="307"/>
        <v>4508.8249050000004</v>
      </c>
      <c r="BX141" s="285">
        <f t="shared" si="324"/>
        <v>6685.4970000000003</v>
      </c>
      <c r="BY141" s="286">
        <f t="shared" si="324"/>
        <v>5265</v>
      </c>
      <c r="BZ141" s="266">
        <f t="shared" si="324"/>
        <v>4508.8249050000004</v>
      </c>
      <c r="CA141" s="285">
        <f t="shared" si="308"/>
        <v>0</v>
      </c>
      <c r="CB141" s="715">
        <v>0</v>
      </c>
      <c r="CC141" s="266">
        <f t="shared" si="312"/>
        <v>0</v>
      </c>
      <c r="CD141" s="309">
        <f t="shared" si="309"/>
        <v>6685.4970000000003</v>
      </c>
      <c r="CE141" s="310">
        <f t="shared" si="310"/>
        <v>5265</v>
      </c>
      <c r="CF141" s="308">
        <f t="shared" si="311"/>
        <v>4508.8249050000004</v>
      </c>
      <c r="CG141" s="326"/>
      <c r="CI141" s="737"/>
    </row>
    <row r="142" spans="1:87" s="972" customFormat="1">
      <c r="A142" s="177">
        <f t="shared" si="313"/>
        <v>130</v>
      </c>
      <c r="B142" s="165" t="s">
        <v>902</v>
      </c>
      <c r="C142" s="134" t="s">
        <v>226</v>
      </c>
      <c r="D142" s="1100" t="s">
        <v>1009</v>
      </c>
      <c r="E142" s="218"/>
      <c r="F142" s="761">
        <v>11349.06</v>
      </c>
      <c r="G142" s="1207">
        <v>4715</v>
      </c>
      <c r="H142" s="183"/>
      <c r="I142" s="1569">
        <v>4715</v>
      </c>
      <c r="J142" s="547">
        <f t="shared" si="277"/>
        <v>0</v>
      </c>
      <c r="K142" s="195"/>
      <c r="L142" s="492">
        <f t="shared" si="314"/>
        <v>0</v>
      </c>
      <c r="M142" s="547">
        <f t="shared" si="278"/>
        <v>0</v>
      </c>
      <c r="N142" s="195"/>
      <c r="O142" s="492">
        <f t="shared" si="315"/>
        <v>0</v>
      </c>
      <c r="P142" s="547">
        <f t="shared" si="279"/>
        <v>0</v>
      </c>
      <c r="Q142" s="195"/>
      <c r="R142" s="492">
        <f t="shared" si="316"/>
        <v>0</v>
      </c>
      <c r="S142" s="547">
        <f t="shared" si="280"/>
        <v>0</v>
      </c>
      <c r="T142" s="195"/>
      <c r="U142" s="492">
        <f t="shared" si="317"/>
        <v>0</v>
      </c>
      <c r="V142" s="547">
        <f t="shared" si="273"/>
        <v>0</v>
      </c>
      <c r="W142" s="1074"/>
      <c r="X142" s="492">
        <f t="shared" si="318"/>
        <v>0</v>
      </c>
      <c r="Y142" s="547">
        <f t="shared" si="281"/>
        <v>0</v>
      </c>
      <c r="Z142" s="1074"/>
      <c r="AA142" s="492">
        <f t="shared" si="269"/>
        <v>0</v>
      </c>
      <c r="AB142" s="547">
        <f t="shared" si="282"/>
        <v>0</v>
      </c>
      <c r="AC142" s="195"/>
      <c r="AD142" s="492">
        <f t="shared" si="319"/>
        <v>0</v>
      </c>
      <c r="AE142" s="547">
        <f t="shared" si="283"/>
        <v>0</v>
      </c>
      <c r="AF142" s="195"/>
      <c r="AG142" s="492">
        <f t="shared" si="320"/>
        <v>0</v>
      </c>
      <c r="AH142" s="547">
        <f t="shared" si="284"/>
        <v>0</v>
      </c>
      <c r="AI142" s="195"/>
      <c r="AJ142" s="492">
        <f t="shared" si="321"/>
        <v>0</v>
      </c>
      <c r="AK142" s="547">
        <f t="shared" si="285"/>
        <v>0</v>
      </c>
      <c r="AL142" s="195"/>
      <c r="AM142" s="492">
        <f t="shared" si="322"/>
        <v>0</v>
      </c>
      <c r="AN142" s="547">
        <f t="shared" si="286"/>
        <v>0</v>
      </c>
      <c r="AO142" s="195"/>
      <c r="AP142" s="492">
        <f t="shared" si="287"/>
        <v>0</v>
      </c>
      <c r="AQ142" s="547">
        <f t="shared" si="288"/>
        <v>0</v>
      </c>
      <c r="AR142" s="195"/>
      <c r="AS142" s="492">
        <f t="shared" si="289"/>
        <v>0</v>
      </c>
      <c r="AT142" s="547">
        <f t="shared" si="290"/>
        <v>0</v>
      </c>
      <c r="AU142" s="195"/>
      <c r="AV142" s="492">
        <f t="shared" si="291"/>
        <v>0</v>
      </c>
      <c r="AW142" s="547">
        <f t="shared" si="292"/>
        <v>0</v>
      </c>
      <c r="AX142" s="195"/>
      <c r="AY142" s="492">
        <f t="shared" si="293"/>
        <v>0</v>
      </c>
      <c r="AZ142" s="547">
        <f t="shared" si="294"/>
        <v>0</v>
      </c>
      <c r="BA142" s="195"/>
      <c r="BB142" s="492">
        <f t="shared" si="295"/>
        <v>0</v>
      </c>
      <c r="BC142" s="547">
        <f t="shared" si="296"/>
        <v>0</v>
      </c>
      <c r="BD142" s="195"/>
      <c r="BE142" s="492">
        <f t="shared" si="297"/>
        <v>0</v>
      </c>
      <c r="BF142" s="547">
        <f t="shared" si="298"/>
        <v>0</v>
      </c>
      <c r="BG142" s="195"/>
      <c r="BH142" s="492">
        <f t="shared" si="299"/>
        <v>0</v>
      </c>
      <c r="BI142" s="547">
        <f t="shared" si="300"/>
        <v>0</v>
      </c>
      <c r="BJ142" s="195"/>
      <c r="BK142" s="492">
        <f t="shared" si="301"/>
        <v>0</v>
      </c>
      <c r="BL142" s="547">
        <f t="shared" si="302"/>
        <v>0</v>
      </c>
      <c r="BM142" s="195"/>
      <c r="BN142" s="492">
        <f t="shared" si="303"/>
        <v>0</v>
      </c>
      <c r="BO142" s="547">
        <f t="shared" si="304"/>
        <v>0</v>
      </c>
      <c r="BP142" s="195"/>
      <c r="BQ142" s="492">
        <f t="shared" si="305"/>
        <v>0</v>
      </c>
      <c r="BR142" s="285">
        <f t="shared" si="274"/>
        <v>0</v>
      </c>
      <c r="BS142" s="286">
        <f t="shared" si="275"/>
        <v>0</v>
      </c>
      <c r="BT142" s="266">
        <f t="shared" si="276"/>
        <v>0</v>
      </c>
      <c r="BU142" s="740">
        <f t="shared" si="323"/>
        <v>5987.107</v>
      </c>
      <c r="BV142" s="712">
        <f t="shared" si="306"/>
        <v>4715</v>
      </c>
      <c r="BW142" s="266">
        <f t="shared" si="307"/>
        <v>4037.8175550000001</v>
      </c>
      <c r="BX142" s="285">
        <f t="shared" si="324"/>
        <v>5987.107</v>
      </c>
      <c r="BY142" s="286">
        <f t="shared" si="324"/>
        <v>4715</v>
      </c>
      <c r="BZ142" s="266">
        <f t="shared" si="324"/>
        <v>4037.8175550000001</v>
      </c>
      <c r="CA142" s="285">
        <f t="shared" si="308"/>
        <v>0</v>
      </c>
      <c r="CB142" s="715">
        <v>0</v>
      </c>
      <c r="CC142" s="266">
        <f t="shared" si="312"/>
        <v>0</v>
      </c>
      <c r="CD142" s="309">
        <f t="shared" si="309"/>
        <v>5987.107</v>
      </c>
      <c r="CE142" s="310">
        <f t="shared" si="310"/>
        <v>4715</v>
      </c>
      <c r="CF142" s="308">
        <f t="shared" si="311"/>
        <v>4037.8175550000001</v>
      </c>
      <c r="CG142" s="326"/>
      <c r="CI142" s="737"/>
    </row>
    <row r="143" spans="1:87" s="972" customFormat="1">
      <c r="A143" s="177">
        <f t="shared" si="313"/>
        <v>131</v>
      </c>
      <c r="B143" s="165" t="s">
        <v>903</v>
      </c>
      <c r="C143" s="134" t="s">
        <v>226</v>
      </c>
      <c r="D143" s="1100" t="str">
        <f>' Grants'!E150</f>
        <v>Esat Mekuli</v>
      </c>
      <c r="E143" s="218"/>
      <c r="F143" s="761">
        <v>11349.06</v>
      </c>
      <c r="G143" s="1207">
        <v>4510</v>
      </c>
      <c r="H143" s="183"/>
      <c r="I143" s="1569">
        <v>4510</v>
      </c>
      <c r="J143" s="547">
        <f t="shared" si="277"/>
        <v>0</v>
      </c>
      <c r="K143" s="195"/>
      <c r="L143" s="492">
        <f t="shared" si="314"/>
        <v>0</v>
      </c>
      <c r="M143" s="547">
        <f t="shared" si="278"/>
        <v>0</v>
      </c>
      <c r="N143" s="195"/>
      <c r="O143" s="492">
        <f t="shared" si="315"/>
        <v>0</v>
      </c>
      <c r="P143" s="547">
        <f t="shared" si="279"/>
        <v>0</v>
      </c>
      <c r="Q143" s="195"/>
      <c r="R143" s="492">
        <f t="shared" si="316"/>
        <v>0</v>
      </c>
      <c r="S143" s="547">
        <f t="shared" si="280"/>
        <v>0</v>
      </c>
      <c r="T143" s="195"/>
      <c r="U143" s="492">
        <f t="shared" si="317"/>
        <v>0</v>
      </c>
      <c r="V143" s="547">
        <f t="shared" si="273"/>
        <v>0</v>
      </c>
      <c r="W143" s="1074"/>
      <c r="X143" s="492">
        <f t="shared" si="318"/>
        <v>0</v>
      </c>
      <c r="Y143" s="547">
        <f t="shared" si="281"/>
        <v>0</v>
      </c>
      <c r="Z143" s="1074"/>
      <c r="AA143" s="492">
        <f t="shared" ref="AA143:AA206" si="325">Z143*AA$3</f>
        <v>0</v>
      </c>
      <c r="AB143" s="547">
        <f t="shared" si="282"/>
        <v>0</v>
      </c>
      <c r="AC143" s="195"/>
      <c r="AD143" s="492">
        <f t="shared" si="319"/>
        <v>0</v>
      </c>
      <c r="AE143" s="547">
        <f t="shared" si="283"/>
        <v>0</v>
      </c>
      <c r="AF143" s="195"/>
      <c r="AG143" s="492">
        <f t="shared" si="320"/>
        <v>0</v>
      </c>
      <c r="AH143" s="547">
        <f t="shared" si="284"/>
        <v>0</v>
      </c>
      <c r="AI143" s="195"/>
      <c r="AJ143" s="492">
        <f t="shared" si="321"/>
        <v>0</v>
      </c>
      <c r="AK143" s="547">
        <f t="shared" si="285"/>
        <v>0</v>
      </c>
      <c r="AL143" s="195"/>
      <c r="AM143" s="492">
        <f t="shared" si="322"/>
        <v>0</v>
      </c>
      <c r="AN143" s="547">
        <f t="shared" si="286"/>
        <v>0</v>
      </c>
      <c r="AO143" s="195"/>
      <c r="AP143" s="492">
        <f t="shared" si="287"/>
        <v>0</v>
      </c>
      <c r="AQ143" s="547">
        <f t="shared" si="288"/>
        <v>0</v>
      </c>
      <c r="AR143" s="195"/>
      <c r="AS143" s="492">
        <f t="shared" si="289"/>
        <v>0</v>
      </c>
      <c r="AT143" s="547">
        <f t="shared" si="290"/>
        <v>0</v>
      </c>
      <c r="AU143" s="195"/>
      <c r="AV143" s="492">
        <f t="shared" si="291"/>
        <v>0</v>
      </c>
      <c r="AW143" s="547">
        <f t="shared" si="292"/>
        <v>0</v>
      </c>
      <c r="AX143" s="195"/>
      <c r="AY143" s="492">
        <f t="shared" si="293"/>
        <v>0</v>
      </c>
      <c r="AZ143" s="547">
        <f t="shared" si="294"/>
        <v>0</v>
      </c>
      <c r="BA143" s="195"/>
      <c r="BB143" s="492">
        <f t="shared" si="295"/>
        <v>0</v>
      </c>
      <c r="BC143" s="547">
        <f t="shared" si="296"/>
        <v>0</v>
      </c>
      <c r="BD143" s="195"/>
      <c r="BE143" s="492">
        <f t="shared" si="297"/>
        <v>0</v>
      </c>
      <c r="BF143" s="547">
        <f t="shared" si="298"/>
        <v>0</v>
      </c>
      <c r="BG143" s="195"/>
      <c r="BH143" s="492">
        <f t="shared" si="299"/>
        <v>0</v>
      </c>
      <c r="BI143" s="547">
        <f t="shared" si="300"/>
        <v>0</v>
      </c>
      <c r="BJ143" s="195"/>
      <c r="BK143" s="492">
        <f t="shared" si="301"/>
        <v>0</v>
      </c>
      <c r="BL143" s="547">
        <f t="shared" si="302"/>
        <v>0</v>
      </c>
      <c r="BM143" s="195"/>
      <c r="BN143" s="492">
        <f t="shared" si="303"/>
        <v>0</v>
      </c>
      <c r="BO143" s="547">
        <f t="shared" si="304"/>
        <v>0</v>
      </c>
      <c r="BP143" s="195"/>
      <c r="BQ143" s="492">
        <f t="shared" si="305"/>
        <v>0</v>
      </c>
      <c r="BR143" s="285">
        <f t="shared" si="274"/>
        <v>0</v>
      </c>
      <c r="BS143" s="286">
        <f t="shared" si="275"/>
        <v>0</v>
      </c>
      <c r="BT143" s="266">
        <f t="shared" si="276"/>
        <v>0</v>
      </c>
      <c r="BU143" s="740">
        <f t="shared" si="323"/>
        <v>5726.7979999999998</v>
      </c>
      <c r="BV143" s="712">
        <f t="shared" si="306"/>
        <v>4510</v>
      </c>
      <c r="BW143" s="266">
        <f t="shared" si="307"/>
        <v>3862.2602700000002</v>
      </c>
      <c r="BX143" s="285">
        <f t="shared" si="324"/>
        <v>5726.7979999999998</v>
      </c>
      <c r="BY143" s="286">
        <f t="shared" si="324"/>
        <v>4510</v>
      </c>
      <c r="BZ143" s="266">
        <f t="shared" si="324"/>
        <v>3862.2602700000002</v>
      </c>
      <c r="CA143" s="285">
        <f t="shared" si="308"/>
        <v>0</v>
      </c>
      <c r="CB143" s="715">
        <v>0</v>
      </c>
      <c r="CC143" s="266">
        <f t="shared" si="312"/>
        <v>0</v>
      </c>
      <c r="CD143" s="309">
        <f t="shared" si="309"/>
        <v>5726.7979999999998</v>
      </c>
      <c r="CE143" s="310">
        <f t="shared" si="310"/>
        <v>4510</v>
      </c>
      <c r="CF143" s="308">
        <f t="shared" si="311"/>
        <v>3862.2602700000002</v>
      </c>
      <c r="CG143" s="326"/>
      <c r="CI143" s="737"/>
    </row>
    <row r="144" spans="1:87" s="972" customFormat="1">
      <c r="A144" s="177">
        <f t="shared" si="313"/>
        <v>132</v>
      </c>
      <c r="B144" s="165" t="s">
        <v>904</v>
      </c>
      <c r="C144" s="134" t="s">
        <v>226</v>
      </c>
      <c r="D144" s="1100" t="str">
        <f>' Grants'!E152</f>
        <v>Rexhep Kadrijaj</v>
      </c>
      <c r="E144" s="218"/>
      <c r="F144" s="761">
        <v>11349.06</v>
      </c>
      <c r="G144" s="1207">
        <v>5500</v>
      </c>
      <c r="H144" s="183"/>
      <c r="I144" s="1569">
        <v>5500</v>
      </c>
      <c r="J144" s="547">
        <f t="shared" si="277"/>
        <v>0</v>
      </c>
      <c r="K144" s="195"/>
      <c r="L144" s="492">
        <f t="shared" si="314"/>
        <v>0</v>
      </c>
      <c r="M144" s="547">
        <f t="shared" si="278"/>
        <v>0</v>
      </c>
      <c r="N144" s="195"/>
      <c r="O144" s="492">
        <f t="shared" si="315"/>
        <v>0</v>
      </c>
      <c r="P144" s="547">
        <f t="shared" si="279"/>
        <v>0</v>
      </c>
      <c r="Q144" s="195"/>
      <c r="R144" s="492">
        <f t="shared" si="316"/>
        <v>0</v>
      </c>
      <c r="S144" s="547">
        <f t="shared" si="280"/>
        <v>0</v>
      </c>
      <c r="T144" s="195"/>
      <c r="U144" s="492">
        <f t="shared" si="317"/>
        <v>0</v>
      </c>
      <c r="V144" s="547">
        <f t="shared" si="273"/>
        <v>0</v>
      </c>
      <c r="W144" s="1074"/>
      <c r="X144" s="492">
        <f t="shared" si="318"/>
        <v>0</v>
      </c>
      <c r="Y144" s="547">
        <f t="shared" si="281"/>
        <v>0</v>
      </c>
      <c r="Z144" s="1074"/>
      <c r="AA144" s="492">
        <f t="shared" si="325"/>
        <v>0</v>
      </c>
      <c r="AB144" s="547">
        <f t="shared" si="282"/>
        <v>0</v>
      </c>
      <c r="AC144" s="195"/>
      <c r="AD144" s="492">
        <f t="shared" si="319"/>
        <v>0</v>
      </c>
      <c r="AE144" s="547">
        <f t="shared" si="283"/>
        <v>0</v>
      </c>
      <c r="AF144" s="195"/>
      <c r="AG144" s="492">
        <f t="shared" si="320"/>
        <v>0</v>
      </c>
      <c r="AH144" s="547">
        <f t="shared" si="284"/>
        <v>0</v>
      </c>
      <c r="AI144" s="195"/>
      <c r="AJ144" s="492">
        <f t="shared" si="321"/>
        <v>0</v>
      </c>
      <c r="AK144" s="547">
        <f t="shared" si="285"/>
        <v>0</v>
      </c>
      <c r="AL144" s="195"/>
      <c r="AM144" s="492">
        <f t="shared" si="322"/>
        <v>0</v>
      </c>
      <c r="AN144" s="547">
        <f t="shared" si="286"/>
        <v>0</v>
      </c>
      <c r="AO144" s="195"/>
      <c r="AP144" s="492">
        <f t="shared" si="287"/>
        <v>0</v>
      </c>
      <c r="AQ144" s="547">
        <f t="shared" si="288"/>
        <v>0</v>
      </c>
      <c r="AR144" s="195"/>
      <c r="AS144" s="492">
        <f t="shared" si="289"/>
        <v>0</v>
      </c>
      <c r="AT144" s="547">
        <f t="shared" si="290"/>
        <v>0</v>
      </c>
      <c r="AU144" s="195"/>
      <c r="AV144" s="492">
        <f t="shared" si="291"/>
        <v>0</v>
      </c>
      <c r="AW144" s="547">
        <f t="shared" si="292"/>
        <v>0</v>
      </c>
      <c r="AX144" s="195"/>
      <c r="AY144" s="492">
        <f t="shared" si="293"/>
        <v>0</v>
      </c>
      <c r="AZ144" s="547">
        <f t="shared" si="294"/>
        <v>0</v>
      </c>
      <c r="BA144" s="195"/>
      <c r="BB144" s="492">
        <f t="shared" si="295"/>
        <v>0</v>
      </c>
      <c r="BC144" s="547">
        <f t="shared" si="296"/>
        <v>0</v>
      </c>
      <c r="BD144" s="195"/>
      <c r="BE144" s="492">
        <f t="shared" si="297"/>
        <v>0</v>
      </c>
      <c r="BF144" s="547">
        <f t="shared" si="298"/>
        <v>0</v>
      </c>
      <c r="BG144" s="195"/>
      <c r="BH144" s="492">
        <f t="shared" si="299"/>
        <v>0</v>
      </c>
      <c r="BI144" s="547">
        <f t="shared" si="300"/>
        <v>0</v>
      </c>
      <c r="BJ144" s="195"/>
      <c r="BK144" s="492">
        <f t="shared" si="301"/>
        <v>0</v>
      </c>
      <c r="BL144" s="547">
        <f t="shared" si="302"/>
        <v>0</v>
      </c>
      <c r="BM144" s="195"/>
      <c r="BN144" s="492">
        <f t="shared" si="303"/>
        <v>0</v>
      </c>
      <c r="BO144" s="547">
        <f t="shared" si="304"/>
        <v>0</v>
      </c>
      <c r="BP144" s="195"/>
      <c r="BQ144" s="492">
        <f t="shared" si="305"/>
        <v>0</v>
      </c>
      <c r="BR144" s="285">
        <f t="shared" si="274"/>
        <v>0</v>
      </c>
      <c r="BS144" s="286">
        <f t="shared" si="275"/>
        <v>0</v>
      </c>
      <c r="BT144" s="266">
        <f t="shared" si="276"/>
        <v>0</v>
      </c>
      <c r="BU144" s="740">
        <f t="shared" si="323"/>
        <v>6983.9000000000005</v>
      </c>
      <c r="BV144" s="712">
        <f t="shared" si="306"/>
        <v>5500</v>
      </c>
      <c r="BW144" s="266">
        <f t="shared" si="307"/>
        <v>4710.0735000000004</v>
      </c>
      <c r="BX144" s="285">
        <f t="shared" si="324"/>
        <v>6983.9000000000005</v>
      </c>
      <c r="BY144" s="286">
        <f t="shared" si="324"/>
        <v>5500</v>
      </c>
      <c r="BZ144" s="266">
        <f t="shared" si="324"/>
        <v>4710.0735000000004</v>
      </c>
      <c r="CA144" s="285">
        <f t="shared" si="308"/>
        <v>0</v>
      </c>
      <c r="CB144" s="715">
        <v>0</v>
      </c>
      <c r="CC144" s="266">
        <f t="shared" si="312"/>
        <v>0</v>
      </c>
      <c r="CD144" s="309">
        <f t="shared" si="309"/>
        <v>6983.9000000000005</v>
      </c>
      <c r="CE144" s="310">
        <f t="shared" si="310"/>
        <v>5500</v>
      </c>
      <c r="CF144" s="308">
        <f t="shared" si="311"/>
        <v>4710.0735000000004</v>
      </c>
      <c r="CG144" s="326"/>
      <c r="CI144" s="737"/>
    </row>
    <row r="145" spans="1:87" s="972" customFormat="1">
      <c r="A145" s="177">
        <f t="shared" si="313"/>
        <v>133</v>
      </c>
      <c r="B145" s="165" t="s">
        <v>906</v>
      </c>
      <c r="C145" s="134" t="s">
        <v>226</v>
      </c>
      <c r="D145" s="1100" t="str">
        <f>' Grants'!E154</f>
        <v>Avni Rrustemi - Mramuer</v>
      </c>
      <c r="E145" s="218"/>
      <c r="F145" s="761">
        <v>11349.06</v>
      </c>
      <c r="G145" s="1207">
        <v>7155</v>
      </c>
      <c r="H145" s="183"/>
      <c r="I145" s="1569">
        <v>7155</v>
      </c>
      <c r="J145" s="547">
        <f t="shared" si="277"/>
        <v>0</v>
      </c>
      <c r="K145" s="195"/>
      <c r="L145" s="492">
        <f t="shared" si="314"/>
        <v>0</v>
      </c>
      <c r="M145" s="547">
        <f t="shared" si="278"/>
        <v>0</v>
      </c>
      <c r="N145" s="195"/>
      <c r="O145" s="492">
        <f t="shared" si="315"/>
        <v>0</v>
      </c>
      <c r="P145" s="547">
        <f t="shared" si="279"/>
        <v>0</v>
      </c>
      <c r="Q145" s="195"/>
      <c r="R145" s="492">
        <f t="shared" si="316"/>
        <v>0</v>
      </c>
      <c r="S145" s="547">
        <f t="shared" si="280"/>
        <v>0</v>
      </c>
      <c r="T145" s="195"/>
      <c r="U145" s="492">
        <f t="shared" si="317"/>
        <v>0</v>
      </c>
      <c r="V145" s="547">
        <f t="shared" si="273"/>
        <v>0</v>
      </c>
      <c r="W145" s="1074"/>
      <c r="X145" s="492">
        <f t="shared" si="318"/>
        <v>0</v>
      </c>
      <c r="Y145" s="547">
        <f t="shared" si="281"/>
        <v>0</v>
      </c>
      <c r="Z145" s="1074"/>
      <c r="AA145" s="492">
        <f t="shared" si="325"/>
        <v>0</v>
      </c>
      <c r="AB145" s="547">
        <f t="shared" si="282"/>
        <v>0</v>
      </c>
      <c r="AC145" s="195"/>
      <c r="AD145" s="492">
        <f t="shared" si="319"/>
        <v>0</v>
      </c>
      <c r="AE145" s="547">
        <f t="shared" si="283"/>
        <v>0</v>
      </c>
      <c r="AF145" s="195"/>
      <c r="AG145" s="492">
        <f t="shared" si="320"/>
        <v>0</v>
      </c>
      <c r="AH145" s="547">
        <f t="shared" si="284"/>
        <v>0</v>
      </c>
      <c r="AI145" s="195"/>
      <c r="AJ145" s="492">
        <f t="shared" si="321"/>
        <v>0</v>
      </c>
      <c r="AK145" s="547">
        <f t="shared" si="285"/>
        <v>0</v>
      </c>
      <c r="AL145" s="195"/>
      <c r="AM145" s="492">
        <f t="shared" si="322"/>
        <v>0</v>
      </c>
      <c r="AN145" s="547">
        <f t="shared" si="286"/>
        <v>0</v>
      </c>
      <c r="AO145" s="195"/>
      <c r="AP145" s="492">
        <f t="shared" si="287"/>
        <v>0</v>
      </c>
      <c r="AQ145" s="547">
        <f t="shared" si="288"/>
        <v>0</v>
      </c>
      <c r="AR145" s="195"/>
      <c r="AS145" s="492">
        <f t="shared" si="289"/>
        <v>0</v>
      </c>
      <c r="AT145" s="547">
        <f t="shared" si="290"/>
        <v>0</v>
      </c>
      <c r="AU145" s="195"/>
      <c r="AV145" s="492">
        <f t="shared" si="291"/>
        <v>0</v>
      </c>
      <c r="AW145" s="547">
        <f t="shared" si="292"/>
        <v>0</v>
      </c>
      <c r="AX145" s="195"/>
      <c r="AY145" s="492">
        <f t="shared" si="293"/>
        <v>0</v>
      </c>
      <c r="AZ145" s="547">
        <f t="shared" si="294"/>
        <v>0</v>
      </c>
      <c r="BA145" s="195"/>
      <c r="BB145" s="492">
        <f t="shared" si="295"/>
        <v>0</v>
      </c>
      <c r="BC145" s="547">
        <f t="shared" si="296"/>
        <v>0</v>
      </c>
      <c r="BD145" s="195"/>
      <c r="BE145" s="492">
        <f t="shared" si="297"/>
        <v>0</v>
      </c>
      <c r="BF145" s="547">
        <f t="shared" si="298"/>
        <v>0</v>
      </c>
      <c r="BG145" s="195"/>
      <c r="BH145" s="492">
        <f t="shared" si="299"/>
        <v>0</v>
      </c>
      <c r="BI145" s="547">
        <f t="shared" si="300"/>
        <v>0</v>
      </c>
      <c r="BJ145" s="195"/>
      <c r="BK145" s="492">
        <f t="shared" si="301"/>
        <v>0</v>
      </c>
      <c r="BL145" s="547">
        <f t="shared" si="302"/>
        <v>0</v>
      </c>
      <c r="BM145" s="195"/>
      <c r="BN145" s="492">
        <f t="shared" si="303"/>
        <v>0</v>
      </c>
      <c r="BO145" s="547">
        <f t="shared" si="304"/>
        <v>0</v>
      </c>
      <c r="BP145" s="195"/>
      <c r="BQ145" s="492">
        <f t="shared" si="305"/>
        <v>0</v>
      </c>
      <c r="BR145" s="285">
        <f t="shared" si="274"/>
        <v>0</v>
      </c>
      <c r="BS145" s="286">
        <f t="shared" si="275"/>
        <v>0</v>
      </c>
      <c r="BT145" s="266">
        <f t="shared" si="276"/>
        <v>0</v>
      </c>
      <c r="BU145" s="740">
        <f t="shared" si="323"/>
        <v>9085.4189999999999</v>
      </c>
      <c r="BV145" s="712">
        <f t="shared" si="306"/>
        <v>7155</v>
      </c>
      <c r="BW145" s="266">
        <f t="shared" si="307"/>
        <v>6127.3774350000003</v>
      </c>
      <c r="BX145" s="285">
        <f t="shared" si="324"/>
        <v>9085.4189999999999</v>
      </c>
      <c r="BY145" s="286">
        <f t="shared" si="324"/>
        <v>7155</v>
      </c>
      <c r="BZ145" s="266">
        <f t="shared" si="324"/>
        <v>6127.3774350000003</v>
      </c>
      <c r="CA145" s="285">
        <f t="shared" si="308"/>
        <v>0</v>
      </c>
      <c r="CB145" s="715">
        <v>0</v>
      </c>
      <c r="CC145" s="266">
        <f t="shared" si="312"/>
        <v>0</v>
      </c>
      <c r="CD145" s="309">
        <f t="shared" si="309"/>
        <v>9085.4189999999999</v>
      </c>
      <c r="CE145" s="310">
        <f t="shared" si="310"/>
        <v>7155</v>
      </c>
      <c r="CF145" s="308">
        <f t="shared" si="311"/>
        <v>6127.3774350000003</v>
      </c>
      <c r="CG145" s="326"/>
      <c r="CI145" s="737"/>
    </row>
    <row r="146" spans="1:87" s="972" customFormat="1">
      <c r="A146" s="177">
        <f t="shared" si="313"/>
        <v>134</v>
      </c>
      <c r="B146" s="165" t="s">
        <v>907</v>
      </c>
      <c r="C146" s="134" t="s">
        <v>226</v>
      </c>
      <c r="D146" s="1100" t="str">
        <f>' Grants'!E156</f>
        <v>Nexhmi Mustafa</v>
      </c>
      <c r="E146" s="218"/>
      <c r="F146" s="761">
        <v>11349.06</v>
      </c>
      <c r="G146" s="1207">
        <v>10000</v>
      </c>
      <c r="H146" s="183"/>
      <c r="I146" s="1569">
        <v>10000</v>
      </c>
      <c r="J146" s="547">
        <f t="shared" si="277"/>
        <v>0</v>
      </c>
      <c r="K146" s="195"/>
      <c r="L146" s="492">
        <f t="shared" si="314"/>
        <v>0</v>
      </c>
      <c r="M146" s="547">
        <f t="shared" si="278"/>
        <v>0</v>
      </c>
      <c r="N146" s="195"/>
      <c r="O146" s="492">
        <f t="shared" si="315"/>
        <v>0</v>
      </c>
      <c r="P146" s="547">
        <f t="shared" si="279"/>
        <v>0</v>
      </c>
      <c r="Q146" s="195"/>
      <c r="R146" s="492">
        <f t="shared" si="316"/>
        <v>0</v>
      </c>
      <c r="S146" s="547">
        <f t="shared" si="280"/>
        <v>0</v>
      </c>
      <c r="T146" s="195"/>
      <c r="U146" s="492">
        <f t="shared" si="317"/>
        <v>0</v>
      </c>
      <c r="V146" s="547">
        <f t="shared" si="273"/>
        <v>0</v>
      </c>
      <c r="W146" s="1074"/>
      <c r="X146" s="492">
        <f t="shared" si="318"/>
        <v>0</v>
      </c>
      <c r="Y146" s="547">
        <f t="shared" si="281"/>
        <v>0</v>
      </c>
      <c r="Z146" s="1074"/>
      <c r="AA146" s="492">
        <f t="shared" si="325"/>
        <v>0</v>
      </c>
      <c r="AB146" s="547">
        <f t="shared" si="282"/>
        <v>0</v>
      </c>
      <c r="AC146" s="195"/>
      <c r="AD146" s="492">
        <f t="shared" si="319"/>
        <v>0</v>
      </c>
      <c r="AE146" s="547">
        <f t="shared" si="283"/>
        <v>0</v>
      </c>
      <c r="AF146" s="195"/>
      <c r="AG146" s="492">
        <f t="shared" si="320"/>
        <v>0</v>
      </c>
      <c r="AH146" s="547">
        <f t="shared" si="284"/>
        <v>0</v>
      </c>
      <c r="AI146" s="195"/>
      <c r="AJ146" s="492">
        <f t="shared" si="321"/>
        <v>0</v>
      </c>
      <c r="AK146" s="547">
        <f t="shared" si="285"/>
        <v>0</v>
      </c>
      <c r="AL146" s="195"/>
      <c r="AM146" s="492">
        <f t="shared" si="322"/>
        <v>0</v>
      </c>
      <c r="AN146" s="547">
        <f t="shared" si="286"/>
        <v>0</v>
      </c>
      <c r="AO146" s="195"/>
      <c r="AP146" s="492">
        <f t="shared" si="287"/>
        <v>0</v>
      </c>
      <c r="AQ146" s="547">
        <f t="shared" si="288"/>
        <v>0</v>
      </c>
      <c r="AR146" s="195"/>
      <c r="AS146" s="492">
        <f t="shared" si="289"/>
        <v>0</v>
      </c>
      <c r="AT146" s="547">
        <f t="shared" si="290"/>
        <v>0</v>
      </c>
      <c r="AU146" s="195"/>
      <c r="AV146" s="492">
        <f t="shared" si="291"/>
        <v>0</v>
      </c>
      <c r="AW146" s="547">
        <f t="shared" si="292"/>
        <v>0</v>
      </c>
      <c r="AX146" s="195"/>
      <c r="AY146" s="492">
        <f t="shared" si="293"/>
        <v>0</v>
      </c>
      <c r="AZ146" s="547">
        <f t="shared" si="294"/>
        <v>0</v>
      </c>
      <c r="BA146" s="195"/>
      <c r="BB146" s="492">
        <f t="shared" si="295"/>
        <v>0</v>
      </c>
      <c r="BC146" s="547">
        <f t="shared" si="296"/>
        <v>0</v>
      </c>
      <c r="BD146" s="195"/>
      <c r="BE146" s="492">
        <f t="shared" si="297"/>
        <v>0</v>
      </c>
      <c r="BF146" s="547">
        <f t="shared" si="298"/>
        <v>0</v>
      </c>
      <c r="BG146" s="195"/>
      <c r="BH146" s="492">
        <f t="shared" si="299"/>
        <v>0</v>
      </c>
      <c r="BI146" s="547">
        <f t="shared" si="300"/>
        <v>0</v>
      </c>
      <c r="BJ146" s="195"/>
      <c r="BK146" s="492">
        <f t="shared" si="301"/>
        <v>0</v>
      </c>
      <c r="BL146" s="547">
        <f t="shared" si="302"/>
        <v>0</v>
      </c>
      <c r="BM146" s="195"/>
      <c r="BN146" s="492">
        <f t="shared" si="303"/>
        <v>0</v>
      </c>
      <c r="BO146" s="547">
        <f t="shared" si="304"/>
        <v>0</v>
      </c>
      <c r="BP146" s="195"/>
      <c r="BQ146" s="492">
        <f t="shared" si="305"/>
        <v>0</v>
      </c>
      <c r="BR146" s="285">
        <f t="shared" si="274"/>
        <v>0</v>
      </c>
      <c r="BS146" s="286">
        <f t="shared" si="275"/>
        <v>0</v>
      </c>
      <c r="BT146" s="266">
        <f t="shared" si="276"/>
        <v>0</v>
      </c>
      <c r="BU146" s="740">
        <f t="shared" si="323"/>
        <v>12698</v>
      </c>
      <c r="BV146" s="712">
        <f t="shared" si="306"/>
        <v>10000</v>
      </c>
      <c r="BW146" s="266">
        <f t="shared" si="307"/>
        <v>8563.77</v>
      </c>
      <c r="BX146" s="285">
        <f t="shared" si="324"/>
        <v>12698</v>
      </c>
      <c r="BY146" s="286">
        <f t="shared" si="324"/>
        <v>10000</v>
      </c>
      <c r="BZ146" s="266">
        <f t="shared" si="324"/>
        <v>8563.77</v>
      </c>
      <c r="CA146" s="285">
        <f t="shared" si="308"/>
        <v>0</v>
      </c>
      <c r="CB146" s="715">
        <v>0</v>
      </c>
      <c r="CC146" s="266">
        <f t="shared" si="312"/>
        <v>0</v>
      </c>
      <c r="CD146" s="309">
        <f t="shared" si="309"/>
        <v>12698</v>
      </c>
      <c r="CE146" s="310">
        <f t="shared" si="310"/>
        <v>10000</v>
      </c>
      <c r="CF146" s="308">
        <f t="shared" si="311"/>
        <v>8563.77</v>
      </c>
      <c r="CG146" s="326"/>
      <c r="CI146" s="737"/>
    </row>
    <row r="147" spans="1:87" s="972" customFormat="1">
      <c r="A147" s="177">
        <f t="shared" si="313"/>
        <v>135</v>
      </c>
      <c r="B147" s="165" t="s">
        <v>908</v>
      </c>
      <c r="C147" s="134" t="s">
        <v>226</v>
      </c>
      <c r="D147" s="1100" t="str">
        <f>' Grants'!E158</f>
        <v>Tefik Canga</v>
      </c>
      <c r="E147" s="218"/>
      <c r="F147" s="761">
        <v>11349.06</v>
      </c>
      <c r="G147" s="1207">
        <v>6565</v>
      </c>
      <c r="H147" s="183"/>
      <c r="I147" s="1569">
        <v>6565</v>
      </c>
      <c r="J147" s="547">
        <f t="shared" si="277"/>
        <v>0</v>
      </c>
      <c r="K147" s="195"/>
      <c r="L147" s="492">
        <f t="shared" si="314"/>
        <v>0</v>
      </c>
      <c r="M147" s="547">
        <f t="shared" si="278"/>
        <v>0</v>
      </c>
      <c r="N147" s="195"/>
      <c r="O147" s="492">
        <f t="shared" si="315"/>
        <v>0</v>
      </c>
      <c r="P147" s="547">
        <f t="shared" si="279"/>
        <v>0</v>
      </c>
      <c r="Q147" s="195"/>
      <c r="R147" s="492">
        <f t="shared" si="316"/>
        <v>0</v>
      </c>
      <c r="S147" s="547">
        <f t="shared" si="280"/>
        <v>0</v>
      </c>
      <c r="T147" s="195"/>
      <c r="U147" s="492">
        <f t="shared" si="317"/>
        <v>0</v>
      </c>
      <c r="V147" s="547">
        <f t="shared" si="273"/>
        <v>0</v>
      </c>
      <c r="W147" s="1074"/>
      <c r="X147" s="492">
        <f t="shared" si="318"/>
        <v>0</v>
      </c>
      <c r="Y147" s="547">
        <f t="shared" si="281"/>
        <v>0</v>
      </c>
      <c r="Z147" s="1074"/>
      <c r="AA147" s="492">
        <f t="shared" si="325"/>
        <v>0</v>
      </c>
      <c r="AB147" s="547">
        <f t="shared" si="282"/>
        <v>0</v>
      </c>
      <c r="AC147" s="195"/>
      <c r="AD147" s="492">
        <f t="shared" si="319"/>
        <v>0</v>
      </c>
      <c r="AE147" s="547">
        <f t="shared" si="283"/>
        <v>0</v>
      </c>
      <c r="AF147" s="195"/>
      <c r="AG147" s="492">
        <f t="shared" si="320"/>
        <v>0</v>
      </c>
      <c r="AH147" s="547">
        <f t="shared" si="284"/>
        <v>0</v>
      </c>
      <c r="AI147" s="195"/>
      <c r="AJ147" s="492">
        <f t="shared" si="321"/>
        <v>0</v>
      </c>
      <c r="AK147" s="547">
        <f t="shared" si="285"/>
        <v>0</v>
      </c>
      <c r="AL147" s="195"/>
      <c r="AM147" s="492">
        <f t="shared" si="322"/>
        <v>0</v>
      </c>
      <c r="AN147" s="547">
        <f t="shared" si="286"/>
        <v>0</v>
      </c>
      <c r="AO147" s="195"/>
      <c r="AP147" s="492">
        <f t="shared" si="287"/>
        <v>0</v>
      </c>
      <c r="AQ147" s="547">
        <f t="shared" si="288"/>
        <v>0</v>
      </c>
      <c r="AR147" s="195"/>
      <c r="AS147" s="492">
        <f t="shared" si="289"/>
        <v>0</v>
      </c>
      <c r="AT147" s="547">
        <f t="shared" si="290"/>
        <v>0</v>
      </c>
      <c r="AU147" s="195"/>
      <c r="AV147" s="492">
        <f t="shared" si="291"/>
        <v>0</v>
      </c>
      <c r="AW147" s="547">
        <f t="shared" si="292"/>
        <v>0</v>
      </c>
      <c r="AX147" s="195"/>
      <c r="AY147" s="492">
        <f t="shared" si="293"/>
        <v>0</v>
      </c>
      <c r="AZ147" s="547">
        <f t="shared" si="294"/>
        <v>0</v>
      </c>
      <c r="BA147" s="195"/>
      <c r="BB147" s="492">
        <f t="shared" si="295"/>
        <v>0</v>
      </c>
      <c r="BC147" s="547">
        <f t="shared" si="296"/>
        <v>0</v>
      </c>
      <c r="BD147" s="195"/>
      <c r="BE147" s="492">
        <f t="shared" si="297"/>
        <v>0</v>
      </c>
      <c r="BF147" s="547">
        <f t="shared" si="298"/>
        <v>0</v>
      </c>
      <c r="BG147" s="195"/>
      <c r="BH147" s="492">
        <f t="shared" si="299"/>
        <v>0</v>
      </c>
      <c r="BI147" s="547">
        <f t="shared" si="300"/>
        <v>0</v>
      </c>
      <c r="BJ147" s="195"/>
      <c r="BK147" s="492">
        <f t="shared" si="301"/>
        <v>0</v>
      </c>
      <c r="BL147" s="547">
        <f t="shared" si="302"/>
        <v>0</v>
      </c>
      <c r="BM147" s="195"/>
      <c r="BN147" s="492">
        <f t="shared" si="303"/>
        <v>0</v>
      </c>
      <c r="BO147" s="547">
        <f t="shared" si="304"/>
        <v>0</v>
      </c>
      <c r="BP147" s="195"/>
      <c r="BQ147" s="492">
        <f t="shared" si="305"/>
        <v>0</v>
      </c>
      <c r="BR147" s="285">
        <f t="shared" si="274"/>
        <v>0</v>
      </c>
      <c r="BS147" s="286">
        <f t="shared" si="275"/>
        <v>0</v>
      </c>
      <c r="BT147" s="266">
        <f t="shared" si="276"/>
        <v>0</v>
      </c>
      <c r="BU147" s="740">
        <f t="shared" si="323"/>
        <v>8336.237000000001</v>
      </c>
      <c r="BV147" s="712">
        <f t="shared" si="306"/>
        <v>6565</v>
      </c>
      <c r="BW147" s="266">
        <f t="shared" si="307"/>
        <v>5622.1150050000006</v>
      </c>
      <c r="BX147" s="285">
        <f t="shared" si="324"/>
        <v>8336.237000000001</v>
      </c>
      <c r="BY147" s="286">
        <f t="shared" si="324"/>
        <v>6565</v>
      </c>
      <c r="BZ147" s="266">
        <f t="shared" si="324"/>
        <v>5622.1150050000006</v>
      </c>
      <c r="CA147" s="285">
        <f t="shared" si="308"/>
        <v>0</v>
      </c>
      <c r="CB147" s="715">
        <v>0</v>
      </c>
      <c r="CC147" s="266">
        <f t="shared" si="312"/>
        <v>0</v>
      </c>
      <c r="CD147" s="309">
        <f t="shared" si="309"/>
        <v>8336.237000000001</v>
      </c>
      <c r="CE147" s="310">
        <f t="shared" si="310"/>
        <v>6565</v>
      </c>
      <c r="CF147" s="308">
        <f t="shared" si="311"/>
        <v>5622.1150050000006</v>
      </c>
      <c r="CG147" s="326"/>
      <c r="CI147" s="737"/>
    </row>
    <row r="148" spans="1:87" s="972" customFormat="1">
      <c r="A148" s="177">
        <f t="shared" si="313"/>
        <v>136</v>
      </c>
      <c r="B148" s="165" t="s">
        <v>909</v>
      </c>
      <c r="C148" s="134" t="s">
        <v>226</v>
      </c>
      <c r="D148" s="1100" t="str">
        <f>' Grants'!E160</f>
        <v>Pjeter Bogdani</v>
      </c>
      <c r="E148" s="218"/>
      <c r="F148" s="761">
        <v>11349.06</v>
      </c>
      <c r="G148" s="1207">
        <v>10000</v>
      </c>
      <c r="H148" s="183"/>
      <c r="I148" s="1570">
        <v>10000</v>
      </c>
      <c r="J148" s="547">
        <f t="shared" si="277"/>
        <v>0</v>
      </c>
      <c r="K148" s="195"/>
      <c r="L148" s="492">
        <f t="shared" si="314"/>
        <v>0</v>
      </c>
      <c r="M148" s="547">
        <f t="shared" si="278"/>
        <v>0</v>
      </c>
      <c r="N148" s="195"/>
      <c r="O148" s="492">
        <f t="shared" si="315"/>
        <v>0</v>
      </c>
      <c r="P148" s="547">
        <f t="shared" si="279"/>
        <v>0</v>
      </c>
      <c r="Q148" s="195"/>
      <c r="R148" s="492">
        <f t="shared" si="316"/>
        <v>0</v>
      </c>
      <c r="S148" s="547">
        <f t="shared" si="280"/>
        <v>0</v>
      </c>
      <c r="T148" s="195"/>
      <c r="U148" s="492">
        <f t="shared" si="317"/>
        <v>0</v>
      </c>
      <c r="V148" s="547">
        <f t="shared" si="273"/>
        <v>0</v>
      </c>
      <c r="W148" s="1074"/>
      <c r="X148" s="492">
        <f t="shared" si="318"/>
        <v>0</v>
      </c>
      <c r="Y148" s="547">
        <f t="shared" si="281"/>
        <v>0</v>
      </c>
      <c r="Z148" s="1074"/>
      <c r="AA148" s="492">
        <f t="shared" si="325"/>
        <v>0</v>
      </c>
      <c r="AB148" s="547">
        <f t="shared" si="282"/>
        <v>0</v>
      </c>
      <c r="AC148" s="195"/>
      <c r="AD148" s="492">
        <f t="shared" si="319"/>
        <v>0</v>
      </c>
      <c r="AE148" s="547">
        <f t="shared" si="283"/>
        <v>0</v>
      </c>
      <c r="AF148" s="195"/>
      <c r="AG148" s="492">
        <f t="shared" si="320"/>
        <v>0</v>
      </c>
      <c r="AH148" s="547">
        <f t="shared" si="284"/>
        <v>0</v>
      </c>
      <c r="AI148" s="195"/>
      <c r="AJ148" s="492">
        <f t="shared" si="321"/>
        <v>0</v>
      </c>
      <c r="AK148" s="547">
        <f t="shared" si="285"/>
        <v>0</v>
      </c>
      <c r="AL148" s="195"/>
      <c r="AM148" s="492">
        <f t="shared" si="322"/>
        <v>0</v>
      </c>
      <c r="AN148" s="547">
        <f t="shared" si="286"/>
        <v>0</v>
      </c>
      <c r="AO148" s="195"/>
      <c r="AP148" s="492">
        <f t="shared" si="287"/>
        <v>0</v>
      </c>
      <c r="AQ148" s="547">
        <f t="shared" si="288"/>
        <v>0</v>
      </c>
      <c r="AR148" s="195"/>
      <c r="AS148" s="492">
        <f t="shared" si="289"/>
        <v>0</v>
      </c>
      <c r="AT148" s="547">
        <f t="shared" si="290"/>
        <v>0</v>
      </c>
      <c r="AU148" s="195"/>
      <c r="AV148" s="492">
        <f t="shared" si="291"/>
        <v>0</v>
      </c>
      <c r="AW148" s="547">
        <f t="shared" si="292"/>
        <v>0</v>
      </c>
      <c r="AX148" s="195"/>
      <c r="AY148" s="492">
        <f t="shared" si="293"/>
        <v>0</v>
      </c>
      <c r="AZ148" s="547">
        <f t="shared" si="294"/>
        <v>0</v>
      </c>
      <c r="BA148" s="195"/>
      <c r="BB148" s="492">
        <f t="shared" si="295"/>
        <v>0</v>
      </c>
      <c r="BC148" s="547">
        <f t="shared" si="296"/>
        <v>0</v>
      </c>
      <c r="BD148" s="195"/>
      <c r="BE148" s="492">
        <f t="shared" si="297"/>
        <v>0</v>
      </c>
      <c r="BF148" s="547">
        <f t="shared" si="298"/>
        <v>0</v>
      </c>
      <c r="BG148" s="195"/>
      <c r="BH148" s="492">
        <f t="shared" si="299"/>
        <v>0</v>
      </c>
      <c r="BI148" s="547">
        <f t="shared" si="300"/>
        <v>0</v>
      </c>
      <c r="BJ148" s="195"/>
      <c r="BK148" s="492">
        <f t="shared" si="301"/>
        <v>0</v>
      </c>
      <c r="BL148" s="547">
        <f t="shared" si="302"/>
        <v>0</v>
      </c>
      <c r="BM148" s="195"/>
      <c r="BN148" s="492">
        <f t="shared" si="303"/>
        <v>0</v>
      </c>
      <c r="BO148" s="547">
        <f t="shared" si="304"/>
        <v>0</v>
      </c>
      <c r="BP148" s="195"/>
      <c r="BQ148" s="492">
        <f t="shared" si="305"/>
        <v>0</v>
      </c>
      <c r="BR148" s="285">
        <f t="shared" si="274"/>
        <v>0</v>
      </c>
      <c r="BS148" s="286">
        <f t="shared" si="275"/>
        <v>0</v>
      </c>
      <c r="BT148" s="266">
        <f t="shared" si="276"/>
        <v>0</v>
      </c>
      <c r="BU148" s="740">
        <f t="shared" si="323"/>
        <v>12698</v>
      </c>
      <c r="BV148" s="712">
        <f t="shared" si="306"/>
        <v>10000</v>
      </c>
      <c r="BW148" s="266">
        <f t="shared" si="307"/>
        <v>8563.77</v>
      </c>
      <c r="BX148" s="285">
        <f t="shared" si="324"/>
        <v>12698</v>
      </c>
      <c r="BY148" s="286">
        <f t="shared" si="324"/>
        <v>10000</v>
      </c>
      <c r="BZ148" s="266">
        <f t="shared" si="324"/>
        <v>8563.77</v>
      </c>
      <c r="CA148" s="285">
        <f t="shared" si="308"/>
        <v>0</v>
      </c>
      <c r="CB148" s="715">
        <v>0</v>
      </c>
      <c r="CC148" s="266">
        <f t="shared" si="312"/>
        <v>0</v>
      </c>
      <c r="CD148" s="309">
        <f t="shared" si="309"/>
        <v>12698</v>
      </c>
      <c r="CE148" s="310">
        <f t="shared" si="310"/>
        <v>10000</v>
      </c>
      <c r="CF148" s="308">
        <f t="shared" si="311"/>
        <v>8563.77</v>
      </c>
      <c r="CG148" s="326"/>
      <c r="CI148" s="737"/>
    </row>
    <row r="149" spans="1:87" s="972" customFormat="1">
      <c r="A149" s="177">
        <f t="shared" si="313"/>
        <v>137</v>
      </c>
      <c r="B149" s="165" t="s">
        <v>910</v>
      </c>
      <c r="C149" s="134" t="s">
        <v>226</v>
      </c>
      <c r="D149" s="1100" t="str">
        <f>' Grants'!E162</f>
        <v>Sami Frasheri</v>
      </c>
      <c r="E149" s="218"/>
      <c r="F149" s="761">
        <v>11349.06</v>
      </c>
      <c r="G149" s="1207">
        <v>7710</v>
      </c>
      <c r="H149" s="183"/>
      <c r="I149" s="1569">
        <v>7710</v>
      </c>
      <c r="J149" s="547">
        <f t="shared" si="277"/>
        <v>0</v>
      </c>
      <c r="K149" s="195"/>
      <c r="L149" s="492">
        <f t="shared" si="314"/>
        <v>0</v>
      </c>
      <c r="M149" s="547">
        <f t="shared" si="278"/>
        <v>0</v>
      </c>
      <c r="N149" s="195"/>
      <c r="O149" s="492">
        <f t="shared" si="315"/>
        <v>0</v>
      </c>
      <c r="P149" s="547">
        <f t="shared" si="279"/>
        <v>0</v>
      </c>
      <c r="Q149" s="195"/>
      <c r="R149" s="492">
        <f t="shared" si="316"/>
        <v>0</v>
      </c>
      <c r="S149" s="547">
        <f t="shared" si="280"/>
        <v>0</v>
      </c>
      <c r="T149" s="195"/>
      <c r="U149" s="492">
        <f t="shared" si="317"/>
        <v>0</v>
      </c>
      <c r="V149" s="547">
        <f t="shared" si="273"/>
        <v>0</v>
      </c>
      <c r="W149" s="1074"/>
      <c r="X149" s="492">
        <f t="shared" si="318"/>
        <v>0</v>
      </c>
      <c r="Y149" s="547">
        <f t="shared" si="281"/>
        <v>0</v>
      </c>
      <c r="Z149" s="1074"/>
      <c r="AA149" s="492">
        <f t="shared" si="325"/>
        <v>0</v>
      </c>
      <c r="AB149" s="547">
        <f t="shared" si="282"/>
        <v>0</v>
      </c>
      <c r="AC149" s="195"/>
      <c r="AD149" s="492">
        <f t="shared" si="319"/>
        <v>0</v>
      </c>
      <c r="AE149" s="547">
        <f t="shared" si="283"/>
        <v>0</v>
      </c>
      <c r="AF149" s="195"/>
      <c r="AG149" s="492">
        <f t="shared" si="320"/>
        <v>0</v>
      </c>
      <c r="AH149" s="547">
        <f t="shared" si="284"/>
        <v>0</v>
      </c>
      <c r="AI149" s="195"/>
      <c r="AJ149" s="492">
        <f t="shared" si="321"/>
        <v>0</v>
      </c>
      <c r="AK149" s="547">
        <f t="shared" si="285"/>
        <v>0</v>
      </c>
      <c r="AL149" s="195"/>
      <c r="AM149" s="492">
        <f t="shared" si="322"/>
        <v>0</v>
      </c>
      <c r="AN149" s="547">
        <f t="shared" si="286"/>
        <v>0</v>
      </c>
      <c r="AO149" s="195"/>
      <c r="AP149" s="492">
        <f t="shared" si="287"/>
        <v>0</v>
      </c>
      <c r="AQ149" s="547">
        <f t="shared" si="288"/>
        <v>0</v>
      </c>
      <c r="AR149" s="195"/>
      <c r="AS149" s="492">
        <f t="shared" si="289"/>
        <v>0</v>
      </c>
      <c r="AT149" s="547">
        <f t="shared" si="290"/>
        <v>0</v>
      </c>
      <c r="AU149" s="195"/>
      <c r="AV149" s="492">
        <f t="shared" si="291"/>
        <v>0</v>
      </c>
      <c r="AW149" s="547">
        <f t="shared" si="292"/>
        <v>0</v>
      </c>
      <c r="AX149" s="195"/>
      <c r="AY149" s="492">
        <f t="shared" si="293"/>
        <v>0</v>
      </c>
      <c r="AZ149" s="547">
        <f t="shared" si="294"/>
        <v>0</v>
      </c>
      <c r="BA149" s="195"/>
      <c r="BB149" s="492">
        <f t="shared" si="295"/>
        <v>0</v>
      </c>
      <c r="BC149" s="547">
        <f t="shared" si="296"/>
        <v>0</v>
      </c>
      <c r="BD149" s="195"/>
      <c r="BE149" s="492">
        <f t="shared" si="297"/>
        <v>0</v>
      </c>
      <c r="BF149" s="547">
        <f t="shared" si="298"/>
        <v>0</v>
      </c>
      <c r="BG149" s="195"/>
      <c r="BH149" s="492">
        <f t="shared" si="299"/>
        <v>0</v>
      </c>
      <c r="BI149" s="547">
        <f t="shared" si="300"/>
        <v>0</v>
      </c>
      <c r="BJ149" s="195"/>
      <c r="BK149" s="492">
        <f t="shared" si="301"/>
        <v>0</v>
      </c>
      <c r="BL149" s="547">
        <f t="shared" si="302"/>
        <v>0</v>
      </c>
      <c r="BM149" s="195"/>
      <c r="BN149" s="492">
        <f t="shared" si="303"/>
        <v>0</v>
      </c>
      <c r="BO149" s="547">
        <f t="shared" si="304"/>
        <v>0</v>
      </c>
      <c r="BP149" s="195"/>
      <c r="BQ149" s="492">
        <f t="shared" si="305"/>
        <v>0</v>
      </c>
      <c r="BR149" s="285">
        <f t="shared" si="274"/>
        <v>0</v>
      </c>
      <c r="BS149" s="286">
        <f t="shared" si="275"/>
        <v>0</v>
      </c>
      <c r="BT149" s="266">
        <f t="shared" si="276"/>
        <v>0</v>
      </c>
      <c r="BU149" s="740">
        <f t="shared" si="323"/>
        <v>9790.1579999999994</v>
      </c>
      <c r="BV149" s="712">
        <f t="shared" si="306"/>
        <v>7710</v>
      </c>
      <c r="BW149" s="266">
        <f t="shared" si="307"/>
        <v>6602.6666700000005</v>
      </c>
      <c r="BX149" s="285">
        <f t="shared" si="324"/>
        <v>9790.1579999999994</v>
      </c>
      <c r="BY149" s="286">
        <f t="shared" si="324"/>
        <v>7710</v>
      </c>
      <c r="BZ149" s="266">
        <f t="shared" si="324"/>
        <v>6602.6666700000005</v>
      </c>
      <c r="CA149" s="285">
        <f t="shared" si="308"/>
        <v>0</v>
      </c>
      <c r="CB149" s="715">
        <v>0</v>
      </c>
      <c r="CC149" s="266">
        <f t="shared" si="312"/>
        <v>0</v>
      </c>
      <c r="CD149" s="309">
        <f t="shared" si="309"/>
        <v>9790.1579999999994</v>
      </c>
      <c r="CE149" s="310">
        <f t="shared" si="310"/>
        <v>7710</v>
      </c>
      <c r="CF149" s="308">
        <f t="shared" si="311"/>
        <v>6602.6666700000005</v>
      </c>
      <c r="CG149" s="326"/>
      <c r="CI149" s="737"/>
    </row>
    <row r="150" spans="1:87" s="972" customFormat="1">
      <c r="A150" s="177">
        <f t="shared" si="313"/>
        <v>138</v>
      </c>
      <c r="B150" s="165" t="s">
        <v>912</v>
      </c>
      <c r="C150" s="134" t="s">
        <v>226</v>
      </c>
      <c r="D150" s="1100" t="str">
        <f>' Grants'!E164</f>
        <v>Jahe Hasani</v>
      </c>
      <c r="E150" s="218"/>
      <c r="F150" s="761">
        <v>11349.06</v>
      </c>
      <c r="G150" s="1207">
        <v>5370</v>
      </c>
      <c r="H150" s="183"/>
      <c r="I150" s="1569">
        <v>5370</v>
      </c>
      <c r="J150" s="547">
        <f t="shared" si="277"/>
        <v>0</v>
      </c>
      <c r="K150" s="195"/>
      <c r="L150" s="492">
        <f t="shared" si="314"/>
        <v>0</v>
      </c>
      <c r="M150" s="547">
        <f t="shared" si="278"/>
        <v>0</v>
      </c>
      <c r="N150" s="195"/>
      <c r="O150" s="492">
        <f t="shared" si="315"/>
        <v>0</v>
      </c>
      <c r="P150" s="547">
        <f t="shared" si="279"/>
        <v>0</v>
      </c>
      <c r="Q150" s="195"/>
      <c r="R150" s="492">
        <f t="shared" si="316"/>
        <v>0</v>
      </c>
      <c r="S150" s="547">
        <f t="shared" si="280"/>
        <v>0</v>
      </c>
      <c r="T150" s="195"/>
      <c r="U150" s="492">
        <f t="shared" si="317"/>
        <v>0</v>
      </c>
      <c r="V150" s="547">
        <f t="shared" si="273"/>
        <v>0</v>
      </c>
      <c r="W150" s="1074"/>
      <c r="X150" s="492">
        <f t="shared" si="318"/>
        <v>0</v>
      </c>
      <c r="Y150" s="547">
        <f t="shared" si="281"/>
        <v>0</v>
      </c>
      <c r="Z150" s="1074"/>
      <c r="AA150" s="492">
        <f t="shared" si="325"/>
        <v>0</v>
      </c>
      <c r="AB150" s="547">
        <f t="shared" si="282"/>
        <v>0</v>
      </c>
      <c r="AC150" s="195"/>
      <c r="AD150" s="492">
        <f t="shared" si="319"/>
        <v>0</v>
      </c>
      <c r="AE150" s="547">
        <f t="shared" si="283"/>
        <v>0</v>
      </c>
      <c r="AF150" s="195"/>
      <c r="AG150" s="492">
        <f t="shared" si="320"/>
        <v>0</v>
      </c>
      <c r="AH150" s="547">
        <f t="shared" si="284"/>
        <v>0</v>
      </c>
      <c r="AI150" s="195"/>
      <c r="AJ150" s="492">
        <f t="shared" si="321"/>
        <v>0</v>
      </c>
      <c r="AK150" s="547">
        <f t="shared" si="285"/>
        <v>0</v>
      </c>
      <c r="AL150" s="195"/>
      <c r="AM150" s="492">
        <f t="shared" si="322"/>
        <v>0</v>
      </c>
      <c r="AN150" s="547">
        <f t="shared" si="286"/>
        <v>0</v>
      </c>
      <c r="AO150" s="195"/>
      <c r="AP150" s="492">
        <f t="shared" si="287"/>
        <v>0</v>
      </c>
      <c r="AQ150" s="547">
        <f t="shared" si="288"/>
        <v>0</v>
      </c>
      <c r="AR150" s="195"/>
      <c r="AS150" s="492">
        <f t="shared" si="289"/>
        <v>0</v>
      </c>
      <c r="AT150" s="547">
        <f t="shared" si="290"/>
        <v>0</v>
      </c>
      <c r="AU150" s="195"/>
      <c r="AV150" s="492">
        <f t="shared" si="291"/>
        <v>0</v>
      </c>
      <c r="AW150" s="547">
        <f t="shared" si="292"/>
        <v>0</v>
      </c>
      <c r="AX150" s="195"/>
      <c r="AY150" s="492">
        <f t="shared" si="293"/>
        <v>0</v>
      </c>
      <c r="AZ150" s="547">
        <f t="shared" si="294"/>
        <v>0</v>
      </c>
      <c r="BA150" s="195"/>
      <c r="BB150" s="492">
        <f t="shared" si="295"/>
        <v>0</v>
      </c>
      <c r="BC150" s="547">
        <f t="shared" si="296"/>
        <v>0</v>
      </c>
      <c r="BD150" s="195"/>
      <c r="BE150" s="492">
        <f t="shared" si="297"/>
        <v>0</v>
      </c>
      <c r="BF150" s="547">
        <f t="shared" si="298"/>
        <v>0</v>
      </c>
      <c r="BG150" s="195"/>
      <c r="BH150" s="492">
        <f t="shared" si="299"/>
        <v>0</v>
      </c>
      <c r="BI150" s="547">
        <f t="shared" si="300"/>
        <v>0</v>
      </c>
      <c r="BJ150" s="195"/>
      <c r="BK150" s="492">
        <f t="shared" si="301"/>
        <v>0</v>
      </c>
      <c r="BL150" s="547">
        <f t="shared" si="302"/>
        <v>0</v>
      </c>
      <c r="BM150" s="195"/>
      <c r="BN150" s="492">
        <f t="shared" si="303"/>
        <v>0</v>
      </c>
      <c r="BO150" s="547">
        <f t="shared" si="304"/>
        <v>0</v>
      </c>
      <c r="BP150" s="195"/>
      <c r="BQ150" s="492">
        <f t="shared" si="305"/>
        <v>0</v>
      </c>
      <c r="BR150" s="285">
        <f t="shared" si="274"/>
        <v>0</v>
      </c>
      <c r="BS150" s="286">
        <f t="shared" si="275"/>
        <v>0</v>
      </c>
      <c r="BT150" s="266">
        <f t="shared" si="276"/>
        <v>0</v>
      </c>
      <c r="BU150" s="740">
        <f t="shared" si="323"/>
        <v>6818.826</v>
      </c>
      <c r="BV150" s="712">
        <f t="shared" si="306"/>
        <v>5370</v>
      </c>
      <c r="BW150" s="266">
        <f t="shared" si="307"/>
        <v>4598.74449</v>
      </c>
      <c r="BX150" s="285">
        <f t="shared" si="324"/>
        <v>6818.826</v>
      </c>
      <c r="BY150" s="286">
        <f t="shared" si="324"/>
        <v>5370</v>
      </c>
      <c r="BZ150" s="266">
        <f t="shared" si="324"/>
        <v>4598.74449</v>
      </c>
      <c r="CA150" s="285">
        <f t="shared" si="308"/>
        <v>0</v>
      </c>
      <c r="CB150" s="715">
        <v>0</v>
      </c>
      <c r="CC150" s="266">
        <f t="shared" si="312"/>
        <v>0</v>
      </c>
      <c r="CD150" s="309">
        <f t="shared" si="309"/>
        <v>6818.826</v>
      </c>
      <c r="CE150" s="310">
        <f t="shared" si="310"/>
        <v>5370</v>
      </c>
      <c r="CF150" s="308">
        <f t="shared" si="311"/>
        <v>4598.74449</v>
      </c>
      <c r="CG150" s="326"/>
      <c r="CI150" s="737"/>
    </row>
    <row r="151" spans="1:87" s="972" customFormat="1">
      <c r="A151" s="177">
        <f t="shared" si="313"/>
        <v>139</v>
      </c>
      <c r="B151" s="165" t="s">
        <v>913</v>
      </c>
      <c r="C151" s="134" t="s">
        <v>226</v>
      </c>
      <c r="D151" s="1100" t="str">
        <f>' Grants'!E166</f>
        <v>Luigj Gurakuqi</v>
      </c>
      <c r="E151" s="218"/>
      <c r="F151" s="761">
        <v>11349.06</v>
      </c>
      <c r="G151" s="1207">
        <v>9680</v>
      </c>
      <c r="H151" s="183"/>
      <c r="I151" s="1569">
        <v>9680</v>
      </c>
      <c r="J151" s="547">
        <f t="shared" si="277"/>
        <v>0</v>
      </c>
      <c r="K151" s="195"/>
      <c r="L151" s="492">
        <f t="shared" si="314"/>
        <v>0</v>
      </c>
      <c r="M151" s="547">
        <f t="shared" si="278"/>
        <v>0</v>
      </c>
      <c r="N151" s="195"/>
      <c r="O151" s="492">
        <f t="shared" si="315"/>
        <v>0</v>
      </c>
      <c r="P151" s="547">
        <f t="shared" si="279"/>
        <v>0</v>
      </c>
      <c r="Q151" s="195"/>
      <c r="R151" s="492">
        <f t="shared" si="316"/>
        <v>0</v>
      </c>
      <c r="S151" s="547">
        <f t="shared" si="280"/>
        <v>0</v>
      </c>
      <c r="T151" s="195"/>
      <c r="U151" s="492">
        <f t="shared" si="317"/>
        <v>0</v>
      </c>
      <c r="V151" s="547">
        <f t="shared" si="273"/>
        <v>0</v>
      </c>
      <c r="W151" s="1074"/>
      <c r="X151" s="492">
        <f t="shared" si="318"/>
        <v>0</v>
      </c>
      <c r="Y151" s="547">
        <f t="shared" si="281"/>
        <v>0</v>
      </c>
      <c r="Z151" s="1074"/>
      <c r="AA151" s="492">
        <f t="shared" si="325"/>
        <v>0</v>
      </c>
      <c r="AB151" s="547">
        <f t="shared" si="282"/>
        <v>0</v>
      </c>
      <c r="AC151" s="195"/>
      <c r="AD151" s="492">
        <f t="shared" si="319"/>
        <v>0</v>
      </c>
      <c r="AE151" s="547">
        <f t="shared" si="283"/>
        <v>0</v>
      </c>
      <c r="AF151" s="195"/>
      <c r="AG151" s="492">
        <f t="shared" si="320"/>
        <v>0</v>
      </c>
      <c r="AH151" s="547">
        <f t="shared" si="284"/>
        <v>0</v>
      </c>
      <c r="AI151" s="195"/>
      <c r="AJ151" s="492">
        <f t="shared" si="321"/>
        <v>0</v>
      </c>
      <c r="AK151" s="547">
        <f t="shared" si="285"/>
        <v>0</v>
      </c>
      <c r="AL151" s="195"/>
      <c r="AM151" s="492">
        <f t="shared" si="322"/>
        <v>0</v>
      </c>
      <c r="AN151" s="547">
        <f t="shared" si="286"/>
        <v>0</v>
      </c>
      <c r="AO151" s="195"/>
      <c r="AP151" s="492">
        <f t="shared" si="287"/>
        <v>0</v>
      </c>
      <c r="AQ151" s="547">
        <f t="shared" si="288"/>
        <v>0</v>
      </c>
      <c r="AR151" s="195"/>
      <c r="AS151" s="492">
        <f t="shared" si="289"/>
        <v>0</v>
      </c>
      <c r="AT151" s="547">
        <f t="shared" si="290"/>
        <v>0</v>
      </c>
      <c r="AU151" s="195"/>
      <c r="AV151" s="492">
        <f t="shared" si="291"/>
        <v>0</v>
      </c>
      <c r="AW151" s="547">
        <f t="shared" si="292"/>
        <v>0</v>
      </c>
      <c r="AX151" s="195"/>
      <c r="AY151" s="492">
        <f t="shared" si="293"/>
        <v>0</v>
      </c>
      <c r="AZ151" s="547">
        <f t="shared" si="294"/>
        <v>0</v>
      </c>
      <c r="BA151" s="195"/>
      <c r="BB151" s="492">
        <f t="shared" si="295"/>
        <v>0</v>
      </c>
      <c r="BC151" s="547">
        <f t="shared" si="296"/>
        <v>0</v>
      </c>
      <c r="BD151" s="195"/>
      <c r="BE151" s="492">
        <f t="shared" si="297"/>
        <v>0</v>
      </c>
      <c r="BF151" s="547">
        <f t="shared" si="298"/>
        <v>0</v>
      </c>
      <c r="BG151" s="195"/>
      <c r="BH151" s="492">
        <f t="shared" si="299"/>
        <v>0</v>
      </c>
      <c r="BI151" s="547">
        <f t="shared" si="300"/>
        <v>0</v>
      </c>
      <c r="BJ151" s="195"/>
      <c r="BK151" s="492">
        <f t="shared" si="301"/>
        <v>0</v>
      </c>
      <c r="BL151" s="547">
        <f t="shared" si="302"/>
        <v>0</v>
      </c>
      <c r="BM151" s="195"/>
      <c r="BN151" s="492">
        <f t="shared" si="303"/>
        <v>0</v>
      </c>
      <c r="BO151" s="547">
        <f t="shared" si="304"/>
        <v>0</v>
      </c>
      <c r="BP151" s="195"/>
      <c r="BQ151" s="492">
        <f t="shared" si="305"/>
        <v>0</v>
      </c>
      <c r="BR151" s="285">
        <f t="shared" si="274"/>
        <v>0</v>
      </c>
      <c r="BS151" s="286">
        <f t="shared" si="275"/>
        <v>0</v>
      </c>
      <c r="BT151" s="266">
        <f t="shared" si="276"/>
        <v>0</v>
      </c>
      <c r="BU151" s="740">
        <f t="shared" si="323"/>
        <v>12291.664000000001</v>
      </c>
      <c r="BV151" s="712">
        <f t="shared" si="306"/>
        <v>9680</v>
      </c>
      <c r="BW151" s="266">
        <f t="shared" si="307"/>
        <v>8289.7293600000012</v>
      </c>
      <c r="BX151" s="285">
        <f t="shared" si="324"/>
        <v>12291.664000000001</v>
      </c>
      <c r="BY151" s="286">
        <f t="shared" si="324"/>
        <v>9680</v>
      </c>
      <c r="BZ151" s="266">
        <f t="shared" si="324"/>
        <v>8289.7293600000012</v>
      </c>
      <c r="CA151" s="285">
        <f t="shared" si="308"/>
        <v>0</v>
      </c>
      <c r="CB151" s="715">
        <v>0</v>
      </c>
      <c r="CC151" s="266">
        <f t="shared" si="312"/>
        <v>0</v>
      </c>
      <c r="CD151" s="309">
        <f t="shared" si="309"/>
        <v>12291.664000000001</v>
      </c>
      <c r="CE151" s="310">
        <f t="shared" si="310"/>
        <v>9680</v>
      </c>
      <c r="CF151" s="308">
        <f t="shared" si="311"/>
        <v>8289.7293600000012</v>
      </c>
      <c r="CG151" s="326"/>
      <c r="CI151" s="737"/>
    </row>
    <row r="152" spans="1:87" s="972" customFormat="1">
      <c r="A152" s="177">
        <f t="shared" si="313"/>
        <v>140</v>
      </c>
      <c r="B152" s="165" t="s">
        <v>914</v>
      </c>
      <c r="C152" s="134" t="s">
        <v>226</v>
      </c>
      <c r="D152" s="1100" t="str">
        <f>' Grants'!E168</f>
        <v>Drita - Majac</v>
      </c>
      <c r="E152" s="218"/>
      <c r="F152" s="761">
        <v>11349.06</v>
      </c>
      <c r="G152" s="1207">
        <v>9790</v>
      </c>
      <c r="H152" s="183"/>
      <c r="I152" s="1569">
        <v>9790</v>
      </c>
      <c r="J152" s="547">
        <f t="shared" si="277"/>
        <v>0</v>
      </c>
      <c r="K152" s="195"/>
      <c r="L152" s="492">
        <f t="shared" si="314"/>
        <v>0</v>
      </c>
      <c r="M152" s="547">
        <f t="shared" si="278"/>
        <v>0</v>
      </c>
      <c r="N152" s="195"/>
      <c r="O152" s="492">
        <f t="shared" si="315"/>
        <v>0</v>
      </c>
      <c r="P152" s="547">
        <f t="shared" si="279"/>
        <v>0</v>
      </c>
      <c r="Q152" s="195"/>
      <c r="R152" s="492">
        <f t="shared" si="316"/>
        <v>0</v>
      </c>
      <c r="S152" s="547">
        <f t="shared" si="280"/>
        <v>0</v>
      </c>
      <c r="T152" s="195"/>
      <c r="U152" s="492">
        <f t="shared" si="317"/>
        <v>0</v>
      </c>
      <c r="V152" s="547">
        <f t="shared" si="273"/>
        <v>0</v>
      </c>
      <c r="W152" s="1074"/>
      <c r="X152" s="492">
        <f t="shared" si="318"/>
        <v>0</v>
      </c>
      <c r="Y152" s="547">
        <f t="shared" si="281"/>
        <v>0</v>
      </c>
      <c r="Z152" s="1074"/>
      <c r="AA152" s="492">
        <f t="shared" si="325"/>
        <v>0</v>
      </c>
      <c r="AB152" s="547">
        <f t="shared" si="282"/>
        <v>0</v>
      </c>
      <c r="AC152" s="195"/>
      <c r="AD152" s="492">
        <f t="shared" si="319"/>
        <v>0</v>
      </c>
      <c r="AE152" s="547">
        <f t="shared" si="283"/>
        <v>0</v>
      </c>
      <c r="AF152" s="195"/>
      <c r="AG152" s="492">
        <f t="shared" si="320"/>
        <v>0</v>
      </c>
      <c r="AH152" s="547">
        <f t="shared" si="284"/>
        <v>0</v>
      </c>
      <c r="AI152" s="195"/>
      <c r="AJ152" s="492">
        <f t="shared" si="321"/>
        <v>0</v>
      </c>
      <c r="AK152" s="547">
        <f t="shared" si="285"/>
        <v>0</v>
      </c>
      <c r="AL152" s="195"/>
      <c r="AM152" s="492">
        <f t="shared" si="322"/>
        <v>0</v>
      </c>
      <c r="AN152" s="547">
        <f t="shared" si="286"/>
        <v>0</v>
      </c>
      <c r="AO152" s="195"/>
      <c r="AP152" s="492">
        <f t="shared" si="287"/>
        <v>0</v>
      </c>
      <c r="AQ152" s="547">
        <f t="shared" si="288"/>
        <v>0</v>
      </c>
      <c r="AR152" s="195"/>
      <c r="AS152" s="492">
        <f t="shared" si="289"/>
        <v>0</v>
      </c>
      <c r="AT152" s="547">
        <f t="shared" si="290"/>
        <v>0</v>
      </c>
      <c r="AU152" s="195"/>
      <c r="AV152" s="492">
        <f t="shared" si="291"/>
        <v>0</v>
      </c>
      <c r="AW152" s="547">
        <f t="shared" si="292"/>
        <v>0</v>
      </c>
      <c r="AX152" s="195"/>
      <c r="AY152" s="492">
        <f t="shared" si="293"/>
        <v>0</v>
      </c>
      <c r="AZ152" s="547">
        <f t="shared" si="294"/>
        <v>0</v>
      </c>
      <c r="BA152" s="195"/>
      <c r="BB152" s="492">
        <f t="shared" si="295"/>
        <v>0</v>
      </c>
      <c r="BC152" s="547">
        <f t="shared" si="296"/>
        <v>0</v>
      </c>
      <c r="BD152" s="195"/>
      <c r="BE152" s="492">
        <f t="shared" si="297"/>
        <v>0</v>
      </c>
      <c r="BF152" s="547">
        <f t="shared" si="298"/>
        <v>0</v>
      </c>
      <c r="BG152" s="195"/>
      <c r="BH152" s="492">
        <f t="shared" si="299"/>
        <v>0</v>
      </c>
      <c r="BI152" s="547">
        <f t="shared" si="300"/>
        <v>0</v>
      </c>
      <c r="BJ152" s="195"/>
      <c r="BK152" s="492">
        <f t="shared" si="301"/>
        <v>0</v>
      </c>
      <c r="BL152" s="547">
        <f t="shared" si="302"/>
        <v>0</v>
      </c>
      <c r="BM152" s="195"/>
      <c r="BN152" s="492">
        <f t="shared" si="303"/>
        <v>0</v>
      </c>
      <c r="BO152" s="547">
        <f t="shared" si="304"/>
        <v>0</v>
      </c>
      <c r="BP152" s="195"/>
      <c r="BQ152" s="492">
        <f t="shared" si="305"/>
        <v>0</v>
      </c>
      <c r="BR152" s="285">
        <f t="shared" si="274"/>
        <v>0</v>
      </c>
      <c r="BS152" s="286">
        <f t="shared" si="275"/>
        <v>0</v>
      </c>
      <c r="BT152" s="266">
        <f t="shared" si="276"/>
        <v>0</v>
      </c>
      <c r="BU152" s="740">
        <f t="shared" si="323"/>
        <v>12431.342000000001</v>
      </c>
      <c r="BV152" s="712">
        <f t="shared" si="306"/>
        <v>9790</v>
      </c>
      <c r="BW152" s="266">
        <f t="shared" si="307"/>
        <v>8383.9308300000012</v>
      </c>
      <c r="BX152" s="285">
        <f t="shared" si="324"/>
        <v>12431.342000000001</v>
      </c>
      <c r="BY152" s="286">
        <f t="shared" si="324"/>
        <v>9790</v>
      </c>
      <c r="BZ152" s="266">
        <f t="shared" si="324"/>
        <v>8383.9308300000012</v>
      </c>
      <c r="CA152" s="285">
        <f t="shared" si="308"/>
        <v>0</v>
      </c>
      <c r="CB152" s="715">
        <v>0</v>
      </c>
      <c r="CC152" s="266">
        <f t="shared" si="312"/>
        <v>0</v>
      </c>
      <c r="CD152" s="309">
        <f t="shared" si="309"/>
        <v>12431.342000000001</v>
      </c>
      <c r="CE152" s="310">
        <f t="shared" si="310"/>
        <v>9790</v>
      </c>
      <c r="CF152" s="308">
        <f t="shared" si="311"/>
        <v>8383.9308300000012</v>
      </c>
      <c r="CG152" s="326"/>
      <c r="CI152" s="737"/>
    </row>
    <row r="153" spans="1:87" s="972" customFormat="1">
      <c r="A153" s="177">
        <f t="shared" si="313"/>
        <v>141</v>
      </c>
      <c r="B153" s="165" t="s">
        <v>915</v>
      </c>
      <c r="C153" s="134" t="s">
        <v>226</v>
      </c>
      <c r="D153" s="1100" t="str">
        <f>' Grants'!E170</f>
        <v>Laura Scotti</v>
      </c>
      <c r="E153" s="218"/>
      <c r="F153" s="761">
        <v>11349.06</v>
      </c>
      <c r="G153" s="1207">
        <v>4805</v>
      </c>
      <c r="H153" s="183"/>
      <c r="I153" s="1569">
        <v>4805</v>
      </c>
      <c r="J153" s="547">
        <f t="shared" si="277"/>
        <v>0</v>
      </c>
      <c r="K153" s="195"/>
      <c r="L153" s="492">
        <f t="shared" si="314"/>
        <v>0</v>
      </c>
      <c r="M153" s="547">
        <f t="shared" si="278"/>
        <v>0</v>
      </c>
      <c r="N153" s="195"/>
      <c r="O153" s="492">
        <f t="shared" si="315"/>
        <v>0</v>
      </c>
      <c r="P153" s="547">
        <f t="shared" si="279"/>
        <v>0</v>
      </c>
      <c r="Q153" s="195"/>
      <c r="R153" s="492">
        <f t="shared" si="316"/>
        <v>0</v>
      </c>
      <c r="S153" s="547">
        <f t="shared" si="280"/>
        <v>0</v>
      </c>
      <c r="T153" s="195"/>
      <c r="U153" s="492">
        <f t="shared" si="317"/>
        <v>0</v>
      </c>
      <c r="V153" s="547">
        <f t="shared" si="273"/>
        <v>0</v>
      </c>
      <c r="W153" s="1074"/>
      <c r="X153" s="492">
        <f t="shared" si="318"/>
        <v>0</v>
      </c>
      <c r="Y153" s="547">
        <f t="shared" si="281"/>
        <v>0</v>
      </c>
      <c r="Z153" s="1074"/>
      <c r="AA153" s="492">
        <f t="shared" si="325"/>
        <v>0</v>
      </c>
      <c r="AB153" s="547">
        <f t="shared" si="282"/>
        <v>0</v>
      </c>
      <c r="AC153" s="195"/>
      <c r="AD153" s="492">
        <f t="shared" si="319"/>
        <v>0</v>
      </c>
      <c r="AE153" s="547">
        <f t="shared" si="283"/>
        <v>0</v>
      </c>
      <c r="AF153" s="195"/>
      <c r="AG153" s="492">
        <f t="shared" si="320"/>
        <v>0</v>
      </c>
      <c r="AH153" s="547">
        <f t="shared" si="284"/>
        <v>0</v>
      </c>
      <c r="AI153" s="195"/>
      <c r="AJ153" s="492">
        <f t="shared" si="321"/>
        <v>0</v>
      </c>
      <c r="AK153" s="547">
        <f t="shared" si="285"/>
        <v>0</v>
      </c>
      <c r="AL153" s="195"/>
      <c r="AM153" s="492">
        <f t="shared" si="322"/>
        <v>0</v>
      </c>
      <c r="AN153" s="547">
        <f t="shared" si="286"/>
        <v>0</v>
      </c>
      <c r="AO153" s="195"/>
      <c r="AP153" s="492">
        <f t="shared" si="287"/>
        <v>0</v>
      </c>
      <c r="AQ153" s="547">
        <f t="shared" si="288"/>
        <v>0</v>
      </c>
      <c r="AR153" s="195"/>
      <c r="AS153" s="492">
        <f t="shared" si="289"/>
        <v>0</v>
      </c>
      <c r="AT153" s="547">
        <f t="shared" si="290"/>
        <v>0</v>
      </c>
      <c r="AU153" s="195"/>
      <c r="AV153" s="492">
        <f t="shared" si="291"/>
        <v>0</v>
      </c>
      <c r="AW153" s="547">
        <f t="shared" si="292"/>
        <v>0</v>
      </c>
      <c r="AX153" s="195"/>
      <c r="AY153" s="492">
        <f t="shared" si="293"/>
        <v>0</v>
      </c>
      <c r="AZ153" s="547">
        <f t="shared" si="294"/>
        <v>0</v>
      </c>
      <c r="BA153" s="195"/>
      <c r="BB153" s="492">
        <f t="shared" si="295"/>
        <v>0</v>
      </c>
      <c r="BC153" s="547">
        <f t="shared" si="296"/>
        <v>0</v>
      </c>
      <c r="BD153" s="195"/>
      <c r="BE153" s="492">
        <f t="shared" si="297"/>
        <v>0</v>
      </c>
      <c r="BF153" s="547">
        <f t="shared" si="298"/>
        <v>0</v>
      </c>
      <c r="BG153" s="195"/>
      <c r="BH153" s="492">
        <f t="shared" si="299"/>
        <v>0</v>
      </c>
      <c r="BI153" s="547">
        <f t="shared" si="300"/>
        <v>0</v>
      </c>
      <c r="BJ153" s="195"/>
      <c r="BK153" s="492">
        <f t="shared" si="301"/>
        <v>0</v>
      </c>
      <c r="BL153" s="547">
        <f t="shared" si="302"/>
        <v>0</v>
      </c>
      <c r="BM153" s="195"/>
      <c r="BN153" s="492">
        <f t="shared" si="303"/>
        <v>0</v>
      </c>
      <c r="BO153" s="547">
        <f t="shared" si="304"/>
        <v>0</v>
      </c>
      <c r="BP153" s="195"/>
      <c r="BQ153" s="492">
        <f t="shared" si="305"/>
        <v>0</v>
      </c>
      <c r="BR153" s="285">
        <f t="shared" si="274"/>
        <v>0</v>
      </c>
      <c r="BS153" s="286">
        <f t="shared" si="275"/>
        <v>0</v>
      </c>
      <c r="BT153" s="266">
        <f t="shared" si="276"/>
        <v>0</v>
      </c>
      <c r="BU153" s="740">
        <f t="shared" si="323"/>
        <v>6101.3890000000001</v>
      </c>
      <c r="BV153" s="712">
        <f t="shared" si="306"/>
        <v>4805</v>
      </c>
      <c r="BW153" s="266">
        <f t="shared" si="307"/>
        <v>4114.8914850000001</v>
      </c>
      <c r="BX153" s="285">
        <f t="shared" si="324"/>
        <v>6101.3890000000001</v>
      </c>
      <c r="BY153" s="286">
        <f t="shared" si="324"/>
        <v>4805</v>
      </c>
      <c r="BZ153" s="266">
        <f t="shared" si="324"/>
        <v>4114.8914850000001</v>
      </c>
      <c r="CA153" s="285">
        <f t="shared" si="308"/>
        <v>0</v>
      </c>
      <c r="CB153" s="715">
        <v>0</v>
      </c>
      <c r="CC153" s="266">
        <f t="shared" si="312"/>
        <v>0</v>
      </c>
      <c r="CD153" s="309">
        <f t="shared" si="309"/>
        <v>6101.3890000000001</v>
      </c>
      <c r="CE153" s="310">
        <f t="shared" si="310"/>
        <v>4805</v>
      </c>
      <c r="CF153" s="308">
        <f t="shared" si="311"/>
        <v>4114.8914850000001</v>
      </c>
      <c r="CG153" s="326"/>
      <c r="CI153" s="737"/>
    </row>
    <row r="154" spans="1:87" s="972" customFormat="1">
      <c r="A154" s="177">
        <f t="shared" si="313"/>
        <v>142</v>
      </c>
      <c r="B154" s="165" t="s">
        <v>916</v>
      </c>
      <c r="C154" s="134" t="s">
        <v>226</v>
      </c>
      <c r="D154" s="1100" t="str">
        <f>' Grants'!E172</f>
        <v>Lismir</v>
      </c>
      <c r="E154" s="218"/>
      <c r="F154" s="761">
        <v>11349.06</v>
      </c>
      <c r="G154" s="1207">
        <v>4755</v>
      </c>
      <c r="H154" s="183"/>
      <c r="I154" s="1569">
        <v>4755</v>
      </c>
      <c r="J154" s="547">
        <f t="shared" si="277"/>
        <v>0</v>
      </c>
      <c r="K154" s="195"/>
      <c r="L154" s="492">
        <f t="shared" si="314"/>
        <v>0</v>
      </c>
      <c r="M154" s="547">
        <f t="shared" si="278"/>
        <v>0</v>
      </c>
      <c r="N154" s="195"/>
      <c r="O154" s="492">
        <f t="shared" si="315"/>
        <v>0</v>
      </c>
      <c r="P154" s="547">
        <f t="shared" si="279"/>
        <v>0</v>
      </c>
      <c r="Q154" s="195"/>
      <c r="R154" s="492">
        <f t="shared" si="316"/>
        <v>0</v>
      </c>
      <c r="S154" s="547">
        <f t="shared" si="280"/>
        <v>0</v>
      </c>
      <c r="T154" s="195"/>
      <c r="U154" s="492">
        <f t="shared" si="317"/>
        <v>0</v>
      </c>
      <c r="V154" s="547">
        <f t="shared" si="273"/>
        <v>0</v>
      </c>
      <c r="W154" s="1074"/>
      <c r="X154" s="492">
        <f t="shared" si="318"/>
        <v>0</v>
      </c>
      <c r="Y154" s="547">
        <f t="shared" si="281"/>
        <v>0</v>
      </c>
      <c r="Z154" s="1074"/>
      <c r="AA154" s="492">
        <f t="shared" si="325"/>
        <v>0</v>
      </c>
      <c r="AB154" s="547">
        <f t="shared" si="282"/>
        <v>0</v>
      </c>
      <c r="AC154" s="195"/>
      <c r="AD154" s="492">
        <f t="shared" si="319"/>
        <v>0</v>
      </c>
      <c r="AE154" s="547">
        <f t="shared" si="283"/>
        <v>0</v>
      </c>
      <c r="AF154" s="195"/>
      <c r="AG154" s="492">
        <f t="shared" si="320"/>
        <v>0</v>
      </c>
      <c r="AH154" s="547">
        <f t="shared" si="284"/>
        <v>0</v>
      </c>
      <c r="AI154" s="195"/>
      <c r="AJ154" s="492">
        <f t="shared" si="321"/>
        <v>0</v>
      </c>
      <c r="AK154" s="547">
        <f t="shared" si="285"/>
        <v>0</v>
      </c>
      <c r="AL154" s="195"/>
      <c r="AM154" s="492">
        <f t="shared" si="322"/>
        <v>0</v>
      </c>
      <c r="AN154" s="547">
        <f t="shared" si="286"/>
        <v>0</v>
      </c>
      <c r="AO154" s="195"/>
      <c r="AP154" s="492">
        <f t="shared" si="287"/>
        <v>0</v>
      </c>
      <c r="AQ154" s="547">
        <f t="shared" si="288"/>
        <v>0</v>
      </c>
      <c r="AR154" s="195"/>
      <c r="AS154" s="492">
        <f t="shared" si="289"/>
        <v>0</v>
      </c>
      <c r="AT154" s="547">
        <f t="shared" si="290"/>
        <v>0</v>
      </c>
      <c r="AU154" s="195"/>
      <c r="AV154" s="492">
        <f t="shared" si="291"/>
        <v>0</v>
      </c>
      <c r="AW154" s="547">
        <f t="shared" si="292"/>
        <v>0</v>
      </c>
      <c r="AX154" s="195"/>
      <c r="AY154" s="492">
        <f t="shared" si="293"/>
        <v>0</v>
      </c>
      <c r="AZ154" s="547">
        <f t="shared" si="294"/>
        <v>0</v>
      </c>
      <c r="BA154" s="195"/>
      <c r="BB154" s="492">
        <f t="shared" si="295"/>
        <v>0</v>
      </c>
      <c r="BC154" s="547">
        <f t="shared" si="296"/>
        <v>0</v>
      </c>
      <c r="BD154" s="195"/>
      <c r="BE154" s="492">
        <f t="shared" si="297"/>
        <v>0</v>
      </c>
      <c r="BF154" s="547">
        <f t="shared" si="298"/>
        <v>0</v>
      </c>
      <c r="BG154" s="195"/>
      <c r="BH154" s="492">
        <f t="shared" si="299"/>
        <v>0</v>
      </c>
      <c r="BI154" s="547">
        <f t="shared" si="300"/>
        <v>0</v>
      </c>
      <c r="BJ154" s="195"/>
      <c r="BK154" s="492">
        <f t="shared" si="301"/>
        <v>0</v>
      </c>
      <c r="BL154" s="547">
        <f t="shared" si="302"/>
        <v>0</v>
      </c>
      <c r="BM154" s="195"/>
      <c r="BN154" s="492">
        <f t="shared" si="303"/>
        <v>0</v>
      </c>
      <c r="BO154" s="547">
        <f t="shared" si="304"/>
        <v>0</v>
      </c>
      <c r="BP154" s="195"/>
      <c r="BQ154" s="492">
        <f t="shared" si="305"/>
        <v>0</v>
      </c>
      <c r="BR154" s="285">
        <f t="shared" ref="BR154:BR231" si="326">J154+M154+P154+S154+V154+Y154+AB154+AE154+AH154+AK154+AN154+AQ154+AT154+AW154+AZ154+BC154+BF154+BI154+BL154+BO154</f>
        <v>0</v>
      </c>
      <c r="BS154" s="286">
        <f t="shared" ref="BS154:BS231" si="327">K154+N154+Q154+T154+W154+Z154+AC154+AF154+AI154+AL154+AO154+AR154+AU154+AX154+BA154+BD154+BG154+BJ154+BM154+BP154</f>
        <v>0</v>
      </c>
      <c r="BT154" s="266">
        <f t="shared" ref="BT154:BT231" si="328">L154+O154+R154+U154+X154+AA154+AD154+AG154+AJ154+AM154+AP154+AS154+AV154+AY154+BB154+BE154+BH154+BK154+BN154+BQ154</f>
        <v>0</v>
      </c>
      <c r="BU154" s="740">
        <f t="shared" si="323"/>
        <v>6037.8990000000003</v>
      </c>
      <c r="BV154" s="712">
        <f t="shared" si="306"/>
        <v>4755</v>
      </c>
      <c r="BW154" s="266">
        <f t="shared" si="307"/>
        <v>4072.0726350000004</v>
      </c>
      <c r="BX154" s="285">
        <f t="shared" si="324"/>
        <v>6037.8990000000003</v>
      </c>
      <c r="BY154" s="286">
        <f t="shared" si="324"/>
        <v>4755</v>
      </c>
      <c r="BZ154" s="266">
        <f t="shared" si="324"/>
        <v>4072.0726350000004</v>
      </c>
      <c r="CA154" s="285">
        <f t="shared" si="308"/>
        <v>0</v>
      </c>
      <c r="CB154" s="715">
        <v>0</v>
      </c>
      <c r="CC154" s="266">
        <f t="shared" si="312"/>
        <v>0</v>
      </c>
      <c r="CD154" s="309">
        <f t="shared" si="309"/>
        <v>6037.8990000000003</v>
      </c>
      <c r="CE154" s="310">
        <f t="shared" si="310"/>
        <v>4755</v>
      </c>
      <c r="CF154" s="308">
        <f t="shared" si="311"/>
        <v>4072.0726350000004</v>
      </c>
      <c r="CG154" s="326"/>
      <c r="CI154" s="737"/>
    </row>
    <row r="155" spans="1:87" s="972" customFormat="1">
      <c r="A155" s="177">
        <f t="shared" si="313"/>
        <v>143</v>
      </c>
      <c r="B155" s="165" t="s">
        <v>917</v>
      </c>
      <c r="C155" s="134" t="s">
        <v>226</v>
      </c>
      <c r="D155" s="1100" t="str">
        <f>' Grants'!E174</f>
        <v>Naim Frasheri - Bresnice</v>
      </c>
      <c r="E155" s="218"/>
      <c r="F155" s="761">
        <v>11349.06</v>
      </c>
      <c r="G155" s="1207">
        <v>7180</v>
      </c>
      <c r="H155" s="183"/>
      <c r="I155" s="1569">
        <v>7180</v>
      </c>
      <c r="J155" s="547">
        <f t="shared" ref="J155:J231" si="329">K155*J$3</f>
        <v>0</v>
      </c>
      <c r="K155" s="195"/>
      <c r="L155" s="492">
        <f t="shared" si="314"/>
        <v>0</v>
      </c>
      <c r="M155" s="547">
        <f t="shared" ref="M155:M231" si="330">N155*M$3</f>
        <v>0</v>
      </c>
      <c r="N155" s="195"/>
      <c r="O155" s="492">
        <f t="shared" si="315"/>
        <v>0</v>
      </c>
      <c r="P155" s="547">
        <f t="shared" ref="P155:P231" si="331">Q155*P$3</f>
        <v>0</v>
      </c>
      <c r="Q155" s="195"/>
      <c r="R155" s="492">
        <f t="shared" si="316"/>
        <v>0</v>
      </c>
      <c r="S155" s="547">
        <f t="shared" ref="S155:S231" si="332">T155*S$3</f>
        <v>0</v>
      </c>
      <c r="T155" s="195"/>
      <c r="U155" s="492">
        <f t="shared" si="317"/>
        <v>0</v>
      </c>
      <c r="V155" s="547">
        <f t="shared" ref="V155:V231" si="333">W155*V$3</f>
        <v>0</v>
      </c>
      <c r="W155" s="1074"/>
      <c r="X155" s="492">
        <f t="shared" si="318"/>
        <v>0</v>
      </c>
      <c r="Y155" s="547">
        <f t="shared" ref="Y155:Y231" si="334">Z155*Y$3</f>
        <v>0</v>
      </c>
      <c r="Z155" s="1074"/>
      <c r="AA155" s="492">
        <f t="shared" si="325"/>
        <v>0</v>
      </c>
      <c r="AB155" s="547">
        <f t="shared" ref="AB155:AB231" si="335">AC155*AB$3</f>
        <v>0</v>
      </c>
      <c r="AC155" s="195"/>
      <c r="AD155" s="492">
        <f t="shared" si="319"/>
        <v>0</v>
      </c>
      <c r="AE155" s="547">
        <f t="shared" ref="AE155:AE231" si="336">AF155*AE$3</f>
        <v>0</v>
      </c>
      <c r="AF155" s="195"/>
      <c r="AG155" s="492">
        <f t="shared" si="320"/>
        <v>0</v>
      </c>
      <c r="AH155" s="547">
        <f t="shared" ref="AH155:AH231" si="337">AI155*AH$3</f>
        <v>0</v>
      </c>
      <c r="AI155" s="195"/>
      <c r="AJ155" s="492">
        <f t="shared" si="321"/>
        <v>0</v>
      </c>
      <c r="AK155" s="547">
        <f t="shared" ref="AK155:AK231" si="338">AL155*AK$3</f>
        <v>0</v>
      </c>
      <c r="AL155" s="195"/>
      <c r="AM155" s="492">
        <f t="shared" si="322"/>
        <v>0</v>
      </c>
      <c r="AN155" s="547">
        <f t="shared" ref="AN155:AN231" si="339">AO155*AN$3</f>
        <v>0</v>
      </c>
      <c r="AO155" s="195"/>
      <c r="AP155" s="492">
        <f t="shared" si="287"/>
        <v>0</v>
      </c>
      <c r="AQ155" s="547">
        <f t="shared" ref="AQ155:AQ231" si="340">AR155*AQ$3</f>
        <v>0</v>
      </c>
      <c r="AR155" s="195"/>
      <c r="AS155" s="492">
        <f t="shared" si="289"/>
        <v>0</v>
      </c>
      <c r="AT155" s="547">
        <f t="shared" ref="AT155:AT231" si="341">AU155*AT$3</f>
        <v>0</v>
      </c>
      <c r="AU155" s="195"/>
      <c r="AV155" s="492">
        <f t="shared" si="291"/>
        <v>0</v>
      </c>
      <c r="AW155" s="547">
        <f t="shared" ref="AW155:AW231" si="342">AX155*AW$3</f>
        <v>0</v>
      </c>
      <c r="AX155" s="195"/>
      <c r="AY155" s="492">
        <f t="shared" si="293"/>
        <v>0</v>
      </c>
      <c r="AZ155" s="547">
        <f t="shared" ref="AZ155:AZ231" si="343">BA155*AZ$3</f>
        <v>0</v>
      </c>
      <c r="BA155" s="195"/>
      <c r="BB155" s="492">
        <f t="shared" si="295"/>
        <v>0</v>
      </c>
      <c r="BC155" s="547">
        <f t="shared" ref="BC155:BC231" si="344">BD155*BC$3</f>
        <v>0</v>
      </c>
      <c r="BD155" s="195"/>
      <c r="BE155" s="492">
        <f t="shared" si="297"/>
        <v>0</v>
      </c>
      <c r="BF155" s="547">
        <f t="shared" ref="BF155:BF231" si="345">BG155*BF$3</f>
        <v>0</v>
      </c>
      <c r="BG155" s="195"/>
      <c r="BH155" s="492">
        <f t="shared" si="299"/>
        <v>0</v>
      </c>
      <c r="BI155" s="547">
        <f t="shared" ref="BI155:BI231" si="346">BJ155*BI$3</f>
        <v>0</v>
      </c>
      <c r="BJ155" s="195"/>
      <c r="BK155" s="492">
        <f t="shared" si="301"/>
        <v>0</v>
      </c>
      <c r="BL155" s="547">
        <f t="shared" ref="BL155:BL231" si="347">BM155*BL$3</f>
        <v>0</v>
      </c>
      <c r="BM155" s="195"/>
      <c r="BN155" s="492">
        <f t="shared" si="303"/>
        <v>0</v>
      </c>
      <c r="BO155" s="547">
        <f t="shared" ref="BO155:BO231" si="348">BP155*BO$3</f>
        <v>0</v>
      </c>
      <c r="BP155" s="195"/>
      <c r="BQ155" s="492">
        <f t="shared" si="305"/>
        <v>0</v>
      </c>
      <c r="BR155" s="285">
        <f t="shared" si="326"/>
        <v>0</v>
      </c>
      <c r="BS155" s="286">
        <f t="shared" si="327"/>
        <v>0</v>
      </c>
      <c r="BT155" s="266">
        <f t="shared" si="328"/>
        <v>0</v>
      </c>
      <c r="BU155" s="740">
        <f t="shared" si="323"/>
        <v>9117.1640000000007</v>
      </c>
      <c r="BV155" s="712">
        <f t="shared" ref="BV155:BV188" si="349">I155-BS155</f>
        <v>7180</v>
      </c>
      <c r="BW155" s="266">
        <f t="shared" ref="BW155:BW231" si="350">BV155*BW$3</f>
        <v>6148.7868600000002</v>
      </c>
      <c r="BX155" s="285">
        <f t="shared" si="324"/>
        <v>9117.1640000000007</v>
      </c>
      <c r="BY155" s="286">
        <f t="shared" si="324"/>
        <v>7180</v>
      </c>
      <c r="BZ155" s="266">
        <f t="shared" si="324"/>
        <v>6148.7868600000002</v>
      </c>
      <c r="CA155" s="285">
        <f>CB155*CA$3</f>
        <v>0</v>
      </c>
      <c r="CB155" s="715">
        <v>0</v>
      </c>
      <c r="CC155" s="266">
        <f>CB155*$CC$3</f>
        <v>0</v>
      </c>
      <c r="CD155" s="309">
        <f t="shared" ref="CD155:CF158" si="351">BX155+CA155</f>
        <v>9117.1640000000007</v>
      </c>
      <c r="CE155" s="310">
        <f t="shared" si="351"/>
        <v>7180</v>
      </c>
      <c r="CF155" s="308">
        <f t="shared" si="351"/>
        <v>6148.7868600000002</v>
      </c>
      <c r="CG155" s="326"/>
      <c r="CI155" s="737"/>
    </row>
    <row r="156" spans="1:87" s="972" customFormat="1">
      <c r="A156" s="177">
        <f t="shared" si="313"/>
        <v>144</v>
      </c>
      <c r="B156" s="165" t="s">
        <v>918</v>
      </c>
      <c r="C156" s="134" t="s">
        <v>226</v>
      </c>
      <c r="D156" s="1100" t="str">
        <f>' Grants'!E176</f>
        <v>Migjeni</v>
      </c>
      <c r="E156" s="218"/>
      <c r="F156" s="761">
        <v>11349.06</v>
      </c>
      <c r="G156" s="1207">
        <v>7450</v>
      </c>
      <c r="H156" s="183"/>
      <c r="I156" s="1569">
        <v>7450</v>
      </c>
      <c r="J156" s="547">
        <f t="shared" si="329"/>
        <v>0</v>
      </c>
      <c r="K156" s="195"/>
      <c r="L156" s="492">
        <f t="shared" si="314"/>
        <v>0</v>
      </c>
      <c r="M156" s="547">
        <f t="shared" si="330"/>
        <v>0</v>
      </c>
      <c r="N156" s="195"/>
      <c r="O156" s="492">
        <f t="shared" si="315"/>
        <v>0</v>
      </c>
      <c r="P156" s="547">
        <f t="shared" si="331"/>
        <v>0</v>
      </c>
      <c r="Q156" s="195"/>
      <c r="R156" s="492">
        <f t="shared" si="316"/>
        <v>0</v>
      </c>
      <c r="S156" s="547">
        <f t="shared" si="332"/>
        <v>0</v>
      </c>
      <c r="T156" s="195"/>
      <c r="U156" s="492">
        <f t="shared" si="317"/>
        <v>0</v>
      </c>
      <c r="V156" s="547">
        <f t="shared" si="333"/>
        <v>0</v>
      </c>
      <c r="W156" s="1074"/>
      <c r="X156" s="492">
        <f t="shared" si="318"/>
        <v>0</v>
      </c>
      <c r="Y156" s="547">
        <f t="shared" si="334"/>
        <v>0</v>
      </c>
      <c r="Z156" s="1074"/>
      <c r="AA156" s="492">
        <f t="shared" si="325"/>
        <v>0</v>
      </c>
      <c r="AB156" s="547">
        <f t="shared" si="335"/>
        <v>0</v>
      </c>
      <c r="AC156" s="195"/>
      <c r="AD156" s="492">
        <f t="shared" si="319"/>
        <v>0</v>
      </c>
      <c r="AE156" s="547">
        <f t="shared" si="336"/>
        <v>0</v>
      </c>
      <c r="AF156" s="195"/>
      <c r="AG156" s="492">
        <f t="shared" si="320"/>
        <v>0</v>
      </c>
      <c r="AH156" s="547">
        <f t="shared" si="337"/>
        <v>0</v>
      </c>
      <c r="AI156" s="195"/>
      <c r="AJ156" s="492">
        <f t="shared" si="321"/>
        <v>0</v>
      </c>
      <c r="AK156" s="547">
        <f t="shared" si="338"/>
        <v>0</v>
      </c>
      <c r="AL156" s="195"/>
      <c r="AM156" s="492">
        <f t="shared" si="322"/>
        <v>0</v>
      </c>
      <c r="AN156" s="547">
        <f t="shared" si="339"/>
        <v>0</v>
      </c>
      <c r="AO156" s="195"/>
      <c r="AP156" s="492">
        <f t="shared" si="287"/>
        <v>0</v>
      </c>
      <c r="AQ156" s="547">
        <f t="shared" si="340"/>
        <v>0</v>
      </c>
      <c r="AR156" s="195"/>
      <c r="AS156" s="492">
        <f t="shared" si="289"/>
        <v>0</v>
      </c>
      <c r="AT156" s="547">
        <f t="shared" si="341"/>
        <v>0</v>
      </c>
      <c r="AU156" s="195"/>
      <c r="AV156" s="492">
        <f t="shared" si="291"/>
        <v>0</v>
      </c>
      <c r="AW156" s="547">
        <f t="shared" si="342"/>
        <v>0</v>
      </c>
      <c r="AX156" s="195"/>
      <c r="AY156" s="492">
        <f t="shared" si="293"/>
        <v>0</v>
      </c>
      <c r="AZ156" s="547">
        <f t="shared" si="343"/>
        <v>0</v>
      </c>
      <c r="BA156" s="195"/>
      <c r="BB156" s="492">
        <f t="shared" si="295"/>
        <v>0</v>
      </c>
      <c r="BC156" s="547">
        <f t="shared" si="344"/>
        <v>0</v>
      </c>
      <c r="BD156" s="195"/>
      <c r="BE156" s="492">
        <f t="shared" si="297"/>
        <v>0</v>
      </c>
      <c r="BF156" s="547">
        <f t="shared" si="345"/>
        <v>0</v>
      </c>
      <c r="BG156" s="195"/>
      <c r="BH156" s="492">
        <f t="shared" si="299"/>
        <v>0</v>
      </c>
      <c r="BI156" s="547">
        <f t="shared" si="346"/>
        <v>0</v>
      </c>
      <c r="BJ156" s="195"/>
      <c r="BK156" s="492">
        <f t="shared" si="301"/>
        <v>0</v>
      </c>
      <c r="BL156" s="547">
        <f t="shared" si="347"/>
        <v>0</v>
      </c>
      <c r="BM156" s="195"/>
      <c r="BN156" s="492">
        <f t="shared" si="303"/>
        <v>0</v>
      </c>
      <c r="BO156" s="547">
        <f t="shared" si="348"/>
        <v>0</v>
      </c>
      <c r="BP156" s="195"/>
      <c r="BQ156" s="492">
        <f t="shared" si="305"/>
        <v>0</v>
      </c>
      <c r="BR156" s="285">
        <f t="shared" si="326"/>
        <v>0</v>
      </c>
      <c r="BS156" s="286">
        <f t="shared" si="327"/>
        <v>0</v>
      </c>
      <c r="BT156" s="266">
        <f t="shared" si="328"/>
        <v>0</v>
      </c>
      <c r="BU156" s="740">
        <f t="shared" si="323"/>
        <v>9460.01</v>
      </c>
      <c r="BV156" s="712">
        <f t="shared" si="349"/>
        <v>7450</v>
      </c>
      <c r="BW156" s="266">
        <f t="shared" si="350"/>
        <v>6380.0086500000007</v>
      </c>
      <c r="BX156" s="285">
        <f t="shared" si="324"/>
        <v>9460.01</v>
      </c>
      <c r="BY156" s="286">
        <f t="shared" si="324"/>
        <v>7450</v>
      </c>
      <c r="BZ156" s="266">
        <f t="shared" si="324"/>
        <v>6380.0086500000007</v>
      </c>
      <c r="CA156" s="285">
        <f>CB156*CA$3</f>
        <v>0</v>
      </c>
      <c r="CB156" s="715">
        <v>0</v>
      </c>
      <c r="CC156" s="266">
        <f>CB156*$CC$3</f>
        <v>0</v>
      </c>
      <c r="CD156" s="309">
        <f t="shared" si="351"/>
        <v>9460.01</v>
      </c>
      <c r="CE156" s="310">
        <f t="shared" si="351"/>
        <v>7450</v>
      </c>
      <c r="CF156" s="308">
        <f t="shared" si="351"/>
        <v>6380.0086500000007</v>
      </c>
      <c r="CG156" s="326"/>
      <c r="CI156" s="737"/>
    </row>
    <row r="157" spans="1:87" s="972" customFormat="1">
      <c r="A157" s="177">
        <f t="shared" si="313"/>
        <v>145</v>
      </c>
      <c r="B157" s="165" t="s">
        <v>919</v>
      </c>
      <c r="C157" s="134" t="s">
        <v>226</v>
      </c>
      <c r="D157" s="1100" t="str">
        <f>' Grants'!E178</f>
        <v>Knez Llazar</v>
      </c>
      <c r="E157" s="218"/>
      <c r="F157" s="761">
        <v>11349.06</v>
      </c>
      <c r="G157" s="1207">
        <v>10000</v>
      </c>
      <c r="H157" s="183"/>
      <c r="I157" s="1569">
        <v>10000</v>
      </c>
      <c r="J157" s="547">
        <f t="shared" si="329"/>
        <v>0</v>
      </c>
      <c r="K157" s="195"/>
      <c r="L157" s="492">
        <f t="shared" si="314"/>
        <v>0</v>
      </c>
      <c r="M157" s="547">
        <f t="shared" si="330"/>
        <v>0</v>
      </c>
      <c r="N157" s="195"/>
      <c r="O157" s="492">
        <f t="shared" si="315"/>
        <v>0</v>
      </c>
      <c r="P157" s="547">
        <f t="shared" si="331"/>
        <v>0</v>
      </c>
      <c r="Q157" s="195"/>
      <c r="R157" s="492">
        <f t="shared" si="316"/>
        <v>0</v>
      </c>
      <c r="S157" s="547">
        <f t="shared" si="332"/>
        <v>0</v>
      </c>
      <c r="T157" s="195"/>
      <c r="U157" s="492">
        <f t="shared" si="317"/>
        <v>0</v>
      </c>
      <c r="V157" s="547">
        <f t="shared" si="333"/>
        <v>0</v>
      </c>
      <c r="W157" s="1074"/>
      <c r="X157" s="492">
        <f t="shared" si="318"/>
        <v>0</v>
      </c>
      <c r="Y157" s="547">
        <f t="shared" si="334"/>
        <v>0</v>
      </c>
      <c r="Z157" s="1074"/>
      <c r="AA157" s="492">
        <f t="shared" si="325"/>
        <v>0</v>
      </c>
      <c r="AB157" s="547">
        <f t="shared" si="335"/>
        <v>0</v>
      </c>
      <c r="AC157" s="195"/>
      <c r="AD157" s="492">
        <f t="shared" si="319"/>
        <v>0</v>
      </c>
      <c r="AE157" s="547">
        <f t="shared" si="336"/>
        <v>0</v>
      </c>
      <c r="AF157" s="195"/>
      <c r="AG157" s="492">
        <f t="shared" si="320"/>
        <v>0</v>
      </c>
      <c r="AH157" s="547">
        <f t="shared" si="337"/>
        <v>0</v>
      </c>
      <c r="AI157" s="195"/>
      <c r="AJ157" s="492">
        <f t="shared" si="321"/>
        <v>0</v>
      </c>
      <c r="AK157" s="547">
        <f t="shared" si="338"/>
        <v>0</v>
      </c>
      <c r="AL157" s="195"/>
      <c r="AM157" s="492">
        <f t="shared" si="322"/>
        <v>0</v>
      </c>
      <c r="AN157" s="547">
        <f t="shared" si="339"/>
        <v>0</v>
      </c>
      <c r="AO157" s="195"/>
      <c r="AP157" s="492">
        <f t="shared" si="287"/>
        <v>0</v>
      </c>
      <c r="AQ157" s="547">
        <f t="shared" si="340"/>
        <v>0</v>
      </c>
      <c r="AR157" s="195"/>
      <c r="AS157" s="492">
        <f t="shared" si="289"/>
        <v>0</v>
      </c>
      <c r="AT157" s="547">
        <f t="shared" si="341"/>
        <v>0</v>
      </c>
      <c r="AU157" s="195"/>
      <c r="AV157" s="492">
        <f t="shared" si="291"/>
        <v>0</v>
      </c>
      <c r="AW157" s="547">
        <f t="shared" si="342"/>
        <v>0</v>
      </c>
      <c r="AX157" s="195"/>
      <c r="AY157" s="492">
        <f t="shared" si="293"/>
        <v>0</v>
      </c>
      <c r="AZ157" s="547">
        <f t="shared" si="343"/>
        <v>0</v>
      </c>
      <c r="BA157" s="195"/>
      <c r="BB157" s="492">
        <f t="shared" si="295"/>
        <v>0</v>
      </c>
      <c r="BC157" s="547">
        <f t="shared" si="344"/>
        <v>0</v>
      </c>
      <c r="BD157" s="195"/>
      <c r="BE157" s="492">
        <f t="shared" si="297"/>
        <v>0</v>
      </c>
      <c r="BF157" s="547">
        <f t="shared" si="345"/>
        <v>0</v>
      </c>
      <c r="BG157" s="195"/>
      <c r="BH157" s="492">
        <f t="shared" si="299"/>
        <v>0</v>
      </c>
      <c r="BI157" s="547">
        <f t="shared" si="346"/>
        <v>0</v>
      </c>
      <c r="BJ157" s="195"/>
      <c r="BK157" s="492">
        <f t="shared" si="301"/>
        <v>0</v>
      </c>
      <c r="BL157" s="547">
        <f t="shared" si="347"/>
        <v>0</v>
      </c>
      <c r="BM157" s="195"/>
      <c r="BN157" s="492">
        <f t="shared" si="303"/>
        <v>0</v>
      </c>
      <c r="BO157" s="547">
        <f t="shared" si="348"/>
        <v>0</v>
      </c>
      <c r="BP157" s="195"/>
      <c r="BQ157" s="492">
        <f t="shared" si="305"/>
        <v>0</v>
      </c>
      <c r="BR157" s="285">
        <f t="shared" si="326"/>
        <v>0</v>
      </c>
      <c r="BS157" s="286">
        <f t="shared" si="327"/>
        <v>0</v>
      </c>
      <c r="BT157" s="266">
        <f t="shared" si="328"/>
        <v>0</v>
      </c>
      <c r="BU157" s="740">
        <f t="shared" si="323"/>
        <v>12698</v>
      </c>
      <c r="BV157" s="712">
        <f t="shared" si="349"/>
        <v>10000</v>
      </c>
      <c r="BW157" s="266">
        <f t="shared" si="350"/>
        <v>8563.77</v>
      </c>
      <c r="BX157" s="285">
        <f t="shared" si="324"/>
        <v>12698</v>
      </c>
      <c r="BY157" s="286">
        <f t="shared" si="324"/>
        <v>10000</v>
      </c>
      <c r="BZ157" s="266">
        <f t="shared" si="324"/>
        <v>8563.77</v>
      </c>
      <c r="CA157" s="285">
        <f>CB157*CA$3</f>
        <v>0</v>
      </c>
      <c r="CB157" s="715">
        <v>0</v>
      </c>
      <c r="CC157" s="266">
        <f>CB157*$CC$3</f>
        <v>0</v>
      </c>
      <c r="CD157" s="309">
        <f t="shared" si="351"/>
        <v>12698</v>
      </c>
      <c r="CE157" s="310">
        <f t="shared" si="351"/>
        <v>10000</v>
      </c>
      <c r="CF157" s="308">
        <f t="shared" si="351"/>
        <v>8563.77</v>
      </c>
      <c r="CG157" s="326"/>
      <c r="CI157" s="737"/>
    </row>
    <row r="158" spans="1:87" s="972" customFormat="1">
      <c r="A158" s="177">
        <f t="shared" si="313"/>
        <v>146</v>
      </c>
      <c r="B158" s="165" t="s">
        <v>920</v>
      </c>
      <c r="C158" s="134" t="s">
        <v>226</v>
      </c>
      <c r="D158" s="1100" t="str">
        <f>' Grants'!E180</f>
        <v>Aferdita</v>
      </c>
      <c r="E158" s="218"/>
      <c r="F158" s="761">
        <v>11349.06</v>
      </c>
      <c r="G158" s="1207">
        <v>7030</v>
      </c>
      <c r="H158" s="183"/>
      <c r="I158" s="1569">
        <v>7030</v>
      </c>
      <c r="J158" s="547">
        <f t="shared" si="329"/>
        <v>0</v>
      </c>
      <c r="K158" s="195"/>
      <c r="L158" s="492">
        <f t="shared" si="314"/>
        <v>0</v>
      </c>
      <c r="M158" s="547">
        <f t="shared" si="330"/>
        <v>0</v>
      </c>
      <c r="N158" s="195"/>
      <c r="O158" s="492">
        <f t="shared" si="315"/>
        <v>0</v>
      </c>
      <c r="P158" s="547">
        <f t="shared" si="331"/>
        <v>0</v>
      </c>
      <c r="Q158" s="195"/>
      <c r="R158" s="492">
        <f t="shared" si="316"/>
        <v>0</v>
      </c>
      <c r="S158" s="547">
        <f t="shared" si="332"/>
        <v>0</v>
      </c>
      <c r="T158" s="195"/>
      <c r="U158" s="492">
        <f t="shared" si="317"/>
        <v>0</v>
      </c>
      <c r="V158" s="547">
        <f t="shared" si="333"/>
        <v>0</v>
      </c>
      <c r="W158" s="1074"/>
      <c r="X158" s="492">
        <f t="shared" si="318"/>
        <v>0</v>
      </c>
      <c r="Y158" s="547">
        <f t="shared" si="334"/>
        <v>0</v>
      </c>
      <c r="Z158" s="1074"/>
      <c r="AA158" s="492">
        <f t="shared" si="325"/>
        <v>0</v>
      </c>
      <c r="AB158" s="547">
        <f t="shared" si="335"/>
        <v>0</v>
      </c>
      <c r="AC158" s="195"/>
      <c r="AD158" s="492">
        <f t="shared" si="319"/>
        <v>0</v>
      </c>
      <c r="AE158" s="547">
        <f t="shared" si="336"/>
        <v>0</v>
      </c>
      <c r="AF158" s="195"/>
      <c r="AG158" s="492">
        <f t="shared" si="320"/>
        <v>0</v>
      </c>
      <c r="AH158" s="547">
        <f t="shared" si="337"/>
        <v>0</v>
      </c>
      <c r="AI158" s="195"/>
      <c r="AJ158" s="492">
        <f t="shared" si="321"/>
        <v>0</v>
      </c>
      <c r="AK158" s="547">
        <f t="shared" si="338"/>
        <v>0</v>
      </c>
      <c r="AL158" s="195"/>
      <c r="AM158" s="492">
        <f t="shared" si="322"/>
        <v>0</v>
      </c>
      <c r="AN158" s="547">
        <f t="shared" si="339"/>
        <v>0</v>
      </c>
      <c r="AO158" s="195"/>
      <c r="AP158" s="492">
        <f t="shared" ref="AP158:AP231" si="352">AO158*AP$3</f>
        <v>0</v>
      </c>
      <c r="AQ158" s="547">
        <f t="shared" si="340"/>
        <v>0</v>
      </c>
      <c r="AR158" s="195"/>
      <c r="AS158" s="492">
        <f t="shared" ref="AS158:AS231" si="353">AR158*AS$3</f>
        <v>0</v>
      </c>
      <c r="AT158" s="547">
        <f t="shared" si="341"/>
        <v>0</v>
      </c>
      <c r="AU158" s="195"/>
      <c r="AV158" s="492">
        <f t="shared" ref="AV158:AV231" si="354">AU158*AV$3</f>
        <v>0</v>
      </c>
      <c r="AW158" s="547">
        <f t="shared" si="342"/>
        <v>0</v>
      </c>
      <c r="AX158" s="195"/>
      <c r="AY158" s="492">
        <f t="shared" ref="AY158:AY231" si="355">AX158*AY$3</f>
        <v>0</v>
      </c>
      <c r="AZ158" s="547">
        <f t="shared" si="343"/>
        <v>0</v>
      </c>
      <c r="BA158" s="195"/>
      <c r="BB158" s="492">
        <f t="shared" ref="BB158:BB231" si="356">BA158*BB$3</f>
        <v>0</v>
      </c>
      <c r="BC158" s="547">
        <f t="shared" si="344"/>
        <v>0</v>
      </c>
      <c r="BD158" s="195"/>
      <c r="BE158" s="492">
        <f t="shared" ref="BE158:BE231" si="357">BD158*BE$3</f>
        <v>0</v>
      </c>
      <c r="BF158" s="547">
        <f t="shared" si="345"/>
        <v>0</v>
      </c>
      <c r="BG158" s="195"/>
      <c r="BH158" s="492">
        <f t="shared" ref="BH158:BH231" si="358">BG158*BH$3</f>
        <v>0</v>
      </c>
      <c r="BI158" s="547">
        <f t="shared" si="346"/>
        <v>0</v>
      </c>
      <c r="BJ158" s="195"/>
      <c r="BK158" s="492">
        <f t="shared" ref="BK158:BK231" si="359">BJ158*BK$3</f>
        <v>0</v>
      </c>
      <c r="BL158" s="547">
        <f t="shared" si="347"/>
        <v>0</v>
      </c>
      <c r="BM158" s="195"/>
      <c r="BN158" s="492">
        <f t="shared" ref="BN158:BN231" si="360">BM158*BN$3</f>
        <v>0</v>
      </c>
      <c r="BO158" s="547">
        <f t="shared" si="348"/>
        <v>0</v>
      </c>
      <c r="BP158" s="195"/>
      <c r="BQ158" s="492">
        <f t="shared" ref="BQ158:BQ231" si="361">BP158*BQ$3</f>
        <v>0</v>
      </c>
      <c r="BR158" s="285">
        <f t="shared" si="326"/>
        <v>0</v>
      </c>
      <c r="BS158" s="286">
        <f t="shared" si="327"/>
        <v>0</v>
      </c>
      <c r="BT158" s="266">
        <f t="shared" si="328"/>
        <v>0</v>
      </c>
      <c r="BU158" s="740">
        <f t="shared" si="323"/>
        <v>8926.6939999999995</v>
      </c>
      <c r="BV158" s="712">
        <f t="shared" si="349"/>
        <v>7030</v>
      </c>
      <c r="BW158" s="266">
        <f t="shared" si="350"/>
        <v>6020.3303100000003</v>
      </c>
      <c r="BX158" s="285">
        <f t="shared" si="324"/>
        <v>8926.6939999999995</v>
      </c>
      <c r="BY158" s="286">
        <f t="shared" si="324"/>
        <v>7030</v>
      </c>
      <c r="BZ158" s="266">
        <f t="shared" si="324"/>
        <v>6020.3303100000003</v>
      </c>
      <c r="CA158" s="285">
        <f>CB158*CA$3</f>
        <v>0</v>
      </c>
      <c r="CB158" s="715">
        <v>0</v>
      </c>
      <c r="CC158" s="266">
        <f>CB158*$CC$3</f>
        <v>0</v>
      </c>
      <c r="CD158" s="309">
        <f t="shared" si="351"/>
        <v>8926.6939999999995</v>
      </c>
      <c r="CE158" s="310">
        <f t="shared" si="351"/>
        <v>7030</v>
      </c>
      <c r="CF158" s="308">
        <f t="shared" si="351"/>
        <v>6020.3303100000003</v>
      </c>
      <c r="CG158" s="326"/>
      <c r="CI158" s="737"/>
    </row>
    <row r="159" spans="1:87" s="972" customFormat="1">
      <c r="A159" s="177">
        <f t="shared" si="313"/>
        <v>147</v>
      </c>
      <c r="B159" s="165" t="s">
        <v>921</v>
      </c>
      <c r="C159" s="134" t="s">
        <v>226</v>
      </c>
      <c r="D159" s="1100" t="str">
        <f>' Grants'!E182</f>
        <v>Bajram Curri - Shurdhan</v>
      </c>
      <c r="E159" s="218"/>
      <c r="F159" s="761">
        <v>11349.06</v>
      </c>
      <c r="G159" s="1207">
        <v>4630</v>
      </c>
      <c r="H159" s="183"/>
      <c r="I159" s="1569">
        <v>4630</v>
      </c>
      <c r="J159" s="547">
        <f t="shared" si="329"/>
        <v>0</v>
      </c>
      <c r="K159" s="195"/>
      <c r="L159" s="492">
        <f t="shared" si="314"/>
        <v>0</v>
      </c>
      <c r="M159" s="547">
        <f t="shared" si="330"/>
        <v>0</v>
      </c>
      <c r="N159" s="195"/>
      <c r="O159" s="492">
        <f t="shared" si="315"/>
        <v>0</v>
      </c>
      <c r="P159" s="547">
        <f t="shared" si="331"/>
        <v>0</v>
      </c>
      <c r="Q159" s="195"/>
      <c r="R159" s="492">
        <f t="shared" si="316"/>
        <v>0</v>
      </c>
      <c r="S159" s="547">
        <f t="shared" si="332"/>
        <v>0</v>
      </c>
      <c r="T159" s="195"/>
      <c r="U159" s="492">
        <f t="shared" si="317"/>
        <v>0</v>
      </c>
      <c r="V159" s="547">
        <f t="shared" si="333"/>
        <v>0</v>
      </c>
      <c r="W159" s="1074"/>
      <c r="X159" s="492">
        <f t="shared" si="318"/>
        <v>0</v>
      </c>
      <c r="Y159" s="547">
        <f t="shared" si="334"/>
        <v>0</v>
      </c>
      <c r="Z159" s="1074"/>
      <c r="AA159" s="492">
        <f t="shared" si="325"/>
        <v>0</v>
      </c>
      <c r="AB159" s="547">
        <f t="shared" si="335"/>
        <v>0</v>
      </c>
      <c r="AC159" s="195"/>
      <c r="AD159" s="492">
        <f t="shared" si="319"/>
        <v>0</v>
      </c>
      <c r="AE159" s="547">
        <f t="shared" si="336"/>
        <v>0</v>
      </c>
      <c r="AF159" s="195"/>
      <c r="AG159" s="492">
        <f t="shared" si="320"/>
        <v>0</v>
      </c>
      <c r="AH159" s="547">
        <f t="shared" si="337"/>
        <v>0</v>
      </c>
      <c r="AI159" s="195"/>
      <c r="AJ159" s="492">
        <f t="shared" si="321"/>
        <v>0</v>
      </c>
      <c r="AK159" s="547">
        <f t="shared" si="338"/>
        <v>0</v>
      </c>
      <c r="AL159" s="195"/>
      <c r="AM159" s="492">
        <f t="shared" si="322"/>
        <v>0</v>
      </c>
      <c r="AN159" s="547">
        <f t="shared" si="339"/>
        <v>0</v>
      </c>
      <c r="AO159" s="195"/>
      <c r="AP159" s="492">
        <f t="shared" si="352"/>
        <v>0</v>
      </c>
      <c r="AQ159" s="547">
        <f t="shared" si="340"/>
        <v>0</v>
      </c>
      <c r="AR159" s="195"/>
      <c r="AS159" s="492">
        <f t="shared" si="353"/>
        <v>0</v>
      </c>
      <c r="AT159" s="547">
        <f t="shared" si="341"/>
        <v>0</v>
      </c>
      <c r="AU159" s="195"/>
      <c r="AV159" s="492">
        <f t="shared" si="354"/>
        <v>0</v>
      </c>
      <c r="AW159" s="547">
        <f t="shared" si="342"/>
        <v>0</v>
      </c>
      <c r="AX159" s="195"/>
      <c r="AY159" s="492">
        <f t="shared" si="355"/>
        <v>0</v>
      </c>
      <c r="AZ159" s="547">
        <f t="shared" si="343"/>
        <v>0</v>
      </c>
      <c r="BA159" s="195"/>
      <c r="BB159" s="492">
        <f t="shared" si="356"/>
        <v>0</v>
      </c>
      <c r="BC159" s="547">
        <f t="shared" si="344"/>
        <v>0</v>
      </c>
      <c r="BD159" s="195"/>
      <c r="BE159" s="492">
        <f t="shared" si="357"/>
        <v>0</v>
      </c>
      <c r="BF159" s="547">
        <f t="shared" si="345"/>
        <v>0</v>
      </c>
      <c r="BG159" s="195"/>
      <c r="BH159" s="492">
        <f t="shared" si="358"/>
        <v>0</v>
      </c>
      <c r="BI159" s="547">
        <f t="shared" si="346"/>
        <v>0</v>
      </c>
      <c r="BJ159" s="195"/>
      <c r="BK159" s="492">
        <f t="shared" si="359"/>
        <v>0</v>
      </c>
      <c r="BL159" s="547">
        <f t="shared" si="347"/>
        <v>0</v>
      </c>
      <c r="BM159" s="195"/>
      <c r="BN159" s="492">
        <f t="shared" si="360"/>
        <v>0</v>
      </c>
      <c r="BO159" s="547">
        <f t="shared" si="348"/>
        <v>0</v>
      </c>
      <c r="BP159" s="195"/>
      <c r="BQ159" s="492">
        <f t="shared" si="361"/>
        <v>0</v>
      </c>
      <c r="BR159" s="285">
        <f t="shared" si="326"/>
        <v>0</v>
      </c>
      <c r="BS159" s="286">
        <f t="shared" si="327"/>
        <v>0</v>
      </c>
      <c r="BT159" s="266">
        <f t="shared" si="328"/>
        <v>0</v>
      </c>
      <c r="BU159" s="740">
        <f t="shared" si="323"/>
        <v>5879.174</v>
      </c>
      <c r="BV159" s="712">
        <f t="shared" si="349"/>
        <v>4630</v>
      </c>
      <c r="BW159" s="266">
        <f t="shared" si="350"/>
        <v>3965.0255100000004</v>
      </c>
      <c r="BX159" s="285">
        <f t="shared" si="324"/>
        <v>5879.174</v>
      </c>
      <c r="BY159" s="286">
        <f t="shared" si="324"/>
        <v>4630</v>
      </c>
      <c r="BZ159" s="266">
        <f t="shared" si="324"/>
        <v>3965.0255100000004</v>
      </c>
      <c r="CA159" s="285">
        <f>CB159*CA$3</f>
        <v>0</v>
      </c>
      <c r="CB159" s="715">
        <v>0</v>
      </c>
      <c r="CC159" s="266">
        <f t="shared" ref="CC159:CC201" si="362">CB159*$CC$3</f>
        <v>0</v>
      </c>
      <c r="CD159" s="309">
        <f t="shared" ref="CD159:CF201" si="363">BX159+CA159</f>
        <v>5879.174</v>
      </c>
      <c r="CE159" s="310">
        <f t="shared" si="363"/>
        <v>4630</v>
      </c>
      <c r="CF159" s="308">
        <f t="shared" si="363"/>
        <v>3965.0255100000004</v>
      </c>
      <c r="CG159" s="326"/>
      <c r="CI159" s="737"/>
    </row>
    <row r="160" spans="1:87" s="972" customFormat="1">
      <c r="A160" s="177">
        <f t="shared" si="313"/>
        <v>148</v>
      </c>
      <c r="B160" s="165" t="s">
        <v>922</v>
      </c>
      <c r="C160" s="134" t="s">
        <v>226</v>
      </c>
      <c r="D160" s="1100" t="str">
        <f>' Grants'!E184</f>
        <v>Fetah Qerimi</v>
      </c>
      <c r="E160" s="218"/>
      <c r="F160" s="761">
        <v>11349.06</v>
      </c>
      <c r="G160" s="1207">
        <v>5690</v>
      </c>
      <c r="H160" s="183"/>
      <c r="I160" s="1569">
        <v>5690</v>
      </c>
      <c r="J160" s="547">
        <f t="shared" si="329"/>
        <v>0</v>
      </c>
      <c r="K160" s="195"/>
      <c r="L160" s="492">
        <f t="shared" si="314"/>
        <v>0</v>
      </c>
      <c r="M160" s="547">
        <f t="shared" si="330"/>
        <v>0</v>
      </c>
      <c r="N160" s="195"/>
      <c r="O160" s="492">
        <f t="shared" si="315"/>
        <v>0</v>
      </c>
      <c r="P160" s="547">
        <f t="shared" si="331"/>
        <v>0</v>
      </c>
      <c r="Q160" s="195"/>
      <c r="R160" s="492">
        <f t="shared" si="316"/>
        <v>0</v>
      </c>
      <c r="S160" s="547">
        <f t="shared" si="332"/>
        <v>0</v>
      </c>
      <c r="T160" s="195"/>
      <c r="U160" s="492">
        <f t="shared" si="317"/>
        <v>0</v>
      </c>
      <c r="V160" s="547">
        <f t="shared" si="333"/>
        <v>0</v>
      </c>
      <c r="W160" s="1074"/>
      <c r="X160" s="492">
        <f t="shared" si="318"/>
        <v>0</v>
      </c>
      <c r="Y160" s="547">
        <f t="shared" si="334"/>
        <v>0</v>
      </c>
      <c r="Z160" s="1074"/>
      <c r="AA160" s="492">
        <f t="shared" si="325"/>
        <v>0</v>
      </c>
      <c r="AB160" s="547">
        <f t="shared" si="335"/>
        <v>0</v>
      </c>
      <c r="AC160" s="195"/>
      <c r="AD160" s="492">
        <f t="shared" si="319"/>
        <v>0</v>
      </c>
      <c r="AE160" s="547">
        <f t="shared" si="336"/>
        <v>0</v>
      </c>
      <c r="AF160" s="195"/>
      <c r="AG160" s="492">
        <f t="shared" si="320"/>
        <v>0</v>
      </c>
      <c r="AH160" s="547">
        <f t="shared" si="337"/>
        <v>0</v>
      </c>
      <c r="AI160" s="195"/>
      <c r="AJ160" s="492">
        <f t="shared" si="321"/>
        <v>0</v>
      </c>
      <c r="AK160" s="547">
        <f t="shared" si="338"/>
        <v>0</v>
      </c>
      <c r="AL160" s="195"/>
      <c r="AM160" s="492">
        <f t="shared" si="322"/>
        <v>0</v>
      </c>
      <c r="AN160" s="547">
        <f t="shared" si="339"/>
        <v>0</v>
      </c>
      <c r="AO160" s="195"/>
      <c r="AP160" s="492">
        <f t="shared" si="352"/>
        <v>0</v>
      </c>
      <c r="AQ160" s="547">
        <f t="shared" si="340"/>
        <v>0</v>
      </c>
      <c r="AR160" s="195"/>
      <c r="AS160" s="492">
        <f t="shared" si="353"/>
        <v>0</v>
      </c>
      <c r="AT160" s="547">
        <f t="shared" si="341"/>
        <v>0</v>
      </c>
      <c r="AU160" s="195"/>
      <c r="AV160" s="492">
        <f t="shared" si="354"/>
        <v>0</v>
      </c>
      <c r="AW160" s="547">
        <f t="shared" si="342"/>
        <v>0</v>
      </c>
      <c r="AX160" s="195"/>
      <c r="AY160" s="492">
        <f t="shared" si="355"/>
        <v>0</v>
      </c>
      <c r="AZ160" s="547">
        <f t="shared" si="343"/>
        <v>0</v>
      </c>
      <c r="BA160" s="195"/>
      <c r="BB160" s="492">
        <f t="shared" si="356"/>
        <v>0</v>
      </c>
      <c r="BC160" s="547">
        <f t="shared" si="344"/>
        <v>0</v>
      </c>
      <c r="BD160" s="195"/>
      <c r="BE160" s="492">
        <f t="shared" si="357"/>
        <v>0</v>
      </c>
      <c r="BF160" s="547">
        <f t="shared" si="345"/>
        <v>0</v>
      </c>
      <c r="BG160" s="195"/>
      <c r="BH160" s="492">
        <f t="shared" si="358"/>
        <v>0</v>
      </c>
      <c r="BI160" s="547">
        <f t="shared" si="346"/>
        <v>0</v>
      </c>
      <c r="BJ160" s="195"/>
      <c r="BK160" s="492">
        <f t="shared" si="359"/>
        <v>0</v>
      </c>
      <c r="BL160" s="547">
        <f t="shared" si="347"/>
        <v>0</v>
      </c>
      <c r="BM160" s="195"/>
      <c r="BN160" s="492">
        <f t="shared" si="360"/>
        <v>0</v>
      </c>
      <c r="BO160" s="547">
        <f t="shared" si="348"/>
        <v>0</v>
      </c>
      <c r="BP160" s="195"/>
      <c r="BQ160" s="492">
        <f t="shared" si="361"/>
        <v>0</v>
      </c>
      <c r="BR160" s="285">
        <f t="shared" si="326"/>
        <v>0</v>
      </c>
      <c r="BS160" s="286">
        <f t="shared" si="327"/>
        <v>0</v>
      </c>
      <c r="BT160" s="266">
        <f t="shared" si="328"/>
        <v>0</v>
      </c>
      <c r="BU160" s="740">
        <f t="shared" si="323"/>
        <v>7225.1620000000003</v>
      </c>
      <c r="BV160" s="712">
        <f t="shared" si="349"/>
        <v>5690</v>
      </c>
      <c r="BW160" s="266">
        <f t="shared" si="350"/>
        <v>4872.7851300000002</v>
      </c>
      <c r="BX160" s="285">
        <f t="shared" si="324"/>
        <v>7225.1620000000003</v>
      </c>
      <c r="BY160" s="286">
        <f t="shared" si="324"/>
        <v>5690</v>
      </c>
      <c r="BZ160" s="266">
        <f t="shared" si="324"/>
        <v>4872.7851300000002</v>
      </c>
      <c r="CA160" s="285">
        <f t="shared" ref="CA160:CA231" si="364">CB160*CA$3</f>
        <v>0</v>
      </c>
      <c r="CB160" s="715">
        <v>0</v>
      </c>
      <c r="CC160" s="266">
        <f t="shared" si="362"/>
        <v>0</v>
      </c>
      <c r="CD160" s="309">
        <f t="shared" si="363"/>
        <v>7225.1620000000003</v>
      </c>
      <c r="CE160" s="310">
        <f t="shared" si="363"/>
        <v>5690</v>
      </c>
      <c r="CF160" s="308">
        <f t="shared" si="363"/>
        <v>4872.7851300000002</v>
      </c>
      <c r="CG160" s="326"/>
      <c r="CI160" s="737"/>
    </row>
    <row r="161" spans="1:87" s="972" customFormat="1">
      <c r="A161" s="177">
        <f t="shared" si="313"/>
        <v>149</v>
      </c>
      <c r="B161" s="165" t="s">
        <v>923</v>
      </c>
      <c r="C161" s="134" t="s">
        <v>226</v>
      </c>
      <c r="D161" s="1100" t="str">
        <f>' Grants'!E186</f>
        <v>Liria</v>
      </c>
      <c r="E161" s="218"/>
      <c r="F161" s="761">
        <v>11349.06</v>
      </c>
      <c r="G161" s="1207">
        <v>10000</v>
      </c>
      <c r="H161" s="183"/>
      <c r="I161" s="1569">
        <v>10000</v>
      </c>
      <c r="J161" s="547">
        <f t="shared" si="329"/>
        <v>0</v>
      </c>
      <c r="K161" s="195"/>
      <c r="L161" s="492">
        <f t="shared" si="314"/>
        <v>0</v>
      </c>
      <c r="M161" s="547">
        <f t="shared" si="330"/>
        <v>0</v>
      </c>
      <c r="N161" s="195"/>
      <c r="O161" s="492">
        <f t="shared" si="315"/>
        <v>0</v>
      </c>
      <c r="P161" s="547">
        <f t="shared" si="331"/>
        <v>0</v>
      </c>
      <c r="Q161" s="195"/>
      <c r="R161" s="492">
        <f t="shared" si="316"/>
        <v>0</v>
      </c>
      <c r="S161" s="547">
        <f t="shared" si="332"/>
        <v>0</v>
      </c>
      <c r="T161" s="195"/>
      <c r="U161" s="492">
        <f t="shared" si="317"/>
        <v>0</v>
      </c>
      <c r="V161" s="547">
        <f t="shared" si="333"/>
        <v>0</v>
      </c>
      <c r="W161" s="1074"/>
      <c r="X161" s="492">
        <f t="shared" si="318"/>
        <v>0</v>
      </c>
      <c r="Y161" s="547">
        <f t="shared" si="334"/>
        <v>0</v>
      </c>
      <c r="Z161" s="1074"/>
      <c r="AA161" s="492">
        <f t="shared" si="325"/>
        <v>0</v>
      </c>
      <c r="AB161" s="547">
        <f t="shared" si="335"/>
        <v>0</v>
      </c>
      <c r="AC161" s="195"/>
      <c r="AD161" s="492">
        <f t="shared" si="319"/>
        <v>0</v>
      </c>
      <c r="AE161" s="547">
        <f t="shared" si="336"/>
        <v>0</v>
      </c>
      <c r="AF161" s="195"/>
      <c r="AG161" s="492">
        <f t="shared" si="320"/>
        <v>0</v>
      </c>
      <c r="AH161" s="547">
        <f t="shared" si="337"/>
        <v>0</v>
      </c>
      <c r="AI161" s="195"/>
      <c r="AJ161" s="492">
        <f t="shared" si="321"/>
        <v>0</v>
      </c>
      <c r="AK161" s="547">
        <f t="shared" si="338"/>
        <v>0</v>
      </c>
      <c r="AL161" s="195"/>
      <c r="AM161" s="492">
        <f t="shared" si="322"/>
        <v>0</v>
      </c>
      <c r="AN161" s="547">
        <f t="shared" si="339"/>
        <v>0</v>
      </c>
      <c r="AO161" s="195"/>
      <c r="AP161" s="492">
        <f t="shared" si="352"/>
        <v>0</v>
      </c>
      <c r="AQ161" s="547">
        <f t="shared" si="340"/>
        <v>0</v>
      </c>
      <c r="AR161" s="195"/>
      <c r="AS161" s="492">
        <f t="shared" si="353"/>
        <v>0</v>
      </c>
      <c r="AT161" s="547">
        <f t="shared" si="341"/>
        <v>0</v>
      </c>
      <c r="AU161" s="195"/>
      <c r="AV161" s="492">
        <f t="shared" si="354"/>
        <v>0</v>
      </c>
      <c r="AW161" s="547">
        <f t="shared" si="342"/>
        <v>0</v>
      </c>
      <c r="AX161" s="195"/>
      <c r="AY161" s="492">
        <f t="shared" si="355"/>
        <v>0</v>
      </c>
      <c r="AZ161" s="547">
        <f t="shared" si="343"/>
        <v>0</v>
      </c>
      <c r="BA161" s="195"/>
      <c r="BB161" s="492">
        <f t="shared" si="356"/>
        <v>0</v>
      </c>
      <c r="BC161" s="547">
        <f t="shared" si="344"/>
        <v>0</v>
      </c>
      <c r="BD161" s="195"/>
      <c r="BE161" s="492">
        <f t="shared" si="357"/>
        <v>0</v>
      </c>
      <c r="BF161" s="547">
        <f t="shared" si="345"/>
        <v>0</v>
      </c>
      <c r="BG161" s="195"/>
      <c r="BH161" s="492">
        <f t="shared" si="358"/>
        <v>0</v>
      </c>
      <c r="BI161" s="547">
        <f t="shared" si="346"/>
        <v>0</v>
      </c>
      <c r="BJ161" s="195"/>
      <c r="BK161" s="492">
        <f t="shared" si="359"/>
        <v>0</v>
      </c>
      <c r="BL161" s="547">
        <f t="shared" si="347"/>
        <v>0</v>
      </c>
      <c r="BM161" s="195"/>
      <c r="BN161" s="492">
        <f t="shared" si="360"/>
        <v>0</v>
      </c>
      <c r="BO161" s="547">
        <f t="shared" si="348"/>
        <v>0</v>
      </c>
      <c r="BP161" s="195"/>
      <c r="BQ161" s="492">
        <f t="shared" si="361"/>
        <v>0</v>
      </c>
      <c r="BR161" s="285">
        <f t="shared" si="326"/>
        <v>0</v>
      </c>
      <c r="BS161" s="286">
        <f t="shared" si="327"/>
        <v>0</v>
      </c>
      <c r="BT161" s="266">
        <f t="shared" si="328"/>
        <v>0</v>
      </c>
      <c r="BU161" s="740">
        <f t="shared" si="323"/>
        <v>12698</v>
      </c>
      <c r="BV161" s="712">
        <f t="shared" si="349"/>
        <v>10000</v>
      </c>
      <c r="BW161" s="266">
        <f t="shared" si="350"/>
        <v>8563.77</v>
      </c>
      <c r="BX161" s="285">
        <f t="shared" si="324"/>
        <v>12698</v>
      </c>
      <c r="BY161" s="286">
        <f t="shared" si="324"/>
        <v>10000</v>
      </c>
      <c r="BZ161" s="266">
        <f t="shared" si="324"/>
        <v>8563.77</v>
      </c>
      <c r="CA161" s="285">
        <f t="shared" si="364"/>
        <v>0</v>
      </c>
      <c r="CB161" s="715">
        <v>0</v>
      </c>
      <c r="CC161" s="266">
        <f t="shared" si="362"/>
        <v>0</v>
      </c>
      <c r="CD161" s="309">
        <f t="shared" si="363"/>
        <v>12698</v>
      </c>
      <c r="CE161" s="310">
        <f t="shared" si="363"/>
        <v>10000</v>
      </c>
      <c r="CF161" s="308">
        <f t="shared" si="363"/>
        <v>8563.77</v>
      </c>
      <c r="CG161" s="326"/>
      <c r="CI161" s="737"/>
    </row>
    <row r="162" spans="1:87" s="972" customFormat="1">
      <c r="A162" s="177">
        <f t="shared" si="313"/>
        <v>150</v>
      </c>
      <c r="B162" s="165" t="s">
        <v>924</v>
      </c>
      <c r="C162" s="134" t="s">
        <v>226</v>
      </c>
      <c r="D162" s="1100" t="str">
        <f>' Grants'!E188</f>
        <v>Kadri Zeka</v>
      </c>
      <c r="E162" s="218"/>
      <c r="F162" s="761">
        <v>11349.06</v>
      </c>
      <c r="G162" s="1207">
        <v>10000</v>
      </c>
      <c r="H162" s="183"/>
      <c r="I162" s="1569">
        <v>10000</v>
      </c>
      <c r="J162" s="547">
        <f t="shared" si="329"/>
        <v>0</v>
      </c>
      <c r="K162" s="195"/>
      <c r="L162" s="492">
        <f t="shared" si="314"/>
        <v>0</v>
      </c>
      <c r="M162" s="547">
        <f t="shared" si="330"/>
        <v>0</v>
      </c>
      <c r="N162" s="195"/>
      <c r="O162" s="492">
        <f t="shared" si="315"/>
        <v>0</v>
      </c>
      <c r="P162" s="547">
        <f t="shared" si="331"/>
        <v>0</v>
      </c>
      <c r="Q162" s="195"/>
      <c r="R162" s="492">
        <f t="shared" si="316"/>
        <v>0</v>
      </c>
      <c r="S162" s="547">
        <f t="shared" si="332"/>
        <v>0</v>
      </c>
      <c r="T162" s="195"/>
      <c r="U162" s="492">
        <f t="shared" si="317"/>
        <v>0</v>
      </c>
      <c r="V162" s="547">
        <f t="shared" si="333"/>
        <v>0</v>
      </c>
      <c r="W162" s="1074"/>
      <c r="X162" s="492">
        <f t="shared" si="318"/>
        <v>0</v>
      </c>
      <c r="Y162" s="547">
        <f t="shared" si="334"/>
        <v>0</v>
      </c>
      <c r="Z162" s="1074"/>
      <c r="AA162" s="492">
        <f t="shared" si="325"/>
        <v>0</v>
      </c>
      <c r="AB162" s="547">
        <f t="shared" si="335"/>
        <v>0</v>
      </c>
      <c r="AC162" s="195"/>
      <c r="AD162" s="492">
        <f t="shared" si="319"/>
        <v>0</v>
      </c>
      <c r="AE162" s="547">
        <f t="shared" si="336"/>
        <v>0</v>
      </c>
      <c r="AF162" s="195"/>
      <c r="AG162" s="492">
        <f t="shared" si="320"/>
        <v>0</v>
      </c>
      <c r="AH162" s="547">
        <f t="shared" si="337"/>
        <v>0</v>
      </c>
      <c r="AI162" s="195"/>
      <c r="AJ162" s="492">
        <f t="shared" si="321"/>
        <v>0</v>
      </c>
      <c r="AK162" s="547">
        <f t="shared" si="338"/>
        <v>0</v>
      </c>
      <c r="AL162" s="195"/>
      <c r="AM162" s="492">
        <f t="shared" si="322"/>
        <v>0</v>
      </c>
      <c r="AN162" s="547">
        <f t="shared" si="339"/>
        <v>0</v>
      </c>
      <c r="AO162" s="195"/>
      <c r="AP162" s="492">
        <f t="shared" si="352"/>
        <v>0</v>
      </c>
      <c r="AQ162" s="547">
        <f t="shared" si="340"/>
        <v>0</v>
      </c>
      <c r="AR162" s="195"/>
      <c r="AS162" s="492">
        <f t="shared" si="353"/>
        <v>0</v>
      </c>
      <c r="AT162" s="547">
        <f t="shared" si="341"/>
        <v>0</v>
      </c>
      <c r="AU162" s="195"/>
      <c r="AV162" s="492">
        <f t="shared" si="354"/>
        <v>0</v>
      </c>
      <c r="AW162" s="547">
        <f t="shared" si="342"/>
        <v>0</v>
      </c>
      <c r="AX162" s="195"/>
      <c r="AY162" s="492">
        <f t="shared" si="355"/>
        <v>0</v>
      </c>
      <c r="AZ162" s="547">
        <f t="shared" si="343"/>
        <v>0</v>
      </c>
      <c r="BA162" s="195"/>
      <c r="BB162" s="492">
        <f t="shared" si="356"/>
        <v>0</v>
      </c>
      <c r="BC162" s="547">
        <f t="shared" si="344"/>
        <v>0</v>
      </c>
      <c r="BD162" s="195"/>
      <c r="BE162" s="492">
        <f t="shared" si="357"/>
        <v>0</v>
      </c>
      <c r="BF162" s="547">
        <f t="shared" si="345"/>
        <v>0</v>
      </c>
      <c r="BG162" s="195"/>
      <c r="BH162" s="492">
        <f t="shared" si="358"/>
        <v>0</v>
      </c>
      <c r="BI162" s="547">
        <f t="shared" si="346"/>
        <v>0</v>
      </c>
      <c r="BJ162" s="195"/>
      <c r="BK162" s="492">
        <f t="shared" si="359"/>
        <v>0</v>
      </c>
      <c r="BL162" s="547">
        <f t="shared" si="347"/>
        <v>0</v>
      </c>
      <c r="BM162" s="195"/>
      <c r="BN162" s="492">
        <f t="shared" si="360"/>
        <v>0</v>
      </c>
      <c r="BO162" s="547">
        <f t="shared" si="348"/>
        <v>0</v>
      </c>
      <c r="BP162" s="195"/>
      <c r="BQ162" s="492">
        <f t="shared" si="361"/>
        <v>0</v>
      </c>
      <c r="BR162" s="285">
        <f t="shared" si="326"/>
        <v>0</v>
      </c>
      <c r="BS162" s="286">
        <f t="shared" si="327"/>
        <v>0</v>
      </c>
      <c r="BT162" s="266">
        <f t="shared" si="328"/>
        <v>0</v>
      </c>
      <c r="BU162" s="740">
        <f t="shared" si="323"/>
        <v>12698</v>
      </c>
      <c r="BV162" s="712">
        <f t="shared" si="349"/>
        <v>10000</v>
      </c>
      <c r="BW162" s="266">
        <f t="shared" si="350"/>
        <v>8563.77</v>
      </c>
      <c r="BX162" s="285">
        <f t="shared" si="324"/>
        <v>12698</v>
      </c>
      <c r="BY162" s="286">
        <f t="shared" si="324"/>
        <v>10000</v>
      </c>
      <c r="BZ162" s="266">
        <f t="shared" si="324"/>
        <v>8563.77</v>
      </c>
      <c r="CA162" s="285">
        <f t="shared" si="364"/>
        <v>0</v>
      </c>
      <c r="CB162" s="715">
        <v>0</v>
      </c>
      <c r="CC162" s="266">
        <f t="shared" si="362"/>
        <v>0</v>
      </c>
      <c r="CD162" s="309">
        <f t="shared" si="363"/>
        <v>12698</v>
      </c>
      <c r="CE162" s="310">
        <f t="shared" si="363"/>
        <v>10000</v>
      </c>
      <c r="CF162" s="308">
        <f t="shared" si="363"/>
        <v>8563.77</v>
      </c>
      <c r="CG162" s="326"/>
      <c r="CI162" s="737"/>
    </row>
    <row r="163" spans="1:87" s="972" customFormat="1">
      <c r="A163" s="177">
        <f t="shared" si="313"/>
        <v>151</v>
      </c>
      <c r="B163" s="165" t="s">
        <v>925</v>
      </c>
      <c r="C163" s="134" t="s">
        <v>226</v>
      </c>
      <c r="D163" s="1100" t="str">
        <f>' Grants'!E190</f>
        <v>Sadri Misini</v>
      </c>
      <c r="E163" s="218"/>
      <c r="F163" s="761">
        <v>11349.06</v>
      </c>
      <c r="G163" s="1207">
        <v>6885</v>
      </c>
      <c r="H163" s="183"/>
      <c r="I163" s="1569">
        <v>6885</v>
      </c>
      <c r="J163" s="547">
        <f t="shared" si="329"/>
        <v>0</v>
      </c>
      <c r="K163" s="195"/>
      <c r="L163" s="492">
        <f t="shared" si="314"/>
        <v>0</v>
      </c>
      <c r="M163" s="547">
        <f t="shared" si="330"/>
        <v>0</v>
      </c>
      <c r="N163" s="195"/>
      <c r="O163" s="492">
        <f t="shared" si="315"/>
        <v>0</v>
      </c>
      <c r="P163" s="547">
        <f t="shared" si="331"/>
        <v>0</v>
      </c>
      <c r="Q163" s="195"/>
      <c r="R163" s="492">
        <f t="shared" si="316"/>
        <v>0</v>
      </c>
      <c r="S163" s="547">
        <f t="shared" si="332"/>
        <v>0</v>
      </c>
      <c r="T163" s="195"/>
      <c r="U163" s="492">
        <f t="shared" si="317"/>
        <v>0</v>
      </c>
      <c r="V163" s="547">
        <f t="shared" si="333"/>
        <v>0</v>
      </c>
      <c r="W163" s="1074"/>
      <c r="X163" s="492">
        <f t="shared" si="318"/>
        <v>0</v>
      </c>
      <c r="Y163" s="547">
        <f t="shared" si="334"/>
        <v>0</v>
      </c>
      <c r="Z163" s="1074"/>
      <c r="AA163" s="492">
        <f t="shared" si="325"/>
        <v>0</v>
      </c>
      <c r="AB163" s="547">
        <f t="shared" si="335"/>
        <v>0</v>
      </c>
      <c r="AC163" s="195"/>
      <c r="AD163" s="492">
        <f t="shared" si="319"/>
        <v>0</v>
      </c>
      <c r="AE163" s="547">
        <f t="shared" si="336"/>
        <v>0</v>
      </c>
      <c r="AF163" s="195"/>
      <c r="AG163" s="492">
        <f t="shared" si="320"/>
        <v>0</v>
      </c>
      <c r="AH163" s="547">
        <f t="shared" si="337"/>
        <v>0</v>
      </c>
      <c r="AI163" s="195"/>
      <c r="AJ163" s="492">
        <f t="shared" si="321"/>
        <v>0</v>
      </c>
      <c r="AK163" s="547">
        <f t="shared" si="338"/>
        <v>0</v>
      </c>
      <c r="AL163" s="195"/>
      <c r="AM163" s="492">
        <f t="shared" si="322"/>
        <v>0</v>
      </c>
      <c r="AN163" s="547">
        <f t="shared" si="339"/>
        <v>0</v>
      </c>
      <c r="AO163" s="195"/>
      <c r="AP163" s="492">
        <f t="shared" si="352"/>
        <v>0</v>
      </c>
      <c r="AQ163" s="547">
        <f t="shared" si="340"/>
        <v>0</v>
      </c>
      <c r="AR163" s="195"/>
      <c r="AS163" s="492">
        <f t="shared" si="353"/>
        <v>0</v>
      </c>
      <c r="AT163" s="547">
        <f t="shared" si="341"/>
        <v>0</v>
      </c>
      <c r="AU163" s="195"/>
      <c r="AV163" s="492">
        <f t="shared" si="354"/>
        <v>0</v>
      </c>
      <c r="AW163" s="547">
        <f t="shared" si="342"/>
        <v>0</v>
      </c>
      <c r="AX163" s="195"/>
      <c r="AY163" s="492">
        <f t="shared" si="355"/>
        <v>0</v>
      </c>
      <c r="AZ163" s="547">
        <f t="shared" si="343"/>
        <v>0</v>
      </c>
      <c r="BA163" s="195"/>
      <c r="BB163" s="492">
        <f t="shared" si="356"/>
        <v>0</v>
      </c>
      <c r="BC163" s="547">
        <f t="shared" si="344"/>
        <v>0</v>
      </c>
      <c r="BD163" s="195"/>
      <c r="BE163" s="492">
        <f t="shared" si="357"/>
        <v>0</v>
      </c>
      <c r="BF163" s="547">
        <f t="shared" si="345"/>
        <v>0</v>
      </c>
      <c r="BG163" s="195"/>
      <c r="BH163" s="492">
        <f t="shared" si="358"/>
        <v>0</v>
      </c>
      <c r="BI163" s="547">
        <f t="shared" si="346"/>
        <v>0</v>
      </c>
      <c r="BJ163" s="195"/>
      <c r="BK163" s="492">
        <f t="shared" si="359"/>
        <v>0</v>
      </c>
      <c r="BL163" s="547">
        <f t="shared" si="347"/>
        <v>0</v>
      </c>
      <c r="BM163" s="195"/>
      <c r="BN163" s="492">
        <f t="shared" si="360"/>
        <v>0</v>
      </c>
      <c r="BO163" s="547">
        <f t="shared" si="348"/>
        <v>0</v>
      </c>
      <c r="BP163" s="195"/>
      <c r="BQ163" s="492">
        <f t="shared" si="361"/>
        <v>0</v>
      </c>
      <c r="BR163" s="285">
        <f t="shared" si="326"/>
        <v>0</v>
      </c>
      <c r="BS163" s="286">
        <f t="shared" si="327"/>
        <v>0</v>
      </c>
      <c r="BT163" s="266">
        <f t="shared" si="328"/>
        <v>0</v>
      </c>
      <c r="BU163" s="740">
        <f t="shared" si="323"/>
        <v>8742.5730000000003</v>
      </c>
      <c r="BV163" s="712">
        <f t="shared" si="349"/>
        <v>6885</v>
      </c>
      <c r="BW163" s="266">
        <f t="shared" si="350"/>
        <v>5896.1556450000007</v>
      </c>
      <c r="BX163" s="285">
        <f t="shared" si="324"/>
        <v>8742.5730000000003</v>
      </c>
      <c r="BY163" s="286">
        <f t="shared" si="324"/>
        <v>6885</v>
      </c>
      <c r="BZ163" s="266">
        <f t="shared" si="324"/>
        <v>5896.1556450000007</v>
      </c>
      <c r="CA163" s="285">
        <f t="shared" si="364"/>
        <v>0</v>
      </c>
      <c r="CB163" s="715">
        <v>0</v>
      </c>
      <c r="CC163" s="266">
        <f t="shared" si="362"/>
        <v>0</v>
      </c>
      <c r="CD163" s="309">
        <f t="shared" si="363"/>
        <v>8742.5730000000003</v>
      </c>
      <c r="CE163" s="310">
        <f t="shared" si="363"/>
        <v>6885</v>
      </c>
      <c r="CF163" s="308">
        <f t="shared" si="363"/>
        <v>5896.1556450000007</v>
      </c>
      <c r="CG163" s="326"/>
      <c r="CI163" s="737"/>
    </row>
    <row r="164" spans="1:87" s="972" customFormat="1">
      <c r="A164" s="177">
        <f t="shared" si="313"/>
        <v>152</v>
      </c>
      <c r="B164" s="165" t="s">
        <v>926</v>
      </c>
      <c r="C164" s="134" t="s">
        <v>226</v>
      </c>
      <c r="D164" s="1100" t="str">
        <f>' Grants'!E192</f>
        <v>Asdreni</v>
      </c>
      <c r="E164" s="218"/>
      <c r="F164" s="761">
        <v>11349.06</v>
      </c>
      <c r="G164" s="1207">
        <v>6095</v>
      </c>
      <c r="H164" s="183"/>
      <c r="I164" s="1569">
        <v>6095</v>
      </c>
      <c r="J164" s="547">
        <f t="shared" si="329"/>
        <v>0</v>
      </c>
      <c r="K164" s="195"/>
      <c r="L164" s="492">
        <f t="shared" si="314"/>
        <v>0</v>
      </c>
      <c r="M164" s="547">
        <f t="shared" si="330"/>
        <v>0</v>
      </c>
      <c r="N164" s="195"/>
      <c r="O164" s="492">
        <f t="shared" si="315"/>
        <v>0</v>
      </c>
      <c r="P164" s="547">
        <f t="shared" si="331"/>
        <v>0</v>
      </c>
      <c r="Q164" s="195"/>
      <c r="R164" s="492">
        <f t="shared" si="316"/>
        <v>0</v>
      </c>
      <c r="S164" s="547">
        <f t="shared" si="332"/>
        <v>0</v>
      </c>
      <c r="T164" s="195"/>
      <c r="U164" s="492">
        <f t="shared" si="317"/>
        <v>0</v>
      </c>
      <c r="V164" s="547">
        <f t="shared" si="333"/>
        <v>0</v>
      </c>
      <c r="W164" s="1074"/>
      <c r="X164" s="492">
        <f t="shared" si="318"/>
        <v>0</v>
      </c>
      <c r="Y164" s="547">
        <f t="shared" si="334"/>
        <v>0</v>
      </c>
      <c r="Z164" s="1074"/>
      <c r="AA164" s="492">
        <f t="shared" si="325"/>
        <v>0</v>
      </c>
      <c r="AB164" s="547">
        <f t="shared" si="335"/>
        <v>0</v>
      </c>
      <c r="AC164" s="195"/>
      <c r="AD164" s="492">
        <f t="shared" si="319"/>
        <v>0</v>
      </c>
      <c r="AE164" s="547">
        <f t="shared" si="336"/>
        <v>0</v>
      </c>
      <c r="AF164" s="195"/>
      <c r="AG164" s="492">
        <f t="shared" si="320"/>
        <v>0</v>
      </c>
      <c r="AH164" s="547">
        <f t="shared" si="337"/>
        <v>0</v>
      </c>
      <c r="AI164" s="195"/>
      <c r="AJ164" s="492">
        <f t="shared" si="321"/>
        <v>0</v>
      </c>
      <c r="AK164" s="547">
        <f t="shared" si="338"/>
        <v>0</v>
      </c>
      <c r="AL164" s="195"/>
      <c r="AM164" s="492">
        <f t="shared" si="322"/>
        <v>0</v>
      </c>
      <c r="AN164" s="547">
        <f t="shared" si="339"/>
        <v>0</v>
      </c>
      <c r="AO164" s="195"/>
      <c r="AP164" s="492">
        <f t="shared" si="352"/>
        <v>0</v>
      </c>
      <c r="AQ164" s="547">
        <f t="shared" si="340"/>
        <v>0</v>
      </c>
      <c r="AR164" s="195"/>
      <c r="AS164" s="492">
        <f t="shared" si="353"/>
        <v>0</v>
      </c>
      <c r="AT164" s="547">
        <f t="shared" si="341"/>
        <v>0</v>
      </c>
      <c r="AU164" s="195"/>
      <c r="AV164" s="492">
        <f t="shared" si="354"/>
        <v>0</v>
      </c>
      <c r="AW164" s="547">
        <f t="shared" si="342"/>
        <v>0</v>
      </c>
      <c r="AX164" s="195"/>
      <c r="AY164" s="492">
        <f t="shared" si="355"/>
        <v>0</v>
      </c>
      <c r="AZ164" s="547">
        <f t="shared" si="343"/>
        <v>0</v>
      </c>
      <c r="BA164" s="195"/>
      <c r="BB164" s="492">
        <f t="shared" si="356"/>
        <v>0</v>
      </c>
      <c r="BC164" s="547">
        <f t="shared" si="344"/>
        <v>0</v>
      </c>
      <c r="BD164" s="195"/>
      <c r="BE164" s="492">
        <f t="shared" si="357"/>
        <v>0</v>
      </c>
      <c r="BF164" s="547">
        <f t="shared" si="345"/>
        <v>0</v>
      </c>
      <c r="BG164" s="195"/>
      <c r="BH164" s="492">
        <f t="shared" si="358"/>
        <v>0</v>
      </c>
      <c r="BI164" s="547">
        <f t="shared" si="346"/>
        <v>0</v>
      </c>
      <c r="BJ164" s="195"/>
      <c r="BK164" s="492">
        <f t="shared" si="359"/>
        <v>0</v>
      </c>
      <c r="BL164" s="547">
        <f t="shared" si="347"/>
        <v>0</v>
      </c>
      <c r="BM164" s="195"/>
      <c r="BN164" s="492">
        <f t="shared" si="360"/>
        <v>0</v>
      </c>
      <c r="BO164" s="547">
        <f t="shared" si="348"/>
        <v>0</v>
      </c>
      <c r="BP164" s="195"/>
      <c r="BQ164" s="492">
        <f t="shared" si="361"/>
        <v>0</v>
      </c>
      <c r="BR164" s="285">
        <f t="shared" si="326"/>
        <v>0</v>
      </c>
      <c r="BS164" s="286">
        <f t="shared" si="327"/>
        <v>0</v>
      </c>
      <c r="BT164" s="266">
        <f t="shared" si="328"/>
        <v>0</v>
      </c>
      <c r="BU164" s="740">
        <f t="shared" si="323"/>
        <v>7739.4310000000005</v>
      </c>
      <c r="BV164" s="712">
        <f t="shared" si="349"/>
        <v>6095</v>
      </c>
      <c r="BW164" s="266">
        <f t="shared" si="350"/>
        <v>5219.6178150000005</v>
      </c>
      <c r="BX164" s="285">
        <f t="shared" si="324"/>
        <v>7739.4310000000005</v>
      </c>
      <c r="BY164" s="286">
        <f t="shared" si="324"/>
        <v>6095</v>
      </c>
      <c r="BZ164" s="266">
        <f t="shared" si="324"/>
        <v>5219.6178150000005</v>
      </c>
      <c r="CA164" s="285">
        <f t="shared" si="364"/>
        <v>0</v>
      </c>
      <c r="CB164" s="715">
        <v>0</v>
      </c>
      <c r="CC164" s="266">
        <f t="shared" si="362"/>
        <v>0</v>
      </c>
      <c r="CD164" s="309">
        <f t="shared" si="363"/>
        <v>7739.4310000000005</v>
      </c>
      <c r="CE164" s="310">
        <f t="shared" si="363"/>
        <v>6095</v>
      </c>
      <c r="CF164" s="308">
        <f t="shared" si="363"/>
        <v>5219.6178150000005</v>
      </c>
      <c r="CG164" s="326"/>
      <c r="CI164" s="737"/>
    </row>
    <row r="165" spans="1:87" s="972" customFormat="1">
      <c r="A165" s="177">
        <f t="shared" si="313"/>
        <v>153</v>
      </c>
      <c r="B165" s="165" t="s">
        <v>928</v>
      </c>
      <c r="C165" s="134" t="s">
        <v>226</v>
      </c>
      <c r="D165" s="1100" t="str">
        <f>' Grants'!E194</f>
        <v>Hysen Terpeza</v>
      </c>
      <c r="E165" s="218"/>
      <c r="F165" s="761">
        <v>11349.06</v>
      </c>
      <c r="G165" s="1207">
        <v>6010</v>
      </c>
      <c r="H165" s="183"/>
      <c r="I165" s="1569">
        <v>6010</v>
      </c>
      <c r="J165" s="547">
        <f t="shared" si="329"/>
        <v>0</v>
      </c>
      <c r="K165" s="195"/>
      <c r="L165" s="492">
        <f t="shared" si="314"/>
        <v>0</v>
      </c>
      <c r="M165" s="547">
        <f t="shared" si="330"/>
        <v>0</v>
      </c>
      <c r="N165" s="195"/>
      <c r="O165" s="492">
        <f t="shared" si="315"/>
        <v>0</v>
      </c>
      <c r="P165" s="547">
        <f t="shared" si="331"/>
        <v>0</v>
      </c>
      <c r="Q165" s="195"/>
      <c r="R165" s="492">
        <f t="shared" si="316"/>
        <v>0</v>
      </c>
      <c r="S165" s="547">
        <f t="shared" si="332"/>
        <v>0</v>
      </c>
      <c r="T165" s="195"/>
      <c r="U165" s="492">
        <f t="shared" si="317"/>
        <v>0</v>
      </c>
      <c r="V165" s="547">
        <f t="shared" si="333"/>
        <v>0</v>
      </c>
      <c r="W165" s="1074"/>
      <c r="X165" s="492">
        <f t="shared" si="318"/>
        <v>0</v>
      </c>
      <c r="Y165" s="547">
        <f t="shared" si="334"/>
        <v>0</v>
      </c>
      <c r="Z165" s="1074"/>
      <c r="AA165" s="492">
        <f t="shared" si="325"/>
        <v>0</v>
      </c>
      <c r="AB165" s="547">
        <f t="shared" si="335"/>
        <v>0</v>
      </c>
      <c r="AC165" s="195"/>
      <c r="AD165" s="492">
        <f t="shared" si="319"/>
        <v>0</v>
      </c>
      <c r="AE165" s="547">
        <f t="shared" si="336"/>
        <v>0</v>
      </c>
      <c r="AF165" s="195"/>
      <c r="AG165" s="492">
        <f t="shared" si="320"/>
        <v>0</v>
      </c>
      <c r="AH165" s="547">
        <f t="shared" si="337"/>
        <v>0</v>
      </c>
      <c r="AI165" s="195"/>
      <c r="AJ165" s="492">
        <f t="shared" si="321"/>
        <v>0</v>
      </c>
      <c r="AK165" s="547">
        <f t="shared" si="338"/>
        <v>0</v>
      </c>
      <c r="AL165" s="195"/>
      <c r="AM165" s="492">
        <f t="shared" si="322"/>
        <v>0</v>
      </c>
      <c r="AN165" s="547">
        <f t="shared" si="339"/>
        <v>0</v>
      </c>
      <c r="AO165" s="195"/>
      <c r="AP165" s="492">
        <f t="shared" si="352"/>
        <v>0</v>
      </c>
      <c r="AQ165" s="547">
        <f t="shared" si="340"/>
        <v>0</v>
      </c>
      <c r="AR165" s="195"/>
      <c r="AS165" s="492">
        <f t="shared" si="353"/>
        <v>0</v>
      </c>
      <c r="AT165" s="547">
        <f t="shared" si="341"/>
        <v>0</v>
      </c>
      <c r="AU165" s="195"/>
      <c r="AV165" s="492">
        <f t="shared" si="354"/>
        <v>0</v>
      </c>
      <c r="AW165" s="547">
        <f t="shared" si="342"/>
        <v>0</v>
      </c>
      <c r="AX165" s="195"/>
      <c r="AY165" s="492">
        <f t="shared" si="355"/>
        <v>0</v>
      </c>
      <c r="AZ165" s="547">
        <f t="shared" si="343"/>
        <v>0</v>
      </c>
      <c r="BA165" s="195"/>
      <c r="BB165" s="492">
        <f t="shared" si="356"/>
        <v>0</v>
      </c>
      <c r="BC165" s="547">
        <f t="shared" si="344"/>
        <v>0</v>
      </c>
      <c r="BD165" s="195"/>
      <c r="BE165" s="492">
        <f t="shared" si="357"/>
        <v>0</v>
      </c>
      <c r="BF165" s="547">
        <f t="shared" si="345"/>
        <v>0</v>
      </c>
      <c r="BG165" s="195"/>
      <c r="BH165" s="492">
        <f t="shared" si="358"/>
        <v>0</v>
      </c>
      <c r="BI165" s="547">
        <f t="shared" si="346"/>
        <v>0</v>
      </c>
      <c r="BJ165" s="195"/>
      <c r="BK165" s="492">
        <f t="shared" si="359"/>
        <v>0</v>
      </c>
      <c r="BL165" s="547">
        <f t="shared" si="347"/>
        <v>0</v>
      </c>
      <c r="BM165" s="195"/>
      <c r="BN165" s="492">
        <f t="shared" si="360"/>
        <v>0</v>
      </c>
      <c r="BO165" s="547">
        <f t="shared" si="348"/>
        <v>0</v>
      </c>
      <c r="BP165" s="195"/>
      <c r="BQ165" s="492">
        <f t="shared" si="361"/>
        <v>0</v>
      </c>
      <c r="BR165" s="285">
        <f t="shared" si="326"/>
        <v>0</v>
      </c>
      <c r="BS165" s="286">
        <f t="shared" si="327"/>
        <v>0</v>
      </c>
      <c r="BT165" s="266">
        <f t="shared" si="328"/>
        <v>0</v>
      </c>
      <c r="BU165" s="740">
        <f t="shared" si="323"/>
        <v>7631.4980000000005</v>
      </c>
      <c r="BV165" s="712">
        <f t="shared" si="349"/>
        <v>6010</v>
      </c>
      <c r="BW165" s="266">
        <f t="shared" si="350"/>
        <v>5146.8257700000004</v>
      </c>
      <c r="BX165" s="285">
        <f t="shared" si="324"/>
        <v>7631.4980000000005</v>
      </c>
      <c r="BY165" s="286">
        <f t="shared" si="324"/>
        <v>6010</v>
      </c>
      <c r="BZ165" s="266">
        <f t="shared" si="324"/>
        <v>5146.8257700000004</v>
      </c>
      <c r="CA165" s="285">
        <f t="shared" si="364"/>
        <v>0</v>
      </c>
      <c r="CB165" s="715">
        <v>0</v>
      </c>
      <c r="CC165" s="266">
        <f t="shared" si="362"/>
        <v>0</v>
      </c>
      <c r="CD165" s="309">
        <f t="shared" si="363"/>
        <v>7631.4980000000005</v>
      </c>
      <c r="CE165" s="310">
        <f t="shared" si="363"/>
        <v>6010</v>
      </c>
      <c r="CF165" s="308">
        <f t="shared" si="363"/>
        <v>5146.8257700000004</v>
      </c>
      <c r="CG165" s="326"/>
      <c r="CI165" s="737"/>
    </row>
    <row r="166" spans="1:87" s="972" customFormat="1">
      <c r="A166" s="177">
        <f t="shared" si="313"/>
        <v>154</v>
      </c>
      <c r="B166" s="165" t="s">
        <v>929</v>
      </c>
      <c r="C166" s="134" t="s">
        <v>226</v>
      </c>
      <c r="D166" s="1100" t="str">
        <f>' Grants'!E196</f>
        <v>Vellezerit Gervalla</v>
      </c>
      <c r="E166" s="218"/>
      <c r="F166" s="761">
        <v>11349.06</v>
      </c>
      <c r="G166" s="1207">
        <v>8470</v>
      </c>
      <c r="H166" s="183"/>
      <c r="I166" s="1569">
        <v>8470</v>
      </c>
      <c r="J166" s="547">
        <f t="shared" si="329"/>
        <v>0</v>
      </c>
      <c r="K166" s="195"/>
      <c r="L166" s="492">
        <f t="shared" si="314"/>
        <v>0</v>
      </c>
      <c r="M166" s="547">
        <f t="shared" si="330"/>
        <v>0</v>
      </c>
      <c r="N166" s="195"/>
      <c r="O166" s="492">
        <f t="shared" si="315"/>
        <v>0</v>
      </c>
      <c r="P166" s="547">
        <f t="shared" si="331"/>
        <v>0</v>
      </c>
      <c r="Q166" s="195"/>
      <c r="R166" s="492">
        <f t="shared" si="316"/>
        <v>0</v>
      </c>
      <c r="S166" s="547">
        <f t="shared" si="332"/>
        <v>0</v>
      </c>
      <c r="T166" s="195"/>
      <c r="U166" s="492">
        <f t="shared" si="317"/>
        <v>0</v>
      </c>
      <c r="V166" s="547">
        <f t="shared" si="333"/>
        <v>0</v>
      </c>
      <c r="W166" s="1074"/>
      <c r="X166" s="492">
        <f t="shared" si="318"/>
        <v>0</v>
      </c>
      <c r="Y166" s="547">
        <f t="shared" si="334"/>
        <v>0</v>
      </c>
      <c r="Z166" s="1074"/>
      <c r="AA166" s="492">
        <f t="shared" si="325"/>
        <v>0</v>
      </c>
      <c r="AB166" s="547">
        <f t="shared" si="335"/>
        <v>0</v>
      </c>
      <c r="AC166" s="195"/>
      <c r="AD166" s="492">
        <f t="shared" si="319"/>
        <v>0</v>
      </c>
      <c r="AE166" s="547">
        <f t="shared" si="336"/>
        <v>0</v>
      </c>
      <c r="AF166" s="195"/>
      <c r="AG166" s="492">
        <f t="shared" si="320"/>
        <v>0</v>
      </c>
      <c r="AH166" s="547">
        <f t="shared" si="337"/>
        <v>0</v>
      </c>
      <c r="AI166" s="195"/>
      <c r="AJ166" s="492">
        <f t="shared" si="321"/>
        <v>0</v>
      </c>
      <c r="AK166" s="547">
        <f t="shared" si="338"/>
        <v>0</v>
      </c>
      <c r="AL166" s="195"/>
      <c r="AM166" s="492">
        <f t="shared" si="322"/>
        <v>0</v>
      </c>
      <c r="AN166" s="547">
        <f t="shared" si="339"/>
        <v>0</v>
      </c>
      <c r="AO166" s="195"/>
      <c r="AP166" s="492">
        <f t="shared" si="352"/>
        <v>0</v>
      </c>
      <c r="AQ166" s="547">
        <f t="shared" si="340"/>
        <v>0</v>
      </c>
      <c r="AR166" s="195"/>
      <c r="AS166" s="492">
        <f t="shared" si="353"/>
        <v>0</v>
      </c>
      <c r="AT166" s="547">
        <f t="shared" si="341"/>
        <v>0</v>
      </c>
      <c r="AU166" s="195"/>
      <c r="AV166" s="492">
        <f t="shared" si="354"/>
        <v>0</v>
      </c>
      <c r="AW166" s="547">
        <f t="shared" si="342"/>
        <v>0</v>
      </c>
      <c r="AX166" s="195"/>
      <c r="AY166" s="492">
        <f t="shared" si="355"/>
        <v>0</v>
      </c>
      <c r="AZ166" s="547">
        <f t="shared" si="343"/>
        <v>0</v>
      </c>
      <c r="BA166" s="195"/>
      <c r="BB166" s="492">
        <f t="shared" si="356"/>
        <v>0</v>
      </c>
      <c r="BC166" s="547">
        <f t="shared" si="344"/>
        <v>0</v>
      </c>
      <c r="BD166" s="195"/>
      <c r="BE166" s="492">
        <f t="shared" si="357"/>
        <v>0</v>
      </c>
      <c r="BF166" s="547">
        <f t="shared" si="345"/>
        <v>0</v>
      </c>
      <c r="BG166" s="195"/>
      <c r="BH166" s="492">
        <f t="shared" si="358"/>
        <v>0</v>
      </c>
      <c r="BI166" s="547">
        <f t="shared" si="346"/>
        <v>0</v>
      </c>
      <c r="BJ166" s="195"/>
      <c r="BK166" s="492">
        <f t="shared" si="359"/>
        <v>0</v>
      </c>
      <c r="BL166" s="547">
        <f t="shared" si="347"/>
        <v>0</v>
      </c>
      <c r="BM166" s="195"/>
      <c r="BN166" s="492">
        <f t="shared" si="360"/>
        <v>0</v>
      </c>
      <c r="BO166" s="547">
        <f t="shared" si="348"/>
        <v>0</v>
      </c>
      <c r="BP166" s="195"/>
      <c r="BQ166" s="492">
        <f t="shared" si="361"/>
        <v>0</v>
      </c>
      <c r="BR166" s="285">
        <f t="shared" si="326"/>
        <v>0</v>
      </c>
      <c r="BS166" s="286">
        <f t="shared" si="327"/>
        <v>0</v>
      </c>
      <c r="BT166" s="266">
        <f t="shared" si="328"/>
        <v>0</v>
      </c>
      <c r="BU166" s="740">
        <f t="shared" si="323"/>
        <v>10755.206</v>
      </c>
      <c r="BV166" s="712">
        <f t="shared" si="349"/>
        <v>8470</v>
      </c>
      <c r="BW166" s="266">
        <f t="shared" si="350"/>
        <v>7253.5131900000006</v>
      </c>
      <c r="BX166" s="285">
        <f t="shared" si="324"/>
        <v>10755.206</v>
      </c>
      <c r="BY166" s="286">
        <f t="shared" si="324"/>
        <v>8470</v>
      </c>
      <c r="BZ166" s="266">
        <f t="shared" si="324"/>
        <v>7253.5131900000006</v>
      </c>
      <c r="CA166" s="285">
        <f t="shared" si="364"/>
        <v>0</v>
      </c>
      <c r="CB166" s="715">
        <v>0</v>
      </c>
      <c r="CC166" s="266">
        <f t="shared" si="362"/>
        <v>0</v>
      </c>
      <c r="CD166" s="309">
        <f t="shared" si="363"/>
        <v>10755.206</v>
      </c>
      <c r="CE166" s="310">
        <f t="shared" si="363"/>
        <v>8470</v>
      </c>
      <c r="CF166" s="308">
        <f t="shared" si="363"/>
        <v>7253.5131900000006</v>
      </c>
      <c r="CG166" s="326"/>
      <c r="CI166" s="737"/>
    </row>
    <row r="167" spans="1:87" s="972" customFormat="1">
      <c r="A167" s="177">
        <f t="shared" si="313"/>
        <v>155</v>
      </c>
      <c r="B167" s="165" t="s">
        <v>930</v>
      </c>
      <c r="C167" s="134" t="s">
        <v>226</v>
      </c>
      <c r="D167" s="1100" t="str">
        <f>' Grants'!E198</f>
        <v>Deshmoret e 5 Prillit</v>
      </c>
      <c r="E167" s="218"/>
      <c r="F167" s="761">
        <v>11349.06</v>
      </c>
      <c r="G167" s="1207">
        <v>7095</v>
      </c>
      <c r="H167" s="183"/>
      <c r="I167" s="1569">
        <v>7095</v>
      </c>
      <c r="J167" s="547">
        <f t="shared" si="329"/>
        <v>0</v>
      </c>
      <c r="K167" s="195"/>
      <c r="L167" s="492">
        <f t="shared" si="314"/>
        <v>0</v>
      </c>
      <c r="M167" s="547">
        <f t="shared" si="330"/>
        <v>0</v>
      </c>
      <c r="N167" s="195"/>
      <c r="O167" s="492">
        <f t="shared" si="315"/>
        <v>0</v>
      </c>
      <c r="P167" s="547">
        <f t="shared" si="331"/>
        <v>0</v>
      </c>
      <c r="Q167" s="195"/>
      <c r="R167" s="492">
        <f t="shared" si="316"/>
        <v>0</v>
      </c>
      <c r="S167" s="547">
        <f t="shared" si="332"/>
        <v>0</v>
      </c>
      <c r="T167" s="195"/>
      <c r="U167" s="492">
        <f t="shared" si="317"/>
        <v>0</v>
      </c>
      <c r="V167" s="547">
        <f t="shared" si="333"/>
        <v>0</v>
      </c>
      <c r="W167" s="1074"/>
      <c r="X167" s="492">
        <f t="shared" si="318"/>
        <v>0</v>
      </c>
      <c r="Y167" s="547">
        <f t="shared" si="334"/>
        <v>0</v>
      </c>
      <c r="Z167" s="1074"/>
      <c r="AA167" s="492">
        <f t="shared" si="325"/>
        <v>0</v>
      </c>
      <c r="AB167" s="547">
        <f t="shared" si="335"/>
        <v>0</v>
      </c>
      <c r="AC167" s="195"/>
      <c r="AD167" s="492">
        <f t="shared" si="319"/>
        <v>0</v>
      </c>
      <c r="AE167" s="547">
        <f t="shared" si="336"/>
        <v>0</v>
      </c>
      <c r="AF167" s="195"/>
      <c r="AG167" s="492">
        <f t="shared" si="320"/>
        <v>0</v>
      </c>
      <c r="AH167" s="547">
        <f t="shared" si="337"/>
        <v>0</v>
      </c>
      <c r="AI167" s="195"/>
      <c r="AJ167" s="492">
        <f t="shared" si="321"/>
        <v>0</v>
      </c>
      <c r="AK167" s="547">
        <f t="shared" si="338"/>
        <v>0</v>
      </c>
      <c r="AL167" s="195"/>
      <c r="AM167" s="492">
        <f t="shared" si="322"/>
        <v>0</v>
      </c>
      <c r="AN167" s="547">
        <f t="shared" si="339"/>
        <v>0</v>
      </c>
      <c r="AO167" s="195"/>
      <c r="AP167" s="492">
        <f t="shared" si="352"/>
        <v>0</v>
      </c>
      <c r="AQ167" s="547">
        <f t="shared" si="340"/>
        <v>0</v>
      </c>
      <c r="AR167" s="195"/>
      <c r="AS167" s="492">
        <f t="shared" si="353"/>
        <v>0</v>
      </c>
      <c r="AT167" s="547">
        <f t="shared" si="341"/>
        <v>0</v>
      </c>
      <c r="AU167" s="195"/>
      <c r="AV167" s="492">
        <f t="shared" si="354"/>
        <v>0</v>
      </c>
      <c r="AW167" s="547">
        <f t="shared" si="342"/>
        <v>0</v>
      </c>
      <c r="AX167" s="195"/>
      <c r="AY167" s="492">
        <f t="shared" si="355"/>
        <v>0</v>
      </c>
      <c r="AZ167" s="547">
        <f t="shared" si="343"/>
        <v>0</v>
      </c>
      <c r="BA167" s="195"/>
      <c r="BB167" s="492">
        <f t="shared" si="356"/>
        <v>0</v>
      </c>
      <c r="BC167" s="547">
        <f t="shared" si="344"/>
        <v>0</v>
      </c>
      <c r="BD167" s="195"/>
      <c r="BE167" s="492">
        <f t="shared" si="357"/>
        <v>0</v>
      </c>
      <c r="BF167" s="547">
        <f t="shared" si="345"/>
        <v>0</v>
      </c>
      <c r="BG167" s="195"/>
      <c r="BH167" s="492">
        <f t="shared" si="358"/>
        <v>0</v>
      </c>
      <c r="BI167" s="547">
        <f t="shared" si="346"/>
        <v>0</v>
      </c>
      <c r="BJ167" s="195"/>
      <c r="BK167" s="492">
        <f t="shared" si="359"/>
        <v>0</v>
      </c>
      <c r="BL167" s="547">
        <f t="shared" si="347"/>
        <v>0</v>
      </c>
      <c r="BM167" s="195"/>
      <c r="BN167" s="492">
        <f t="shared" si="360"/>
        <v>0</v>
      </c>
      <c r="BO167" s="547">
        <f t="shared" si="348"/>
        <v>0</v>
      </c>
      <c r="BP167" s="195"/>
      <c r="BQ167" s="492">
        <f t="shared" si="361"/>
        <v>0</v>
      </c>
      <c r="BR167" s="285">
        <f t="shared" si="326"/>
        <v>0</v>
      </c>
      <c r="BS167" s="286">
        <f t="shared" si="327"/>
        <v>0</v>
      </c>
      <c r="BT167" s="266">
        <f t="shared" si="328"/>
        <v>0</v>
      </c>
      <c r="BU167" s="740">
        <f t="shared" si="323"/>
        <v>9009.2309999999998</v>
      </c>
      <c r="BV167" s="712">
        <f t="shared" si="349"/>
        <v>7095</v>
      </c>
      <c r="BW167" s="266">
        <f t="shared" si="350"/>
        <v>6075.994815</v>
      </c>
      <c r="BX167" s="285">
        <f t="shared" si="324"/>
        <v>9009.2309999999998</v>
      </c>
      <c r="BY167" s="286">
        <f t="shared" si="324"/>
        <v>7095</v>
      </c>
      <c r="BZ167" s="266">
        <f t="shared" si="324"/>
        <v>6075.994815</v>
      </c>
      <c r="CA167" s="285">
        <f t="shared" si="364"/>
        <v>0</v>
      </c>
      <c r="CB167" s="715">
        <v>0</v>
      </c>
      <c r="CC167" s="266">
        <f t="shared" si="362"/>
        <v>0</v>
      </c>
      <c r="CD167" s="309">
        <f t="shared" si="363"/>
        <v>9009.2309999999998</v>
      </c>
      <c r="CE167" s="310">
        <f t="shared" si="363"/>
        <v>7095</v>
      </c>
      <c r="CF167" s="308">
        <f t="shared" si="363"/>
        <v>6075.994815</v>
      </c>
      <c r="CG167" s="326"/>
      <c r="CI167" s="737"/>
    </row>
    <row r="168" spans="1:87" s="972" customFormat="1">
      <c r="A168" s="177">
        <f t="shared" ref="A168:A247" si="365">A167+1</f>
        <v>156</v>
      </c>
      <c r="B168" s="165" t="s">
        <v>932</v>
      </c>
      <c r="C168" s="134" t="s">
        <v>226</v>
      </c>
      <c r="D168" s="1100" t="str">
        <f>' Grants'!E200</f>
        <v>Gjon Serreci - Mogille</v>
      </c>
      <c r="E168" s="218"/>
      <c r="F168" s="761">
        <v>11349.06</v>
      </c>
      <c r="G168" s="1207">
        <v>5980</v>
      </c>
      <c r="H168" s="183"/>
      <c r="I168" s="1569">
        <v>5980</v>
      </c>
      <c r="J168" s="547">
        <f t="shared" si="329"/>
        <v>0</v>
      </c>
      <c r="K168" s="195"/>
      <c r="L168" s="492">
        <f t="shared" si="314"/>
        <v>0</v>
      </c>
      <c r="M168" s="547">
        <f t="shared" si="330"/>
        <v>0</v>
      </c>
      <c r="N168" s="195"/>
      <c r="O168" s="492">
        <f t="shared" si="315"/>
        <v>0</v>
      </c>
      <c r="P168" s="547">
        <f t="shared" si="331"/>
        <v>0</v>
      </c>
      <c r="Q168" s="195"/>
      <c r="R168" s="492">
        <f t="shared" si="316"/>
        <v>0</v>
      </c>
      <c r="S168" s="547">
        <f t="shared" si="332"/>
        <v>0</v>
      </c>
      <c r="T168" s="195"/>
      <c r="U168" s="492">
        <f t="shared" si="317"/>
        <v>0</v>
      </c>
      <c r="V168" s="547">
        <f t="shared" si="333"/>
        <v>0</v>
      </c>
      <c r="W168" s="1074"/>
      <c r="X168" s="492">
        <f t="shared" si="318"/>
        <v>0</v>
      </c>
      <c r="Y168" s="547">
        <f t="shared" si="334"/>
        <v>0</v>
      </c>
      <c r="Z168" s="1074"/>
      <c r="AA168" s="492">
        <f t="shared" si="325"/>
        <v>0</v>
      </c>
      <c r="AB168" s="547">
        <f t="shared" si="335"/>
        <v>0</v>
      </c>
      <c r="AC168" s="195"/>
      <c r="AD168" s="492">
        <f t="shared" si="319"/>
        <v>0</v>
      </c>
      <c r="AE168" s="547">
        <f t="shared" si="336"/>
        <v>0</v>
      </c>
      <c r="AF168" s="195"/>
      <c r="AG168" s="492">
        <f t="shared" si="320"/>
        <v>0</v>
      </c>
      <c r="AH168" s="547">
        <f t="shared" si="337"/>
        <v>0</v>
      </c>
      <c r="AI168" s="195"/>
      <c r="AJ168" s="492">
        <f t="shared" si="321"/>
        <v>0</v>
      </c>
      <c r="AK168" s="547">
        <f t="shared" si="338"/>
        <v>0</v>
      </c>
      <c r="AL168" s="195"/>
      <c r="AM168" s="492">
        <f t="shared" si="322"/>
        <v>0</v>
      </c>
      <c r="AN168" s="547">
        <f t="shared" si="339"/>
        <v>0</v>
      </c>
      <c r="AO168" s="195"/>
      <c r="AP168" s="492">
        <f t="shared" si="352"/>
        <v>0</v>
      </c>
      <c r="AQ168" s="547">
        <f t="shared" si="340"/>
        <v>0</v>
      </c>
      <c r="AR168" s="195"/>
      <c r="AS168" s="492">
        <f t="shared" si="353"/>
        <v>0</v>
      </c>
      <c r="AT168" s="547">
        <f t="shared" si="341"/>
        <v>0</v>
      </c>
      <c r="AU168" s="195"/>
      <c r="AV168" s="492">
        <f t="shared" si="354"/>
        <v>0</v>
      </c>
      <c r="AW168" s="547">
        <f t="shared" si="342"/>
        <v>0</v>
      </c>
      <c r="AX168" s="195"/>
      <c r="AY168" s="492">
        <f t="shared" si="355"/>
        <v>0</v>
      </c>
      <c r="AZ168" s="547">
        <f t="shared" si="343"/>
        <v>0</v>
      </c>
      <c r="BA168" s="195"/>
      <c r="BB168" s="492">
        <f t="shared" si="356"/>
        <v>0</v>
      </c>
      <c r="BC168" s="547">
        <f t="shared" si="344"/>
        <v>0</v>
      </c>
      <c r="BD168" s="195"/>
      <c r="BE168" s="492">
        <f t="shared" si="357"/>
        <v>0</v>
      </c>
      <c r="BF168" s="547">
        <f t="shared" si="345"/>
        <v>0</v>
      </c>
      <c r="BG168" s="195"/>
      <c r="BH168" s="492">
        <f t="shared" si="358"/>
        <v>0</v>
      </c>
      <c r="BI168" s="547">
        <f t="shared" si="346"/>
        <v>0</v>
      </c>
      <c r="BJ168" s="195"/>
      <c r="BK168" s="492">
        <f t="shared" si="359"/>
        <v>0</v>
      </c>
      <c r="BL168" s="547">
        <f t="shared" si="347"/>
        <v>0</v>
      </c>
      <c r="BM168" s="195"/>
      <c r="BN168" s="492">
        <f t="shared" si="360"/>
        <v>0</v>
      </c>
      <c r="BO168" s="547">
        <f t="shared" si="348"/>
        <v>0</v>
      </c>
      <c r="BP168" s="195"/>
      <c r="BQ168" s="492">
        <f t="shared" si="361"/>
        <v>0</v>
      </c>
      <c r="BR168" s="285">
        <f t="shared" si="326"/>
        <v>0</v>
      </c>
      <c r="BS168" s="286">
        <f t="shared" si="327"/>
        <v>0</v>
      </c>
      <c r="BT168" s="266">
        <f t="shared" si="328"/>
        <v>0</v>
      </c>
      <c r="BU168" s="740">
        <f t="shared" si="323"/>
        <v>7593.4040000000005</v>
      </c>
      <c r="BV168" s="712">
        <f t="shared" si="349"/>
        <v>5980</v>
      </c>
      <c r="BW168" s="266">
        <f t="shared" si="350"/>
        <v>5121.1344600000002</v>
      </c>
      <c r="BX168" s="285">
        <f t="shared" si="324"/>
        <v>7593.4040000000005</v>
      </c>
      <c r="BY168" s="286">
        <f t="shared" si="324"/>
        <v>5980</v>
      </c>
      <c r="BZ168" s="266">
        <f t="shared" si="324"/>
        <v>5121.1344600000002</v>
      </c>
      <c r="CA168" s="285">
        <f t="shared" si="364"/>
        <v>0</v>
      </c>
      <c r="CB168" s="715">
        <v>0</v>
      </c>
      <c r="CC168" s="266">
        <f t="shared" si="362"/>
        <v>0</v>
      </c>
      <c r="CD168" s="309">
        <f t="shared" si="363"/>
        <v>7593.4040000000005</v>
      </c>
      <c r="CE168" s="310">
        <f t="shared" si="363"/>
        <v>5980</v>
      </c>
      <c r="CF168" s="308">
        <f t="shared" si="363"/>
        <v>5121.1344600000002</v>
      </c>
      <c r="CG168" s="326"/>
      <c r="CI168" s="737"/>
    </row>
    <row r="169" spans="1:87" s="972" customFormat="1">
      <c r="A169" s="177">
        <f t="shared" si="365"/>
        <v>157</v>
      </c>
      <c r="B169" s="165" t="s">
        <v>933</v>
      </c>
      <c r="C169" s="134" t="s">
        <v>226</v>
      </c>
      <c r="D169" s="1100" t="str">
        <f>' Grants'!E202</f>
        <v>Deshmoret e Qendreses</v>
      </c>
      <c r="E169" s="218"/>
      <c r="F169" s="761">
        <v>11349.06</v>
      </c>
      <c r="G169" s="1207">
        <v>5485</v>
      </c>
      <c r="H169" s="183"/>
      <c r="I169" s="1569">
        <v>5485</v>
      </c>
      <c r="J169" s="547">
        <f t="shared" si="329"/>
        <v>0</v>
      </c>
      <c r="K169" s="195"/>
      <c r="L169" s="492">
        <f t="shared" si="314"/>
        <v>0</v>
      </c>
      <c r="M169" s="547">
        <f t="shared" si="330"/>
        <v>0</v>
      </c>
      <c r="N169" s="195"/>
      <c r="O169" s="492">
        <f t="shared" si="315"/>
        <v>0</v>
      </c>
      <c r="P169" s="547">
        <f t="shared" si="331"/>
        <v>0</v>
      </c>
      <c r="Q169" s="195"/>
      <c r="R169" s="492">
        <f t="shared" si="316"/>
        <v>0</v>
      </c>
      <c r="S169" s="547">
        <f t="shared" si="332"/>
        <v>0</v>
      </c>
      <c r="T169" s="195"/>
      <c r="U169" s="492">
        <f t="shared" si="317"/>
        <v>0</v>
      </c>
      <c r="V169" s="547">
        <f t="shared" si="333"/>
        <v>0</v>
      </c>
      <c r="W169" s="1074"/>
      <c r="X169" s="492">
        <f t="shared" si="318"/>
        <v>0</v>
      </c>
      <c r="Y169" s="547">
        <f t="shared" si="334"/>
        <v>0</v>
      </c>
      <c r="Z169" s="1074"/>
      <c r="AA169" s="492">
        <f t="shared" si="325"/>
        <v>0</v>
      </c>
      <c r="AB169" s="547">
        <f t="shared" si="335"/>
        <v>0</v>
      </c>
      <c r="AC169" s="195"/>
      <c r="AD169" s="492">
        <f t="shared" si="319"/>
        <v>0</v>
      </c>
      <c r="AE169" s="547">
        <f t="shared" si="336"/>
        <v>0</v>
      </c>
      <c r="AF169" s="195"/>
      <c r="AG169" s="492">
        <f t="shared" si="320"/>
        <v>0</v>
      </c>
      <c r="AH169" s="547">
        <f t="shared" si="337"/>
        <v>0</v>
      </c>
      <c r="AI169" s="195"/>
      <c r="AJ169" s="492">
        <f t="shared" si="321"/>
        <v>0</v>
      </c>
      <c r="AK169" s="547">
        <f t="shared" si="338"/>
        <v>0</v>
      </c>
      <c r="AL169" s="195"/>
      <c r="AM169" s="492">
        <f t="shared" si="322"/>
        <v>0</v>
      </c>
      <c r="AN169" s="547">
        <f t="shared" si="339"/>
        <v>0</v>
      </c>
      <c r="AO169" s="195"/>
      <c r="AP169" s="492">
        <f t="shared" si="352"/>
        <v>0</v>
      </c>
      <c r="AQ169" s="547">
        <f t="shared" si="340"/>
        <v>0</v>
      </c>
      <c r="AR169" s="195"/>
      <c r="AS169" s="492">
        <f t="shared" si="353"/>
        <v>0</v>
      </c>
      <c r="AT169" s="547">
        <f t="shared" si="341"/>
        <v>0</v>
      </c>
      <c r="AU169" s="195"/>
      <c r="AV169" s="492">
        <f t="shared" si="354"/>
        <v>0</v>
      </c>
      <c r="AW169" s="547">
        <f t="shared" si="342"/>
        <v>0</v>
      </c>
      <c r="AX169" s="195"/>
      <c r="AY169" s="492">
        <f t="shared" si="355"/>
        <v>0</v>
      </c>
      <c r="AZ169" s="547">
        <f t="shared" si="343"/>
        <v>0</v>
      </c>
      <c r="BA169" s="195"/>
      <c r="BB169" s="492">
        <f t="shared" si="356"/>
        <v>0</v>
      </c>
      <c r="BC169" s="547">
        <f t="shared" si="344"/>
        <v>0</v>
      </c>
      <c r="BD169" s="195"/>
      <c r="BE169" s="492">
        <f t="shared" si="357"/>
        <v>0</v>
      </c>
      <c r="BF169" s="547">
        <f t="shared" si="345"/>
        <v>0</v>
      </c>
      <c r="BG169" s="195"/>
      <c r="BH169" s="492">
        <f t="shared" si="358"/>
        <v>0</v>
      </c>
      <c r="BI169" s="547">
        <f t="shared" si="346"/>
        <v>0</v>
      </c>
      <c r="BJ169" s="195"/>
      <c r="BK169" s="492">
        <f t="shared" si="359"/>
        <v>0</v>
      </c>
      <c r="BL169" s="547">
        <f t="shared" si="347"/>
        <v>0</v>
      </c>
      <c r="BM169" s="195"/>
      <c r="BN169" s="492">
        <f t="shared" si="360"/>
        <v>0</v>
      </c>
      <c r="BO169" s="547">
        <f t="shared" si="348"/>
        <v>0</v>
      </c>
      <c r="BP169" s="195"/>
      <c r="BQ169" s="492">
        <f t="shared" si="361"/>
        <v>0</v>
      </c>
      <c r="BR169" s="285">
        <f t="shared" si="326"/>
        <v>0</v>
      </c>
      <c r="BS169" s="286">
        <f t="shared" si="327"/>
        <v>0</v>
      </c>
      <c r="BT169" s="266">
        <f t="shared" si="328"/>
        <v>0</v>
      </c>
      <c r="BU169" s="740">
        <f t="shared" si="323"/>
        <v>6964.8530000000001</v>
      </c>
      <c r="BV169" s="712">
        <f t="shared" si="349"/>
        <v>5485</v>
      </c>
      <c r="BW169" s="266">
        <f t="shared" si="350"/>
        <v>4697.2278450000003</v>
      </c>
      <c r="BX169" s="285">
        <f t="shared" si="324"/>
        <v>6964.8530000000001</v>
      </c>
      <c r="BY169" s="286">
        <f t="shared" si="324"/>
        <v>5485</v>
      </c>
      <c r="BZ169" s="266">
        <f t="shared" si="324"/>
        <v>4697.2278450000003</v>
      </c>
      <c r="CA169" s="285">
        <f t="shared" si="364"/>
        <v>0</v>
      </c>
      <c r="CB169" s="715">
        <v>0</v>
      </c>
      <c r="CC169" s="266">
        <f t="shared" si="362"/>
        <v>0</v>
      </c>
      <c r="CD169" s="309">
        <f t="shared" si="363"/>
        <v>6964.8530000000001</v>
      </c>
      <c r="CE169" s="310">
        <f t="shared" si="363"/>
        <v>5485</v>
      </c>
      <c r="CF169" s="308">
        <f t="shared" si="363"/>
        <v>4697.2278450000003</v>
      </c>
      <c r="CG169" s="326"/>
      <c r="CI169" s="737"/>
    </row>
    <row r="170" spans="1:87" s="972" customFormat="1">
      <c r="A170" s="177">
        <f t="shared" si="365"/>
        <v>158</v>
      </c>
      <c r="B170" s="165" t="s">
        <v>934</v>
      </c>
      <c r="C170" s="134" t="s">
        <v>226</v>
      </c>
      <c r="D170" s="1100" t="str">
        <f>' Grants'!E204</f>
        <v>Desjmoret e Drenices</v>
      </c>
      <c r="E170" s="218"/>
      <c r="F170" s="761">
        <v>11349.06</v>
      </c>
      <c r="G170" s="1207">
        <v>5140</v>
      </c>
      <c r="H170" s="183"/>
      <c r="I170" s="1569">
        <v>5140</v>
      </c>
      <c r="J170" s="547">
        <f t="shared" si="329"/>
        <v>0</v>
      </c>
      <c r="K170" s="195"/>
      <c r="L170" s="492">
        <f t="shared" si="314"/>
        <v>0</v>
      </c>
      <c r="M170" s="547">
        <f t="shared" si="330"/>
        <v>0</v>
      </c>
      <c r="N170" s="195"/>
      <c r="O170" s="492">
        <f t="shared" si="315"/>
        <v>0</v>
      </c>
      <c r="P170" s="547">
        <f t="shared" si="331"/>
        <v>0</v>
      </c>
      <c r="Q170" s="195"/>
      <c r="R170" s="492">
        <f t="shared" si="316"/>
        <v>0</v>
      </c>
      <c r="S170" s="547">
        <f t="shared" si="332"/>
        <v>0</v>
      </c>
      <c r="T170" s="195"/>
      <c r="U170" s="492">
        <f t="shared" si="317"/>
        <v>0</v>
      </c>
      <c r="V170" s="547">
        <f t="shared" si="333"/>
        <v>0</v>
      </c>
      <c r="W170" s="1074"/>
      <c r="X170" s="492">
        <f t="shared" si="318"/>
        <v>0</v>
      </c>
      <c r="Y170" s="547">
        <f t="shared" si="334"/>
        <v>0</v>
      </c>
      <c r="Z170" s="1074"/>
      <c r="AA170" s="492">
        <f t="shared" si="325"/>
        <v>0</v>
      </c>
      <c r="AB170" s="547">
        <f t="shared" si="335"/>
        <v>0</v>
      </c>
      <c r="AC170" s="195"/>
      <c r="AD170" s="492">
        <f t="shared" si="319"/>
        <v>0</v>
      </c>
      <c r="AE170" s="547">
        <f t="shared" si="336"/>
        <v>0</v>
      </c>
      <c r="AF170" s="195"/>
      <c r="AG170" s="492">
        <f t="shared" si="320"/>
        <v>0</v>
      </c>
      <c r="AH170" s="547">
        <f t="shared" si="337"/>
        <v>0</v>
      </c>
      <c r="AI170" s="195"/>
      <c r="AJ170" s="492">
        <f t="shared" si="321"/>
        <v>0</v>
      </c>
      <c r="AK170" s="547">
        <f t="shared" si="338"/>
        <v>0</v>
      </c>
      <c r="AL170" s="195"/>
      <c r="AM170" s="492">
        <f t="shared" si="322"/>
        <v>0</v>
      </c>
      <c r="AN170" s="547">
        <f t="shared" si="339"/>
        <v>0</v>
      </c>
      <c r="AO170" s="195"/>
      <c r="AP170" s="492">
        <f t="shared" si="352"/>
        <v>0</v>
      </c>
      <c r="AQ170" s="547">
        <f t="shared" si="340"/>
        <v>0</v>
      </c>
      <c r="AR170" s="195"/>
      <c r="AS170" s="492">
        <f t="shared" si="353"/>
        <v>0</v>
      </c>
      <c r="AT170" s="547">
        <f t="shared" si="341"/>
        <v>0</v>
      </c>
      <c r="AU170" s="195"/>
      <c r="AV170" s="492">
        <f t="shared" si="354"/>
        <v>0</v>
      </c>
      <c r="AW170" s="547">
        <f t="shared" si="342"/>
        <v>0</v>
      </c>
      <c r="AX170" s="195"/>
      <c r="AY170" s="492">
        <f t="shared" si="355"/>
        <v>0</v>
      </c>
      <c r="AZ170" s="547">
        <f t="shared" si="343"/>
        <v>0</v>
      </c>
      <c r="BA170" s="195"/>
      <c r="BB170" s="492">
        <f t="shared" si="356"/>
        <v>0</v>
      </c>
      <c r="BC170" s="547">
        <f t="shared" si="344"/>
        <v>0</v>
      </c>
      <c r="BD170" s="195"/>
      <c r="BE170" s="492">
        <f t="shared" si="357"/>
        <v>0</v>
      </c>
      <c r="BF170" s="547">
        <f t="shared" si="345"/>
        <v>0</v>
      </c>
      <c r="BG170" s="195"/>
      <c r="BH170" s="492">
        <f t="shared" si="358"/>
        <v>0</v>
      </c>
      <c r="BI170" s="547">
        <f t="shared" si="346"/>
        <v>0</v>
      </c>
      <c r="BJ170" s="195"/>
      <c r="BK170" s="492">
        <f t="shared" si="359"/>
        <v>0</v>
      </c>
      <c r="BL170" s="547">
        <f t="shared" si="347"/>
        <v>0</v>
      </c>
      <c r="BM170" s="195"/>
      <c r="BN170" s="492">
        <f t="shared" si="360"/>
        <v>0</v>
      </c>
      <c r="BO170" s="547">
        <f t="shared" si="348"/>
        <v>0</v>
      </c>
      <c r="BP170" s="195"/>
      <c r="BQ170" s="492">
        <f t="shared" si="361"/>
        <v>0</v>
      </c>
      <c r="BR170" s="285">
        <f t="shared" si="326"/>
        <v>0</v>
      </c>
      <c r="BS170" s="286">
        <f t="shared" si="327"/>
        <v>0</v>
      </c>
      <c r="BT170" s="266">
        <f t="shared" si="328"/>
        <v>0</v>
      </c>
      <c r="BU170" s="740">
        <f t="shared" si="323"/>
        <v>6526.7719999999999</v>
      </c>
      <c r="BV170" s="712">
        <f t="shared" si="349"/>
        <v>5140</v>
      </c>
      <c r="BW170" s="266">
        <f t="shared" si="350"/>
        <v>4401.7777800000003</v>
      </c>
      <c r="BX170" s="285">
        <f t="shared" si="324"/>
        <v>6526.7719999999999</v>
      </c>
      <c r="BY170" s="286">
        <f t="shared" si="324"/>
        <v>5140</v>
      </c>
      <c r="BZ170" s="266">
        <f t="shared" si="324"/>
        <v>4401.7777800000003</v>
      </c>
      <c r="CA170" s="285">
        <f t="shared" si="364"/>
        <v>0</v>
      </c>
      <c r="CB170" s="715">
        <v>0</v>
      </c>
      <c r="CC170" s="266">
        <f t="shared" si="362"/>
        <v>0</v>
      </c>
      <c r="CD170" s="309">
        <f t="shared" si="363"/>
        <v>6526.7719999999999</v>
      </c>
      <c r="CE170" s="310">
        <f t="shared" si="363"/>
        <v>5140</v>
      </c>
      <c r="CF170" s="308">
        <f t="shared" si="363"/>
        <v>4401.7777800000003</v>
      </c>
      <c r="CG170" s="326"/>
      <c r="CI170" s="737"/>
    </row>
    <row r="171" spans="1:87" s="972" customFormat="1">
      <c r="A171" s="177">
        <f t="shared" si="365"/>
        <v>159</v>
      </c>
      <c r="B171" s="165" t="s">
        <v>935</v>
      </c>
      <c r="C171" s="134" t="s">
        <v>226</v>
      </c>
      <c r="D171" s="1100" t="str">
        <f>' Grants'!E206</f>
        <v>Xheve Lladrovci</v>
      </c>
      <c r="E171" s="218"/>
      <c r="F171" s="761">
        <v>11349.06</v>
      </c>
      <c r="G171" s="1207">
        <v>5435</v>
      </c>
      <c r="H171" s="183"/>
      <c r="I171" s="1569">
        <v>5435</v>
      </c>
      <c r="J171" s="547">
        <f t="shared" si="329"/>
        <v>0</v>
      </c>
      <c r="K171" s="195"/>
      <c r="L171" s="492">
        <f t="shared" ref="L171:L231" si="366">K171*L$3</f>
        <v>0</v>
      </c>
      <c r="M171" s="547">
        <f t="shared" si="330"/>
        <v>0</v>
      </c>
      <c r="N171" s="195"/>
      <c r="O171" s="492">
        <f t="shared" ref="O171:O231" si="367">N171*O$3</f>
        <v>0</v>
      </c>
      <c r="P171" s="547">
        <f t="shared" si="331"/>
        <v>0</v>
      </c>
      <c r="Q171" s="195"/>
      <c r="R171" s="492">
        <f t="shared" ref="R171:R231" si="368">Q171*R$3</f>
        <v>0</v>
      </c>
      <c r="S171" s="547">
        <f t="shared" si="332"/>
        <v>0</v>
      </c>
      <c r="T171" s="195"/>
      <c r="U171" s="492">
        <f t="shared" ref="U171:U231" si="369">T171*U$3</f>
        <v>0</v>
      </c>
      <c r="V171" s="547">
        <f t="shared" si="333"/>
        <v>0</v>
      </c>
      <c r="W171" s="1074"/>
      <c r="X171" s="492">
        <f t="shared" ref="X171:X231" si="370">W171*X$3</f>
        <v>0</v>
      </c>
      <c r="Y171" s="547">
        <f t="shared" si="334"/>
        <v>0</v>
      </c>
      <c r="Z171" s="1074"/>
      <c r="AA171" s="492">
        <f t="shared" si="325"/>
        <v>0</v>
      </c>
      <c r="AB171" s="547">
        <f t="shared" si="335"/>
        <v>0</v>
      </c>
      <c r="AC171" s="195"/>
      <c r="AD171" s="492">
        <f t="shared" ref="AD171:AD231" si="371">AC171*AD$3</f>
        <v>0</v>
      </c>
      <c r="AE171" s="547">
        <f t="shared" si="336"/>
        <v>0</v>
      </c>
      <c r="AF171" s="195"/>
      <c r="AG171" s="492">
        <f t="shared" ref="AG171:AG231" si="372">AF171*AG$3</f>
        <v>0</v>
      </c>
      <c r="AH171" s="547">
        <f t="shared" si="337"/>
        <v>0</v>
      </c>
      <c r="AI171" s="195"/>
      <c r="AJ171" s="492">
        <f t="shared" ref="AJ171:AJ231" si="373">AI171*AJ$3</f>
        <v>0</v>
      </c>
      <c r="AK171" s="547">
        <f t="shared" si="338"/>
        <v>0</v>
      </c>
      <c r="AL171" s="195"/>
      <c r="AM171" s="492">
        <f t="shared" ref="AM171:AM231" si="374">AL171*AM$3</f>
        <v>0</v>
      </c>
      <c r="AN171" s="547">
        <f t="shared" si="339"/>
        <v>0</v>
      </c>
      <c r="AO171" s="195"/>
      <c r="AP171" s="492">
        <f t="shared" si="352"/>
        <v>0</v>
      </c>
      <c r="AQ171" s="547">
        <f t="shared" si="340"/>
        <v>0</v>
      </c>
      <c r="AR171" s="195"/>
      <c r="AS171" s="492">
        <f t="shared" si="353"/>
        <v>0</v>
      </c>
      <c r="AT171" s="547">
        <f t="shared" si="341"/>
        <v>0</v>
      </c>
      <c r="AU171" s="195"/>
      <c r="AV171" s="492">
        <f t="shared" si="354"/>
        <v>0</v>
      </c>
      <c r="AW171" s="547">
        <f t="shared" si="342"/>
        <v>0</v>
      </c>
      <c r="AX171" s="195"/>
      <c r="AY171" s="492">
        <f t="shared" si="355"/>
        <v>0</v>
      </c>
      <c r="AZ171" s="547">
        <f t="shared" si="343"/>
        <v>0</v>
      </c>
      <c r="BA171" s="195"/>
      <c r="BB171" s="492">
        <f t="shared" si="356"/>
        <v>0</v>
      </c>
      <c r="BC171" s="547">
        <f t="shared" si="344"/>
        <v>0</v>
      </c>
      <c r="BD171" s="195"/>
      <c r="BE171" s="492">
        <f t="shared" si="357"/>
        <v>0</v>
      </c>
      <c r="BF171" s="547">
        <f t="shared" si="345"/>
        <v>0</v>
      </c>
      <c r="BG171" s="195"/>
      <c r="BH171" s="492">
        <f t="shared" si="358"/>
        <v>0</v>
      </c>
      <c r="BI171" s="547">
        <f t="shared" si="346"/>
        <v>0</v>
      </c>
      <c r="BJ171" s="195"/>
      <c r="BK171" s="492">
        <f t="shared" si="359"/>
        <v>0</v>
      </c>
      <c r="BL171" s="547">
        <f t="shared" si="347"/>
        <v>0</v>
      </c>
      <c r="BM171" s="195"/>
      <c r="BN171" s="492">
        <f t="shared" si="360"/>
        <v>0</v>
      </c>
      <c r="BO171" s="547">
        <f t="shared" si="348"/>
        <v>0</v>
      </c>
      <c r="BP171" s="195"/>
      <c r="BQ171" s="492">
        <f t="shared" si="361"/>
        <v>0</v>
      </c>
      <c r="BR171" s="285">
        <f t="shared" si="326"/>
        <v>0</v>
      </c>
      <c r="BS171" s="286">
        <f t="shared" si="327"/>
        <v>0</v>
      </c>
      <c r="BT171" s="266">
        <f t="shared" si="328"/>
        <v>0</v>
      </c>
      <c r="BU171" s="740">
        <f t="shared" si="323"/>
        <v>6901.3630000000003</v>
      </c>
      <c r="BV171" s="712">
        <f t="shared" si="349"/>
        <v>5435</v>
      </c>
      <c r="BW171" s="266">
        <f t="shared" si="350"/>
        <v>4654.4089950000007</v>
      </c>
      <c r="BX171" s="285">
        <f t="shared" si="324"/>
        <v>6901.3630000000003</v>
      </c>
      <c r="BY171" s="286">
        <f t="shared" si="324"/>
        <v>5435</v>
      </c>
      <c r="BZ171" s="266">
        <f t="shared" si="324"/>
        <v>4654.4089950000007</v>
      </c>
      <c r="CA171" s="285">
        <f t="shared" si="364"/>
        <v>0</v>
      </c>
      <c r="CB171" s="715">
        <v>0</v>
      </c>
      <c r="CC171" s="266">
        <f t="shared" si="362"/>
        <v>0</v>
      </c>
      <c r="CD171" s="309">
        <f t="shared" si="363"/>
        <v>6901.3630000000003</v>
      </c>
      <c r="CE171" s="310">
        <f t="shared" si="363"/>
        <v>5435</v>
      </c>
      <c r="CF171" s="308">
        <f t="shared" si="363"/>
        <v>4654.4089950000007</v>
      </c>
      <c r="CG171" s="326"/>
      <c r="CI171" s="737"/>
    </row>
    <row r="172" spans="1:87" s="972" customFormat="1">
      <c r="A172" s="177">
        <f t="shared" si="365"/>
        <v>160</v>
      </c>
      <c r="B172" s="165" t="s">
        <v>936</v>
      </c>
      <c r="C172" s="134" t="s">
        <v>226</v>
      </c>
      <c r="D172" s="1100" t="str">
        <f>' Grants'!E208</f>
        <v>Shote Galica</v>
      </c>
      <c r="E172" s="218"/>
      <c r="F172" s="761">
        <v>11349.06</v>
      </c>
      <c r="G172" s="1207">
        <v>6480</v>
      </c>
      <c r="H172" s="183"/>
      <c r="I172" s="1569">
        <v>6480</v>
      </c>
      <c r="J172" s="547">
        <f t="shared" si="329"/>
        <v>0</v>
      </c>
      <c r="K172" s="195"/>
      <c r="L172" s="492">
        <f t="shared" si="366"/>
        <v>0</v>
      </c>
      <c r="M172" s="547">
        <f t="shared" si="330"/>
        <v>0</v>
      </c>
      <c r="N172" s="195"/>
      <c r="O172" s="492">
        <f t="shared" si="367"/>
        <v>0</v>
      </c>
      <c r="P172" s="547">
        <f t="shared" si="331"/>
        <v>0</v>
      </c>
      <c r="Q172" s="195"/>
      <c r="R172" s="492">
        <f t="shared" si="368"/>
        <v>0</v>
      </c>
      <c r="S172" s="547">
        <f t="shared" si="332"/>
        <v>0</v>
      </c>
      <c r="T172" s="195"/>
      <c r="U172" s="492">
        <f t="shared" si="369"/>
        <v>0</v>
      </c>
      <c r="V172" s="547">
        <f t="shared" si="333"/>
        <v>0</v>
      </c>
      <c r="W172" s="1074"/>
      <c r="X172" s="492">
        <f t="shared" si="370"/>
        <v>0</v>
      </c>
      <c r="Y172" s="547">
        <f t="shared" si="334"/>
        <v>0</v>
      </c>
      <c r="Z172" s="1074"/>
      <c r="AA172" s="492">
        <f t="shared" si="325"/>
        <v>0</v>
      </c>
      <c r="AB172" s="547">
        <f t="shared" si="335"/>
        <v>0</v>
      </c>
      <c r="AC172" s="195"/>
      <c r="AD172" s="492">
        <f t="shared" si="371"/>
        <v>0</v>
      </c>
      <c r="AE172" s="547">
        <f t="shared" si="336"/>
        <v>0</v>
      </c>
      <c r="AF172" s="195"/>
      <c r="AG172" s="492">
        <f t="shared" si="372"/>
        <v>0</v>
      </c>
      <c r="AH172" s="547">
        <f t="shared" si="337"/>
        <v>0</v>
      </c>
      <c r="AI172" s="195"/>
      <c r="AJ172" s="492">
        <f t="shared" si="373"/>
        <v>0</v>
      </c>
      <c r="AK172" s="547">
        <f t="shared" si="338"/>
        <v>0</v>
      </c>
      <c r="AL172" s="195"/>
      <c r="AM172" s="492">
        <f t="shared" si="374"/>
        <v>0</v>
      </c>
      <c r="AN172" s="547">
        <f t="shared" si="339"/>
        <v>0</v>
      </c>
      <c r="AO172" s="195"/>
      <c r="AP172" s="492">
        <f t="shared" si="352"/>
        <v>0</v>
      </c>
      <c r="AQ172" s="547">
        <f t="shared" si="340"/>
        <v>0</v>
      </c>
      <c r="AR172" s="195"/>
      <c r="AS172" s="492">
        <f t="shared" si="353"/>
        <v>0</v>
      </c>
      <c r="AT172" s="547">
        <f t="shared" si="341"/>
        <v>0</v>
      </c>
      <c r="AU172" s="195"/>
      <c r="AV172" s="492">
        <f t="shared" si="354"/>
        <v>0</v>
      </c>
      <c r="AW172" s="547">
        <f t="shared" si="342"/>
        <v>0</v>
      </c>
      <c r="AX172" s="195"/>
      <c r="AY172" s="492">
        <f t="shared" si="355"/>
        <v>0</v>
      </c>
      <c r="AZ172" s="547">
        <f t="shared" si="343"/>
        <v>0</v>
      </c>
      <c r="BA172" s="195"/>
      <c r="BB172" s="492">
        <f t="shared" si="356"/>
        <v>0</v>
      </c>
      <c r="BC172" s="547">
        <f t="shared" si="344"/>
        <v>0</v>
      </c>
      <c r="BD172" s="195"/>
      <c r="BE172" s="492">
        <f t="shared" si="357"/>
        <v>0</v>
      </c>
      <c r="BF172" s="547">
        <f t="shared" si="345"/>
        <v>0</v>
      </c>
      <c r="BG172" s="195"/>
      <c r="BH172" s="492">
        <f t="shared" si="358"/>
        <v>0</v>
      </c>
      <c r="BI172" s="547">
        <f t="shared" si="346"/>
        <v>0</v>
      </c>
      <c r="BJ172" s="195"/>
      <c r="BK172" s="492">
        <f t="shared" si="359"/>
        <v>0</v>
      </c>
      <c r="BL172" s="547">
        <f t="shared" si="347"/>
        <v>0</v>
      </c>
      <c r="BM172" s="195"/>
      <c r="BN172" s="492">
        <f t="shared" si="360"/>
        <v>0</v>
      </c>
      <c r="BO172" s="547">
        <f t="shared" si="348"/>
        <v>0</v>
      </c>
      <c r="BP172" s="195"/>
      <c r="BQ172" s="492">
        <f t="shared" si="361"/>
        <v>0</v>
      </c>
      <c r="BR172" s="285">
        <f t="shared" si="326"/>
        <v>0</v>
      </c>
      <c r="BS172" s="286">
        <f t="shared" si="327"/>
        <v>0</v>
      </c>
      <c r="BT172" s="266">
        <f t="shared" si="328"/>
        <v>0</v>
      </c>
      <c r="BU172" s="740">
        <f t="shared" si="323"/>
        <v>8228.3040000000001</v>
      </c>
      <c r="BV172" s="712">
        <f t="shared" si="349"/>
        <v>6480</v>
      </c>
      <c r="BW172" s="266">
        <f t="shared" si="350"/>
        <v>5549.3229600000004</v>
      </c>
      <c r="BX172" s="285">
        <f t="shared" si="324"/>
        <v>8228.3040000000001</v>
      </c>
      <c r="BY172" s="286">
        <f t="shared" si="324"/>
        <v>6480</v>
      </c>
      <c r="BZ172" s="266">
        <f t="shared" si="324"/>
        <v>5549.3229600000004</v>
      </c>
      <c r="CA172" s="285">
        <f t="shared" si="364"/>
        <v>0</v>
      </c>
      <c r="CB172" s="715">
        <v>0</v>
      </c>
      <c r="CC172" s="266">
        <f t="shared" si="362"/>
        <v>0</v>
      </c>
      <c r="CD172" s="309">
        <f t="shared" si="363"/>
        <v>8228.3040000000001</v>
      </c>
      <c r="CE172" s="310">
        <f t="shared" si="363"/>
        <v>6480</v>
      </c>
      <c r="CF172" s="308">
        <f t="shared" si="363"/>
        <v>5549.3229600000004</v>
      </c>
      <c r="CG172" s="326"/>
      <c r="CI172" s="737"/>
    </row>
    <row r="173" spans="1:87" s="972" customFormat="1">
      <c r="A173" s="177">
        <f t="shared" si="365"/>
        <v>161</v>
      </c>
      <c r="B173" s="165" t="s">
        <v>938</v>
      </c>
      <c r="C173" s="134" t="s">
        <v>226</v>
      </c>
      <c r="D173" s="1100" t="str">
        <f>' Grants'!E210</f>
        <v>Abedin Rexha</v>
      </c>
      <c r="E173" s="218"/>
      <c r="F173" s="761">
        <v>11349.06</v>
      </c>
      <c r="G173" s="1207">
        <v>10000</v>
      </c>
      <c r="H173" s="183"/>
      <c r="I173" s="1569">
        <v>10000</v>
      </c>
      <c r="J173" s="547">
        <f t="shared" si="329"/>
        <v>0</v>
      </c>
      <c r="K173" s="195"/>
      <c r="L173" s="492">
        <f t="shared" si="366"/>
        <v>0</v>
      </c>
      <c r="M173" s="547">
        <f t="shared" si="330"/>
        <v>0</v>
      </c>
      <c r="N173" s="195"/>
      <c r="O173" s="492">
        <f t="shared" si="367"/>
        <v>0</v>
      </c>
      <c r="P173" s="547">
        <f t="shared" si="331"/>
        <v>0</v>
      </c>
      <c r="Q173" s="195"/>
      <c r="R173" s="492">
        <f t="shared" si="368"/>
        <v>0</v>
      </c>
      <c r="S173" s="547">
        <f t="shared" si="332"/>
        <v>0</v>
      </c>
      <c r="T173" s="195"/>
      <c r="U173" s="492">
        <f t="shared" si="369"/>
        <v>0</v>
      </c>
      <c r="V173" s="547">
        <f t="shared" si="333"/>
        <v>0</v>
      </c>
      <c r="W173" s="1074"/>
      <c r="X173" s="492">
        <f t="shared" si="370"/>
        <v>0</v>
      </c>
      <c r="Y173" s="547">
        <f t="shared" si="334"/>
        <v>0</v>
      </c>
      <c r="Z173" s="1074"/>
      <c r="AA173" s="492">
        <f t="shared" si="325"/>
        <v>0</v>
      </c>
      <c r="AB173" s="547">
        <f t="shared" si="335"/>
        <v>0</v>
      </c>
      <c r="AC173" s="195"/>
      <c r="AD173" s="492">
        <f t="shared" si="371"/>
        <v>0</v>
      </c>
      <c r="AE173" s="547">
        <f t="shared" si="336"/>
        <v>0</v>
      </c>
      <c r="AF173" s="195"/>
      <c r="AG173" s="492">
        <f t="shared" si="372"/>
        <v>0</v>
      </c>
      <c r="AH173" s="547">
        <f t="shared" si="337"/>
        <v>0</v>
      </c>
      <c r="AI173" s="195"/>
      <c r="AJ173" s="492">
        <f t="shared" si="373"/>
        <v>0</v>
      </c>
      <c r="AK173" s="547">
        <f t="shared" si="338"/>
        <v>0</v>
      </c>
      <c r="AL173" s="195"/>
      <c r="AM173" s="492">
        <f t="shared" si="374"/>
        <v>0</v>
      </c>
      <c r="AN173" s="547">
        <f t="shared" si="339"/>
        <v>0</v>
      </c>
      <c r="AO173" s="195"/>
      <c r="AP173" s="492">
        <f t="shared" si="352"/>
        <v>0</v>
      </c>
      <c r="AQ173" s="547">
        <f t="shared" si="340"/>
        <v>0</v>
      </c>
      <c r="AR173" s="195"/>
      <c r="AS173" s="492">
        <f t="shared" si="353"/>
        <v>0</v>
      </c>
      <c r="AT173" s="547">
        <f t="shared" si="341"/>
        <v>0</v>
      </c>
      <c r="AU173" s="195"/>
      <c r="AV173" s="492">
        <f t="shared" si="354"/>
        <v>0</v>
      </c>
      <c r="AW173" s="547">
        <f t="shared" si="342"/>
        <v>0</v>
      </c>
      <c r="AX173" s="195"/>
      <c r="AY173" s="492">
        <f t="shared" si="355"/>
        <v>0</v>
      </c>
      <c r="AZ173" s="547">
        <f t="shared" si="343"/>
        <v>0</v>
      </c>
      <c r="BA173" s="195"/>
      <c r="BB173" s="492">
        <f t="shared" si="356"/>
        <v>0</v>
      </c>
      <c r="BC173" s="547">
        <f t="shared" si="344"/>
        <v>0</v>
      </c>
      <c r="BD173" s="195"/>
      <c r="BE173" s="492">
        <f t="shared" si="357"/>
        <v>0</v>
      </c>
      <c r="BF173" s="547">
        <f t="shared" si="345"/>
        <v>0</v>
      </c>
      <c r="BG173" s="195"/>
      <c r="BH173" s="492">
        <f t="shared" si="358"/>
        <v>0</v>
      </c>
      <c r="BI173" s="547">
        <f t="shared" si="346"/>
        <v>0</v>
      </c>
      <c r="BJ173" s="195"/>
      <c r="BK173" s="492">
        <f t="shared" si="359"/>
        <v>0</v>
      </c>
      <c r="BL173" s="547">
        <f t="shared" si="347"/>
        <v>0</v>
      </c>
      <c r="BM173" s="195"/>
      <c r="BN173" s="492">
        <f t="shared" si="360"/>
        <v>0</v>
      </c>
      <c r="BO173" s="547">
        <f t="shared" si="348"/>
        <v>0</v>
      </c>
      <c r="BP173" s="195"/>
      <c r="BQ173" s="492">
        <f t="shared" si="361"/>
        <v>0</v>
      </c>
      <c r="BR173" s="285">
        <f t="shared" si="326"/>
        <v>0</v>
      </c>
      <c r="BS173" s="286">
        <f t="shared" si="327"/>
        <v>0</v>
      </c>
      <c r="BT173" s="266">
        <f t="shared" si="328"/>
        <v>0</v>
      </c>
      <c r="BU173" s="740">
        <f t="shared" si="323"/>
        <v>12698</v>
      </c>
      <c r="BV173" s="712">
        <f t="shared" si="349"/>
        <v>10000</v>
      </c>
      <c r="BW173" s="266">
        <f t="shared" si="350"/>
        <v>8563.77</v>
      </c>
      <c r="BX173" s="285">
        <f t="shared" si="324"/>
        <v>12698</v>
      </c>
      <c r="BY173" s="286">
        <f t="shared" si="324"/>
        <v>10000</v>
      </c>
      <c r="BZ173" s="266">
        <f t="shared" si="324"/>
        <v>8563.77</v>
      </c>
      <c r="CA173" s="285">
        <f t="shared" si="364"/>
        <v>0</v>
      </c>
      <c r="CB173" s="715">
        <v>0</v>
      </c>
      <c r="CC173" s="266">
        <f t="shared" si="362"/>
        <v>0</v>
      </c>
      <c r="CD173" s="309">
        <f t="shared" si="363"/>
        <v>12698</v>
      </c>
      <c r="CE173" s="310">
        <f t="shared" si="363"/>
        <v>10000</v>
      </c>
      <c r="CF173" s="308">
        <f t="shared" si="363"/>
        <v>8563.77</v>
      </c>
      <c r="CG173" s="326"/>
      <c r="CI173" s="737"/>
    </row>
    <row r="174" spans="1:87" s="972" customFormat="1">
      <c r="A174" s="177">
        <f t="shared" si="365"/>
        <v>162</v>
      </c>
      <c r="B174" s="165" t="s">
        <v>940</v>
      </c>
      <c r="C174" s="134" t="s">
        <v>226</v>
      </c>
      <c r="D174" s="1100" t="str">
        <f>' Grants'!E212</f>
        <v>Habib Jusufi</v>
      </c>
      <c r="E174" s="218"/>
      <c r="F174" s="761">
        <v>11349.06</v>
      </c>
      <c r="G174" s="1207">
        <v>5345</v>
      </c>
      <c r="H174" s="183"/>
      <c r="I174" s="1569">
        <v>5345</v>
      </c>
      <c r="J174" s="547">
        <f t="shared" si="329"/>
        <v>0</v>
      </c>
      <c r="K174" s="195"/>
      <c r="L174" s="492">
        <f t="shared" si="366"/>
        <v>0</v>
      </c>
      <c r="M174" s="547">
        <f t="shared" si="330"/>
        <v>0</v>
      </c>
      <c r="N174" s="195"/>
      <c r="O174" s="492">
        <f t="shared" si="367"/>
        <v>0</v>
      </c>
      <c r="P174" s="547">
        <f t="shared" si="331"/>
        <v>0</v>
      </c>
      <c r="Q174" s="195"/>
      <c r="R174" s="492">
        <f t="shared" si="368"/>
        <v>0</v>
      </c>
      <c r="S174" s="547">
        <f t="shared" si="332"/>
        <v>0</v>
      </c>
      <c r="T174" s="195"/>
      <c r="U174" s="492">
        <f t="shared" si="369"/>
        <v>0</v>
      </c>
      <c r="V174" s="547">
        <f t="shared" si="333"/>
        <v>0</v>
      </c>
      <c r="W174" s="1074"/>
      <c r="X174" s="492">
        <f t="shared" si="370"/>
        <v>0</v>
      </c>
      <c r="Y174" s="547">
        <f t="shared" si="334"/>
        <v>0</v>
      </c>
      <c r="Z174" s="1074"/>
      <c r="AA174" s="492">
        <f t="shared" si="325"/>
        <v>0</v>
      </c>
      <c r="AB174" s="547">
        <f t="shared" si="335"/>
        <v>0</v>
      </c>
      <c r="AC174" s="195"/>
      <c r="AD174" s="492">
        <f t="shared" si="371"/>
        <v>0</v>
      </c>
      <c r="AE174" s="547">
        <f t="shared" si="336"/>
        <v>0</v>
      </c>
      <c r="AF174" s="195"/>
      <c r="AG174" s="492">
        <f t="shared" si="372"/>
        <v>0</v>
      </c>
      <c r="AH174" s="547">
        <f t="shared" si="337"/>
        <v>0</v>
      </c>
      <c r="AI174" s="195"/>
      <c r="AJ174" s="492">
        <f t="shared" si="373"/>
        <v>0</v>
      </c>
      <c r="AK174" s="547">
        <f t="shared" si="338"/>
        <v>0</v>
      </c>
      <c r="AL174" s="195"/>
      <c r="AM174" s="492">
        <f t="shared" si="374"/>
        <v>0</v>
      </c>
      <c r="AN174" s="547">
        <f t="shared" si="339"/>
        <v>0</v>
      </c>
      <c r="AO174" s="195"/>
      <c r="AP174" s="492">
        <f t="shared" si="352"/>
        <v>0</v>
      </c>
      <c r="AQ174" s="547">
        <f t="shared" si="340"/>
        <v>0</v>
      </c>
      <c r="AR174" s="195"/>
      <c r="AS174" s="492">
        <f t="shared" si="353"/>
        <v>0</v>
      </c>
      <c r="AT174" s="547">
        <f t="shared" si="341"/>
        <v>0</v>
      </c>
      <c r="AU174" s="195"/>
      <c r="AV174" s="492">
        <f t="shared" si="354"/>
        <v>0</v>
      </c>
      <c r="AW174" s="547">
        <f t="shared" si="342"/>
        <v>0</v>
      </c>
      <c r="AX174" s="195"/>
      <c r="AY174" s="492">
        <f t="shared" si="355"/>
        <v>0</v>
      </c>
      <c r="AZ174" s="547">
        <f t="shared" si="343"/>
        <v>0</v>
      </c>
      <c r="BA174" s="195"/>
      <c r="BB174" s="492">
        <f t="shared" si="356"/>
        <v>0</v>
      </c>
      <c r="BC174" s="547">
        <f t="shared" si="344"/>
        <v>0</v>
      </c>
      <c r="BD174" s="195"/>
      <c r="BE174" s="492">
        <f t="shared" si="357"/>
        <v>0</v>
      </c>
      <c r="BF174" s="547">
        <f t="shared" si="345"/>
        <v>0</v>
      </c>
      <c r="BG174" s="195"/>
      <c r="BH174" s="492">
        <f t="shared" si="358"/>
        <v>0</v>
      </c>
      <c r="BI174" s="547">
        <f t="shared" si="346"/>
        <v>0</v>
      </c>
      <c r="BJ174" s="195"/>
      <c r="BK174" s="492">
        <f t="shared" si="359"/>
        <v>0</v>
      </c>
      <c r="BL174" s="547">
        <f t="shared" si="347"/>
        <v>0</v>
      </c>
      <c r="BM174" s="195"/>
      <c r="BN174" s="492">
        <f t="shared" si="360"/>
        <v>0</v>
      </c>
      <c r="BO174" s="547">
        <f t="shared" si="348"/>
        <v>0</v>
      </c>
      <c r="BP174" s="195"/>
      <c r="BQ174" s="492">
        <f t="shared" si="361"/>
        <v>0</v>
      </c>
      <c r="BR174" s="285">
        <f t="shared" si="326"/>
        <v>0</v>
      </c>
      <c r="BS174" s="286">
        <f t="shared" si="327"/>
        <v>0</v>
      </c>
      <c r="BT174" s="266">
        <f t="shared" si="328"/>
        <v>0</v>
      </c>
      <c r="BU174" s="740">
        <f t="shared" si="323"/>
        <v>6787.0810000000001</v>
      </c>
      <c r="BV174" s="712">
        <f t="shared" si="349"/>
        <v>5345</v>
      </c>
      <c r="BW174" s="266">
        <f t="shared" si="350"/>
        <v>4577.3350650000002</v>
      </c>
      <c r="BX174" s="285">
        <f t="shared" si="324"/>
        <v>6787.0810000000001</v>
      </c>
      <c r="BY174" s="286">
        <f t="shared" si="324"/>
        <v>5345</v>
      </c>
      <c r="BZ174" s="266">
        <f t="shared" si="324"/>
        <v>4577.3350650000002</v>
      </c>
      <c r="CA174" s="285">
        <f t="shared" si="364"/>
        <v>0</v>
      </c>
      <c r="CB174" s="715">
        <v>0</v>
      </c>
      <c r="CC174" s="266">
        <f t="shared" si="362"/>
        <v>0</v>
      </c>
      <c r="CD174" s="309">
        <f t="shared" si="363"/>
        <v>6787.0810000000001</v>
      </c>
      <c r="CE174" s="310">
        <f t="shared" si="363"/>
        <v>5345</v>
      </c>
      <c r="CF174" s="308">
        <f t="shared" si="363"/>
        <v>4577.3350650000002</v>
      </c>
      <c r="CG174" s="326"/>
      <c r="CI174" s="737"/>
    </row>
    <row r="175" spans="1:87" s="972" customFormat="1">
      <c r="A175" s="177">
        <f t="shared" si="365"/>
        <v>163</v>
      </c>
      <c r="B175" s="165" t="s">
        <v>941</v>
      </c>
      <c r="C175" s="134" t="s">
        <v>226</v>
      </c>
      <c r="D175" s="1100" t="str">
        <f>' Grants'!E214</f>
        <v>Jusuf Rexha</v>
      </c>
      <c r="E175" s="218"/>
      <c r="F175" s="761">
        <v>11349.06</v>
      </c>
      <c r="G175" s="1207">
        <v>6115</v>
      </c>
      <c r="H175" s="183"/>
      <c r="I175" s="1569">
        <v>6115</v>
      </c>
      <c r="J175" s="547">
        <f t="shared" si="329"/>
        <v>0</v>
      </c>
      <c r="K175" s="195"/>
      <c r="L175" s="492">
        <f t="shared" si="366"/>
        <v>0</v>
      </c>
      <c r="M175" s="547">
        <f t="shared" si="330"/>
        <v>0</v>
      </c>
      <c r="N175" s="195"/>
      <c r="O175" s="492">
        <f t="shared" si="367"/>
        <v>0</v>
      </c>
      <c r="P175" s="547">
        <f t="shared" si="331"/>
        <v>0</v>
      </c>
      <c r="Q175" s="195"/>
      <c r="R175" s="492">
        <f t="shared" si="368"/>
        <v>0</v>
      </c>
      <c r="S175" s="547">
        <f t="shared" si="332"/>
        <v>0</v>
      </c>
      <c r="T175" s="195"/>
      <c r="U175" s="492">
        <f t="shared" si="369"/>
        <v>0</v>
      </c>
      <c r="V175" s="547">
        <f t="shared" si="333"/>
        <v>0</v>
      </c>
      <c r="W175" s="1074"/>
      <c r="X175" s="492">
        <f t="shared" si="370"/>
        <v>0</v>
      </c>
      <c r="Y175" s="547">
        <f t="shared" si="334"/>
        <v>0</v>
      </c>
      <c r="Z175" s="1074"/>
      <c r="AA175" s="492">
        <f t="shared" si="325"/>
        <v>0</v>
      </c>
      <c r="AB175" s="547">
        <f t="shared" si="335"/>
        <v>0</v>
      </c>
      <c r="AC175" s="195"/>
      <c r="AD175" s="492">
        <f t="shared" si="371"/>
        <v>0</v>
      </c>
      <c r="AE175" s="547">
        <f t="shared" si="336"/>
        <v>0</v>
      </c>
      <c r="AF175" s="195"/>
      <c r="AG175" s="492">
        <f t="shared" si="372"/>
        <v>0</v>
      </c>
      <c r="AH175" s="547">
        <f t="shared" si="337"/>
        <v>0</v>
      </c>
      <c r="AI175" s="195"/>
      <c r="AJ175" s="492">
        <f t="shared" si="373"/>
        <v>0</v>
      </c>
      <c r="AK175" s="547">
        <f t="shared" si="338"/>
        <v>0</v>
      </c>
      <c r="AL175" s="195"/>
      <c r="AM175" s="492">
        <f t="shared" si="374"/>
        <v>0</v>
      </c>
      <c r="AN175" s="547">
        <f t="shared" si="339"/>
        <v>0</v>
      </c>
      <c r="AO175" s="195"/>
      <c r="AP175" s="492">
        <f t="shared" si="352"/>
        <v>0</v>
      </c>
      <c r="AQ175" s="547">
        <f t="shared" si="340"/>
        <v>4833.27675</v>
      </c>
      <c r="AR175" s="195">
        <v>3735</v>
      </c>
      <c r="AS175" s="492">
        <f t="shared" si="353"/>
        <v>3249.45</v>
      </c>
      <c r="AT175" s="547">
        <f t="shared" si="341"/>
        <v>0</v>
      </c>
      <c r="AU175" s="195"/>
      <c r="AV175" s="492">
        <f t="shared" si="354"/>
        <v>0</v>
      </c>
      <c r="AW175" s="547">
        <f t="shared" si="342"/>
        <v>0</v>
      </c>
      <c r="AX175" s="195"/>
      <c r="AY175" s="492">
        <f t="shared" si="355"/>
        <v>0</v>
      </c>
      <c r="AZ175" s="547">
        <f t="shared" si="343"/>
        <v>0</v>
      </c>
      <c r="BA175" s="195"/>
      <c r="BB175" s="492">
        <f t="shared" si="356"/>
        <v>0</v>
      </c>
      <c r="BC175" s="547">
        <f t="shared" si="344"/>
        <v>0</v>
      </c>
      <c r="BD175" s="195"/>
      <c r="BE175" s="492">
        <f t="shared" si="357"/>
        <v>0</v>
      </c>
      <c r="BF175" s="547">
        <f t="shared" si="345"/>
        <v>0</v>
      </c>
      <c r="BG175" s="195"/>
      <c r="BH175" s="492">
        <f t="shared" si="358"/>
        <v>0</v>
      </c>
      <c r="BI175" s="547">
        <f t="shared" si="346"/>
        <v>0</v>
      </c>
      <c r="BJ175" s="195"/>
      <c r="BK175" s="492">
        <f t="shared" si="359"/>
        <v>0</v>
      </c>
      <c r="BL175" s="547">
        <f t="shared" si="347"/>
        <v>0</v>
      </c>
      <c r="BM175" s="195"/>
      <c r="BN175" s="492">
        <f t="shared" si="360"/>
        <v>0</v>
      </c>
      <c r="BO175" s="547">
        <f t="shared" si="348"/>
        <v>0</v>
      </c>
      <c r="BP175" s="195"/>
      <c r="BQ175" s="492">
        <f t="shared" si="361"/>
        <v>0</v>
      </c>
      <c r="BR175" s="285">
        <f t="shared" si="326"/>
        <v>4833.27675</v>
      </c>
      <c r="BS175" s="286">
        <f t="shared" si="327"/>
        <v>3735</v>
      </c>
      <c r="BT175" s="266">
        <f t="shared" si="328"/>
        <v>3249.45</v>
      </c>
      <c r="BU175" s="740">
        <f t="shared" si="323"/>
        <v>3022.1240000000003</v>
      </c>
      <c r="BV175" s="712">
        <f t="shared" si="349"/>
        <v>2380</v>
      </c>
      <c r="BW175" s="266">
        <f t="shared" si="350"/>
        <v>2038.1772600000002</v>
      </c>
      <c r="BX175" s="285">
        <f t="shared" si="324"/>
        <v>7855.4007500000007</v>
      </c>
      <c r="BY175" s="286">
        <f t="shared" si="324"/>
        <v>6115</v>
      </c>
      <c r="BZ175" s="266">
        <f t="shared" si="324"/>
        <v>5287.6272600000002</v>
      </c>
      <c r="CA175" s="285">
        <f t="shared" si="364"/>
        <v>0</v>
      </c>
      <c r="CB175" s="715">
        <v>0</v>
      </c>
      <c r="CC175" s="266">
        <f t="shared" si="362"/>
        <v>0</v>
      </c>
      <c r="CD175" s="309">
        <f t="shared" si="363"/>
        <v>7855.4007500000007</v>
      </c>
      <c r="CE175" s="310">
        <f t="shared" si="363"/>
        <v>6115</v>
      </c>
      <c r="CF175" s="308">
        <f t="shared" si="363"/>
        <v>5287.6272600000002</v>
      </c>
      <c r="CG175" s="326"/>
      <c r="CI175" s="737"/>
    </row>
    <row r="176" spans="1:87" s="972" customFormat="1">
      <c r="A176" s="177">
        <f t="shared" si="365"/>
        <v>164</v>
      </c>
      <c r="B176" s="165" t="s">
        <v>942</v>
      </c>
      <c r="C176" s="134" t="s">
        <v>226</v>
      </c>
      <c r="D176" s="1100" t="str">
        <f>' Grants'!E216</f>
        <v>Sefedin Smakolli</v>
      </c>
      <c r="E176" s="218"/>
      <c r="F176" s="761">
        <v>11349.06</v>
      </c>
      <c r="G176" s="1207">
        <v>5625</v>
      </c>
      <c r="H176" s="183"/>
      <c r="I176" s="1569">
        <v>5625</v>
      </c>
      <c r="J176" s="547">
        <f t="shared" si="329"/>
        <v>0</v>
      </c>
      <c r="K176" s="195"/>
      <c r="L176" s="492">
        <f t="shared" si="366"/>
        <v>0</v>
      </c>
      <c r="M176" s="547">
        <f t="shared" si="330"/>
        <v>0</v>
      </c>
      <c r="N176" s="195"/>
      <c r="O176" s="492">
        <f t="shared" si="367"/>
        <v>0</v>
      </c>
      <c r="P176" s="547">
        <f t="shared" si="331"/>
        <v>0</v>
      </c>
      <c r="Q176" s="195"/>
      <c r="R176" s="492">
        <f t="shared" si="368"/>
        <v>0</v>
      </c>
      <c r="S176" s="547">
        <f t="shared" si="332"/>
        <v>0</v>
      </c>
      <c r="T176" s="195"/>
      <c r="U176" s="492">
        <f t="shared" si="369"/>
        <v>0</v>
      </c>
      <c r="V176" s="547">
        <f t="shared" si="333"/>
        <v>0</v>
      </c>
      <c r="W176" s="1074"/>
      <c r="X176" s="492">
        <f t="shared" si="370"/>
        <v>0</v>
      </c>
      <c r="Y176" s="547">
        <f t="shared" si="334"/>
        <v>0</v>
      </c>
      <c r="Z176" s="1074"/>
      <c r="AA176" s="492">
        <f t="shared" si="325"/>
        <v>0</v>
      </c>
      <c r="AB176" s="547">
        <f t="shared" si="335"/>
        <v>0</v>
      </c>
      <c r="AC176" s="195"/>
      <c r="AD176" s="492">
        <f t="shared" si="371"/>
        <v>0</v>
      </c>
      <c r="AE176" s="547">
        <f t="shared" si="336"/>
        <v>0</v>
      </c>
      <c r="AF176" s="195"/>
      <c r="AG176" s="492">
        <f t="shared" si="372"/>
        <v>0</v>
      </c>
      <c r="AH176" s="547">
        <f t="shared" si="337"/>
        <v>0</v>
      </c>
      <c r="AI176" s="195"/>
      <c r="AJ176" s="492">
        <f t="shared" si="373"/>
        <v>0</v>
      </c>
      <c r="AK176" s="547">
        <f t="shared" si="338"/>
        <v>0</v>
      </c>
      <c r="AL176" s="195"/>
      <c r="AM176" s="492">
        <f t="shared" si="374"/>
        <v>0</v>
      </c>
      <c r="AN176" s="547">
        <f t="shared" si="339"/>
        <v>0</v>
      </c>
      <c r="AO176" s="195"/>
      <c r="AP176" s="492">
        <f t="shared" si="352"/>
        <v>0</v>
      </c>
      <c r="AQ176" s="547">
        <f t="shared" si="340"/>
        <v>6406.7768474999993</v>
      </c>
      <c r="AR176" s="195">
        <v>4950.95</v>
      </c>
      <c r="AS176" s="492">
        <f t="shared" si="353"/>
        <v>4307.3265000000001</v>
      </c>
      <c r="AT176" s="547">
        <f t="shared" si="341"/>
        <v>0</v>
      </c>
      <c r="AU176" s="195"/>
      <c r="AV176" s="492">
        <f t="shared" si="354"/>
        <v>0</v>
      </c>
      <c r="AW176" s="547">
        <f t="shared" si="342"/>
        <v>0</v>
      </c>
      <c r="AX176" s="195"/>
      <c r="AY176" s="492">
        <f t="shared" si="355"/>
        <v>0</v>
      </c>
      <c r="AZ176" s="547">
        <f t="shared" si="343"/>
        <v>0</v>
      </c>
      <c r="BA176" s="195"/>
      <c r="BB176" s="492">
        <f t="shared" si="356"/>
        <v>0</v>
      </c>
      <c r="BC176" s="547">
        <f t="shared" si="344"/>
        <v>0</v>
      </c>
      <c r="BD176" s="195"/>
      <c r="BE176" s="492">
        <f t="shared" si="357"/>
        <v>0</v>
      </c>
      <c r="BF176" s="547">
        <f t="shared" si="345"/>
        <v>0</v>
      </c>
      <c r="BG176" s="195"/>
      <c r="BH176" s="492">
        <f t="shared" si="358"/>
        <v>0</v>
      </c>
      <c r="BI176" s="547">
        <f t="shared" si="346"/>
        <v>0</v>
      </c>
      <c r="BJ176" s="195"/>
      <c r="BK176" s="492">
        <f t="shared" si="359"/>
        <v>0</v>
      </c>
      <c r="BL176" s="547">
        <f t="shared" si="347"/>
        <v>0</v>
      </c>
      <c r="BM176" s="195"/>
      <c r="BN176" s="492">
        <f t="shared" si="360"/>
        <v>0</v>
      </c>
      <c r="BO176" s="547">
        <f t="shared" si="348"/>
        <v>0</v>
      </c>
      <c r="BP176" s="195"/>
      <c r="BQ176" s="492">
        <f t="shared" si="361"/>
        <v>0</v>
      </c>
      <c r="BR176" s="285">
        <f t="shared" si="326"/>
        <v>6406.7768474999993</v>
      </c>
      <c r="BS176" s="286">
        <f t="shared" si="327"/>
        <v>4950.95</v>
      </c>
      <c r="BT176" s="266">
        <f t="shared" si="328"/>
        <v>4307.3265000000001</v>
      </c>
      <c r="BU176" s="740">
        <f t="shared" si="323"/>
        <v>855.90869000000021</v>
      </c>
      <c r="BV176" s="712">
        <f t="shared" si="349"/>
        <v>674.05000000000018</v>
      </c>
      <c r="BW176" s="266">
        <f t="shared" si="350"/>
        <v>577.24091685000019</v>
      </c>
      <c r="BX176" s="285">
        <f t="shared" si="324"/>
        <v>7262.6855374999996</v>
      </c>
      <c r="BY176" s="286">
        <f t="shared" si="324"/>
        <v>5625</v>
      </c>
      <c r="BZ176" s="266">
        <f t="shared" si="324"/>
        <v>4884.56741685</v>
      </c>
      <c r="CA176" s="285">
        <f t="shared" si="364"/>
        <v>0</v>
      </c>
      <c r="CB176" s="715">
        <v>0</v>
      </c>
      <c r="CC176" s="266">
        <f t="shared" si="362"/>
        <v>0</v>
      </c>
      <c r="CD176" s="309">
        <f t="shared" si="363"/>
        <v>7262.6855374999996</v>
      </c>
      <c r="CE176" s="310">
        <f t="shared" si="363"/>
        <v>5625</v>
      </c>
      <c r="CF176" s="308">
        <f t="shared" si="363"/>
        <v>4884.56741685</v>
      </c>
      <c r="CG176" s="326"/>
      <c r="CI176" s="737"/>
    </row>
    <row r="177" spans="1:87" s="972" customFormat="1">
      <c r="A177" s="177">
        <f t="shared" si="365"/>
        <v>165</v>
      </c>
      <c r="B177" s="165" t="s">
        <v>943</v>
      </c>
      <c r="C177" s="134" t="s">
        <v>226</v>
      </c>
      <c r="D177" s="1100" t="str">
        <f>' Grants'!E218</f>
        <v>Trepca</v>
      </c>
      <c r="E177" s="218"/>
      <c r="F177" s="761">
        <v>11349.06</v>
      </c>
      <c r="G177" s="1207">
        <v>7620</v>
      </c>
      <c r="H177" s="183"/>
      <c r="I177" s="1569">
        <v>7620</v>
      </c>
      <c r="J177" s="547">
        <f t="shared" si="329"/>
        <v>0</v>
      </c>
      <c r="K177" s="195"/>
      <c r="L177" s="492">
        <f t="shared" si="366"/>
        <v>0</v>
      </c>
      <c r="M177" s="547">
        <f t="shared" si="330"/>
        <v>0</v>
      </c>
      <c r="N177" s="195"/>
      <c r="O177" s="492">
        <f t="shared" si="367"/>
        <v>0</v>
      </c>
      <c r="P177" s="547">
        <f t="shared" si="331"/>
        <v>0</v>
      </c>
      <c r="Q177" s="195"/>
      <c r="R177" s="492">
        <f t="shared" si="368"/>
        <v>0</v>
      </c>
      <c r="S177" s="547">
        <f t="shared" si="332"/>
        <v>0</v>
      </c>
      <c r="T177" s="195"/>
      <c r="U177" s="492">
        <f t="shared" si="369"/>
        <v>0</v>
      </c>
      <c r="V177" s="547">
        <f t="shared" si="333"/>
        <v>0</v>
      </c>
      <c r="W177" s="1074"/>
      <c r="X177" s="492">
        <f t="shared" si="370"/>
        <v>0</v>
      </c>
      <c r="Y177" s="547">
        <f t="shared" si="334"/>
        <v>0</v>
      </c>
      <c r="Z177" s="1074"/>
      <c r="AA177" s="492">
        <f t="shared" si="325"/>
        <v>0</v>
      </c>
      <c r="AB177" s="547">
        <f t="shared" si="335"/>
        <v>0</v>
      </c>
      <c r="AC177" s="195"/>
      <c r="AD177" s="492">
        <f t="shared" si="371"/>
        <v>0</v>
      </c>
      <c r="AE177" s="547">
        <f t="shared" si="336"/>
        <v>0</v>
      </c>
      <c r="AF177" s="195"/>
      <c r="AG177" s="492">
        <f t="shared" si="372"/>
        <v>0</v>
      </c>
      <c r="AH177" s="547">
        <f t="shared" si="337"/>
        <v>0</v>
      </c>
      <c r="AI177" s="195"/>
      <c r="AJ177" s="492">
        <f t="shared" si="373"/>
        <v>0</v>
      </c>
      <c r="AK177" s="547">
        <f t="shared" si="338"/>
        <v>0</v>
      </c>
      <c r="AL177" s="195"/>
      <c r="AM177" s="492">
        <f t="shared" si="374"/>
        <v>0</v>
      </c>
      <c r="AN177" s="547">
        <f t="shared" si="339"/>
        <v>0</v>
      </c>
      <c r="AO177" s="195"/>
      <c r="AP177" s="492">
        <f t="shared" si="352"/>
        <v>0</v>
      </c>
      <c r="AQ177" s="547">
        <f t="shared" si="340"/>
        <v>0</v>
      </c>
      <c r="AR177" s="195"/>
      <c r="AS177" s="492">
        <f t="shared" si="353"/>
        <v>0</v>
      </c>
      <c r="AT177" s="547">
        <f t="shared" si="341"/>
        <v>0</v>
      </c>
      <c r="AU177" s="195"/>
      <c r="AV177" s="492">
        <f t="shared" si="354"/>
        <v>0</v>
      </c>
      <c r="AW177" s="547">
        <f t="shared" si="342"/>
        <v>0</v>
      </c>
      <c r="AX177" s="195"/>
      <c r="AY177" s="492">
        <f t="shared" si="355"/>
        <v>0</v>
      </c>
      <c r="AZ177" s="547">
        <f t="shared" si="343"/>
        <v>0</v>
      </c>
      <c r="BA177" s="195"/>
      <c r="BB177" s="492">
        <f t="shared" si="356"/>
        <v>0</v>
      </c>
      <c r="BC177" s="547">
        <f t="shared" si="344"/>
        <v>0</v>
      </c>
      <c r="BD177" s="195"/>
      <c r="BE177" s="492">
        <f t="shared" si="357"/>
        <v>0</v>
      </c>
      <c r="BF177" s="547">
        <f t="shared" si="345"/>
        <v>0</v>
      </c>
      <c r="BG177" s="195"/>
      <c r="BH177" s="492">
        <f t="shared" si="358"/>
        <v>0</v>
      </c>
      <c r="BI177" s="547">
        <f t="shared" si="346"/>
        <v>0</v>
      </c>
      <c r="BJ177" s="195"/>
      <c r="BK177" s="492">
        <f t="shared" si="359"/>
        <v>0</v>
      </c>
      <c r="BL177" s="547">
        <f t="shared" si="347"/>
        <v>0</v>
      </c>
      <c r="BM177" s="195"/>
      <c r="BN177" s="492">
        <f t="shared" si="360"/>
        <v>0</v>
      </c>
      <c r="BO177" s="547">
        <f t="shared" si="348"/>
        <v>0</v>
      </c>
      <c r="BP177" s="195"/>
      <c r="BQ177" s="492">
        <f t="shared" si="361"/>
        <v>0</v>
      </c>
      <c r="BR177" s="285">
        <f t="shared" si="326"/>
        <v>0</v>
      </c>
      <c r="BS177" s="286">
        <f t="shared" si="327"/>
        <v>0</v>
      </c>
      <c r="BT177" s="266">
        <f t="shared" si="328"/>
        <v>0</v>
      </c>
      <c r="BU177" s="740">
        <f t="shared" si="323"/>
        <v>9675.8760000000002</v>
      </c>
      <c r="BV177" s="712">
        <f t="shared" si="349"/>
        <v>7620</v>
      </c>
      <c r="BW177" s="266">
        <f t="shared" si="350"/>
        <v>6525.59274</v>
      </c>
      <c r="BX177" s="285">
        <f t="shared" si="324"/>
        <v>9675.8760000000002</v>
      </c>
      <c r="BY177" s="286">
        <f t="shared" si="324"/>
        <v>7620</v>
      </c>
      <c r="BZ177" s="266">
        <f t="shared" si="324"/>
        <v>6525.59274</v>
      </c>
      <c r="CA177" s="285">
        <f t="shared" si="364"/>
        <v>0</v>
      </c>
      <c r="CB177" s="715">
        <v>0</v>
      </c>
      <c r="CC177" s="266">
        <f t="shared" si="362"/>
        <v>0</v>
      </c>
      <c r="CD177" s="309">
        <f t="shared" si="363"/>
        <v>9675.8760000000002</v>
      </c>
      <c r="CE177" s="310">
        <f t="shared" si="363"/>
        <v>7620</v>
      </c>
      <c r="CF177" s="308">
        <f t="shared" si="363"/>
        <v>6525.59274</v>
      </c>
      <c r="CG177" s="326"/>
      <c r="CI177" s="737"/>
    </row>
    <row r="178" spans="1:87" s="972" customFormat="1">
      <c r="A178" s="177">
        <f t="shared" si="365"/>
        <v>166</v>
      </c>
      <c r="B178" s="165" t="s">
        <v>944</v>
      </c>
      <c r="C178" s="134" t="s">
        <v>226</v>
      </c>
      <c r="D178" s="1100" t="str">
        <f>' Grants'!E220</f>
        <v>Bedri Gjinaj</v>
      </c>
      <c r="E178" s="218"/>
      <c r="F178" s="761">
        <v>11349.06</v>
      </c>
      <c r="G178" s="1207">
        <v>7165</v>
      </c>
      <c r="H178" s="183"/>
      <c r="I178" s="1569">
        <v>7165</v>
      </c>
      <c r="J178" s="547">
        <f t="shared" si="329"/>
        <v>0</v>
      </c>
      <c r="K178" s="195"/>
      <c r="L178" s="492">
        <f t="shared" si="366"/>
        <v>0</v>
      </c>
      <c r="M178" s="547">
        <f t="shared" si="330"/>
        <v>0</v>
      </c>
      <c r="N178" s="195"/>
      <c r="O178" s="492">
        <f t="shared" si="367"/>
        <v>0</v>
      </c>
      <c r="P178" s="547">
        <f t="shared" si="331"/>
        <v>0</v>
      </c>
      <c r="Q178" s="195"/>
      <c r="R178" s="492">
        <f t="shared" si="368"/>
        <v>0</v>
      </c>
      <c r="S178" s="547">
        <f t="shared" si="332"/>
        <v>0</v>
      </c>
      <c r="T178" s="195"/>
      <c r="U178" s="492">
        <f t="shared" si="369"/>
        <v>0</v>
      </c>
      <c r="V178" s="547">
        <f t="shared" si="333"/>
        <v>0</v>
      </c>
      <c r="W178" s="1074"/>
      <c r="X178" s="492">
        <f t="shared" si="370"/>
        <v>0</v>
      </c>
      <c r="Y178" s="547">
        <f t="shared" si="334"/>
        <v>0</v>
      </c>
      <c r="Z178" s="1074"/>
      <c r="AA178" s="492">
        <f t="shared" si="325"/>
        <v>0</v>
      </c>
      <c r="AB178" s="547">
        <f t="shared" si="335"/>
        <v>0</v>
      </c>
      <c r="AC178" s="195"/>
      <c r="AD178" s="492">
        <f t="shared" si="371"/>
        <v>0</v>
      </c>
      <c r="AE178" s="547">
        <f t="shared" si="336"/>
        <v>0</v>
      </c>
      <c r="AF178" s="195"/>
      <c r="AG178" s="492">
        <f t="shared" si="372"/>
        <v>0</v>
      </c>
      <c r="AH178" s="547">
        <f t="shared" si="337"/>
        <v>0</v>
      </c>
      <c r="AI178" s="195"/>
      <c r="AJ178" s="492">
        <f t="shared" si="373"/>
        <v>0</v>
      </c>
      <c r="AK178" s="547">
        <f t="shared" si="338"/>
        <v>0</v>
      </c>
      <c r="AL178" s="195"/>
      <c r="AM178" s="492">
        <f t="shared" si="374"/>
        <v>0</v>
      </c>
      <c r="AN178" s="547">
        <f t="shared" si="339"/>
        <v>0</v>
      </c>
      <c r="AO178" s="195"/>
      <c r="AP178" s="492">
        <f t="shared" si="352"/>
        <v>0</v>
      </c>
      <c r="AQ178" s="547">
        <f t="shared" si="340"/>
        <v>0</v>
      </c>
      <c r="AR178" s="195"/>
      <c r="AS178" s="492">
        <f t="shared" si="353"/>
        <v>0</v>
      </c>
      <c r="AT178" s="547">
        <f t="shared" si="341"/>
        <v>0</v>
      </c>
      <c r="AU178" s="195"/>
      <c r="AV178" s="492">
        <f t="shared" si="354"/>
        <v>0</v>
      </c>
      <c r="AW178" s="547">
        <f t="shared" si="342"/>
        <v>0</v>
      </c>
      <c r="AX178" s="195"/>
      <c r="AY178" s="492">
        <f t="shared" si="355"/>
        <v>0</v>
      </c>
      <c r="AZ178" s="547">
        <f t="shared" si="343"/>
        <v>0</v>
      </c>
      <c r="BA178" s="195"/>
      <c r="BB178" s="492">
        <f t="shared" si="356"/>
        <v>0</v>
      </c>
      <c r="BC178" s="547">
        <f t="shared" si="344"/>
        <v>0</v>
      </c>
      <c r="BD178" s="195"/>
      <c r="BE178" s="492">
        <f t="shared" si="357"/>
        <v>0</v>
      </c>
      <c r="BF178" s="547">
        <f t="shared" si="345"/>
        <v>0</v>
      </c>
      <c r="BG178" s="195"/>
      <c r="BH178" s="492">
        <f t="shared" si="358"/>
        <v>0</v>
      </c>
      <c r="BI178" s="547">
        <f t="shared" si="346"/>
        <v>0</v>
      </c>
      <c r="BJ178" s="195"/>
      <c r="BK178" s="492">
        <f t="shared" si="359"/>
        <v>0</v>
      </c>
      <c r="BL178" s="547">
        <f t="shared" si="347"/>
        <v>0</v>
      </c>
      <c r="BM178" s="195"/>
      <c r="BN178" s="492">
        <f t="shared" si="360"/>
        <v>0</v>
      </c>
      <c r="BO178" s="547">
        <f t="shared" si="348"/>
        <v>0</v>
      </c>
      <c r="BP178" s="195"/>
      <c r="BQ178" s="492">
        <f t="shared" si="361"/>
        <v>0</v>
      </c>
      <c r="BR178" s="285">
        <f t="shared" si="326"/>
        <v>0</v>
      </c>
      <c r="BS178" s="286">
        <f t="shared" si="327"/>
        <v>0</v>
      </c>
      <c r="BT178" s="266">
        <f t="shared" si="328"/>
        <v>0</v>
      </c>
      <c r="BU178" s="740">
        <f t="shared" si="323"/>
        <v>9098.1170000000002</v>
      </c>
      <c r="BV178" s="712">
        <f t="shared" si="349"/>
        <v>7165</v>
      </c>
      <c r="BW178" s="266">
        <f t="shared" si="350"/>
        <v>6135.9412050000001</v>
      </c>
      <c r="BX178" s="285">
        <f t="shared" si="324"/>
        <v>9098.1170000000002</v>
      </c>
      <c r="BY178" s="286">
        <f t="shared" si="324"/>
        <v>7165</v>
      </c>
      <c r="BZ178" s="266">
        <f t="shared" si="324"/>
        <v>6135.9412050000001</v>
      </c>
      <c r="CA178" s="285">
        <f t="shared" si="364"/>
        <v>0</v>
      </c>
      <c r="CB178" s="715">
        <v>0</v>
      </c>
      <c r="CC178" s="266">
        <f t="shared" si="362"/>
        <v>0</v>
      </c>
      <c r="CD178" s="309">
        <f t="shared" si="363"/>
        <v>9098.1170000000002</v>
      </c>
      <c r="CE178" s="310">
        <f t="shared" si="363"/>
        <v>7165</v>
      </c>
      <c r="CF178" s="308">
        <f t="shared" si="363"/>
        <v>6135.9412050000001</v>
      </c>
      <c r="CG178" s="326"/>
      <c r="CI178" s="737"/>
    </row>
    <row r="179" spans="1:87" s="972" customFormat="1">
      <c r="A179" s="177">
        <f t="shared" si="365"/>
        <v>167</v>
      </c>
      <c r="B179" s="165" t="s">
        <v>946</v>
      </c>
      <c r="C179" s="134" t="s">
        <v>226</v>
      </c>
      <c r="D179" s="1100" t="str">
        <f>' Grants'!E222</f>
        <v>Azem Bejta - Dubovc</v>
      </c>
      <c r="E179" s="218"/>
      <c r="F179" s="761">
        <v>11349.06</v>
      </c>
      <c r="G179" s="1207">
        <v>6090</v>
      </c>
      <c r="H179" s="183"/>
      <c r="I179" s="1569">
        <v>6090</v>
      </c>
      <c r="J179" s="547">
        <f t="shared" si="329"/>
        <v>0</v>
      </c>
      <c r="K179" s="195"/>
      <c r="L179" s="492">
        <f t="shared" si="366"/>
        <v>0</v>
      </c>
      <c r="M179" s="547">
        <f t="shared" si="330"/>
        <v>0</v>
      </c>
      <c r="N179" s="195"/>
      <c r="O179" s="492">
        <f t="shared" si="367"/>
        <v>0</v>
      </c>
      <c r="P179" s="547">
        <f t="shared" si="331"/>
        <v>0</v>
      </c>
      <c r="Q179" s="195"/>
      <c r="R179" s="492">
        <f t="shared" si="368"/>
        <v>0</v>
      </c>
      <c r="S179" s="547">
        <f t="shared" si="332"/>
        <v>0</v>
      </c>
      <c r="T179" s="195"/>
      <c r="U179" s="492">
        <f t="shared" si="369"/>
        <v>0</v>
      </c>
      <c r="V179" s="547">
        <f t="shared" si="333"/>
        <v>0</v>
      </c>
      <c r="W179" s="1074"/>
      <c r="X179" s="492">
        <f t="shared" si="370"/>
        <v>0</v>
      </c>
      <c r="Y179" s="547">
        <f t="shared" si="334"/>
        <v>0</v>
      </c>
      <c r="Z179" s="1074"/>
      <c r="AA179" s="492">
        <f t="shared" si="325"/>
        <v>0</v>
      </c>
      <c r="AB179" s="547">
        <f t="shared" si="335"/>
        <v>0</v>
      </c>
      <c r="AC179" s="195"/>
      <c r="AD179" s="492">
        <f t="shared" si="371"/>
        <v>0</v>
      </c>
      <c r="AE179" s="547">
        <f t="shared" si="336"/>
        <v>0</v>
      </c>
      <c r="AF179" s="195"/>
      <c r="AG179" s="492">
        <f t="shared" si="372"/>
        <v>0</v>
      </c>
      <c r="AH179" s="547">
        <f t="shared" si="337"/>
        <v>0</v>
      </c>
      <c r="AI179" s="195"/>
      <c r="AJ179" s="492">
        <f t="shared" si="373"/>
        <v>0</v>
      </c>
      <c r="AK179" s="547">
        <f t="shared" si="338"/>
        <v>0</v>
      </c>
      <c r="AL179" s="195"/>
      <c r="AM179" s="492">
        <f t="shared" si="374"/>
        <v>0</v>
      </c>
      <c r="AN179" s="547">
        <f t="shared" si="339"/>
        <v>0</v>
      </c>
      <c r="AO179" s="195"/>
      <c r="AP179" s="492">
        <f t="shared" si="352"/>
        <v>0</v>
      </c>
      <c r="AQ179" s="547">
        <f t="shared" si="340"/>
        <v>0</v>
      </c>
      <c r="AR179" s="195"/>
      <c r="AS179" s="492">
        <f t="shared" si="353"/>
        <v>0</v>
      </c>
      <c r="AT179" s="547">
        <f t="shared" si="341"/>
        <v>0</v>
      </c>
      <c r="AU179" s="195"/>
      <c r="AV179" s="492">
        <f t="shared" si="354"/>
        <v>0</v>
      </c>
      <c r="AW179" s="547">
        <f t="shared" si="342"/>
        <v>0</v>
      </c>
      <c r="AX179" s="195"/>
      <c r="AY179" s="492">
        <f t="shared" si="355"/>
        <v>0</v>
      </c>
      <c r="AZ179" s="547">
        <f t="shared" si="343"/>
        <v>0</v>
      </c>
      <c r="BA179" s="195"/>
      <c r="BB179" s="492">
        <f t="shared" si="356"/>
        <v>0</v>
      </c>
      <c r="BC179" s="547">
        <f t="shared" si="344"/>
        <v>0</v>
      </c>
      <c r="BD179" s="195"/>
      <c r="BE179" s="492">
        <f t="shared" si="357"/>
        <v>0</v>
      </c>
      <c r="BF179" s="547">
        <f t="shared" si="345"/>
        <v>0</v>
      </c>
      <c r="BG179" s="195"/>
      <c r="BH179" s="492">
        <f t="shared" si="358"/>
        <v>0</v>
      </c>
      <c r="BI179" s="547">
        <f t="shared" si="346"/>
        <v>0</v>
      </c>
      <c r="BJ179" s="195"/>
      <c r="BK179" s="492">
        <f t="shared" si="359"/>
        <v>0</v>
      </c>
      <c r="BL179" s="547">
        <f t="shared" si="347"/>
        <v>0</v>
      </c>
      <c r="BM179" s="195"/>
      <c r="BN179" s="492">
        <f t="shared" si="360"/>
        <v>0</v>
      </c>
      <c r="BO179" s="547">
        <f t="shared" si="348"/>
        <v>0</v>
      </c>
      <c r="BP179" s="195"/>
      <c r="BQ179" s="492">
        <f t="shared" si="361"/>
        <v>0</v>
      </c>
      <c r="BR179" s="285">
        <f t="shared" si="326"/>
        <v>0</v>
      </c>
      <c r="BS179" s="286">
        <f t="shared" si="327"/>
        <v>0</v>
      </c>
      <c r="BT179" s="266">
        <f t="shared" si="328"/>
        <v>0</v>
      </c>
      <c r="BU179" s="740">
        <f t="shared" si="323"/>
        <v>7733.0820000000003</v>
      </c>
      <c r="BV179" s="712">
        <f t="shared" si="349"/>
        <v>6090</v>
      </c>
      <c r="BW179" s="266">
        <f t="shared" si="350"/>
        <v>5215.3359300000002</v>
      </c>
      <c r="BX179" s="285">
        <f t="shared" si="324"/>
        <v>7733.0820000000003</v>
      </c>
      <c r="BY179" s="286">
        <f t="shared" si="324"/>
        <v>6090</v>
      </c>
      <c r="BZ179" s="266">
        <f t="shared" si="324"/>
        <v>5215.3359300000002</v>
      </c>
      <c r="CA179" s="285">
        <f t="shared" si="364"/>
        <v>0</v>
      </c>
      <c r="CB179" s="715">
        <v>0</v>
      </c>
      <c r="CC179" s="266">
        <f t="shared" si="362"/>
        <v>0</v>
      </c>
      <c r="CD179" s="309">
        <f t="shared" si="363"/>
        <v>7733.0820000000003</v>
      </c>
      <c r="CE179" s="310">
        <f t="shared" si="363"/>
        <v>6090</v>
      </c>
      <c r="CF179" s="308">
        <f t="shared" si="363"/>
        <v>5215.3359300000002</v>
      </c>
      <c r="CG179" s="326"/>
      <c r="CI179" s="737"/>
    </row>
    <row r="180" spans="1:87" s="972" customFormat="1">
      <c r="A180" s="177">
        <f t="shared" si="365"/>
        <v>168</v>
      </c>
      <c r="B180" s="165" t="s">
        <v>947</v>
      </c>
      <c r="C180" s="134" t="s">
        <v>226</v>
      </c>
      <c r="D180" s="1100" t="str">
        <f>' Grants'!E224</f>
        <v>Bajram Curri - Dumnice</v>
      </c>
      <c r="E180" s="218"/>
      <c r="F180" s="761">
        <v>11349.06</v>
      </c>
      <c r="G180" s="1207">
        <v>6255</v>
      </c>
      <c r="H180" s="183"/>
      <c r="I180" s="1569">
        <v>6255</v>
      </c>
      <c r="J180" s="547">
        <f t="shared" si="329"/>
        <v>0</v>
      </c>
      <c r="K180" s="195"/>
      <c r="L180" s="492">
        <f t="shared" si="366"/>
        <v>0</v>
      </c>
      <c r="M180" s="547">
        <f t="shared" si="330"/>
        <v>0</v>
      </c>
      <c r="N180" s="195"/>
      <c r="O180" s="492">
        <f t="shared" si="367"/>
        <v>0</v>
      </c>
      <c r="P180" s="547">
        <f t="shared" si="331"/>
        <v>0</v>
      </c>
      <c r="Q180" s="195"/>
      <c r="R180" s="492">
        <f t="shared" si="368"/>
        <v>0</v>
      </c>
      <c r="S180" s="547">
        <f t="shared" si="332"/>
        <v>0</v>
      </c>
      <c r="T180" s="195"/>
      <c r="U180" s="492">
        <f t="shared" si="369"/>
        <v>0</v>
      </c>
      <c r="V180" s="547">
        <f t="shared" si="333"/>
        <v>0</v>
      </c>
      <c r="W180" s="1074"/>
      <c r="X180" s="492">
        <f t="shared" si="370"/>
        <v>0</v>
      </c>
      <c r="Y180" s="547">
        <f t="shared" si="334"/>
        <v>0</v>
      </c>
      <c r="Z180" s="1074"/>
      <c r="AA180" s="492">
        <f t="shared" si="325"/>
        <v>0</v>
      </c>
      <c r="AB180" s="547">
        <f t="shared" si="335"/>
        <v>0</v>
      </c>
      <c r="AC180" s="195"/>
      <c r="AD180" s="492">
        <f t="shared" si="371"/>
        <v>0</v>
      </c>
      <c r="AE180" s="547">
        <f t="shared" si="336"/>
        <v>0</v>
      </c>
      <c r="AF180" s="195"/>
      <c r="AG180" s="492">
        <f t="shared" si="372"/>
        <v>0</v>
      </c>
      <c r="AH180" s="547">
        <f t="shared" si="337"/>
        <v>0</v>
      </c>
      <c r="AI180" s="195"/>
      <c r="AJ180" s="492">
        <f t="shared" si="373"/>
        <v>0</v>
      </c>
      <c r="AK180" s="547">
        <f t="shared" si="338"/>
        <v>0</v>
      </c>
      <c r="AL180" s="195"/>
      <c r="AM180" s="492">
        <f t="shared" si="374"/>
        <v>0</v>
      </c>
      <c r="AN180" s="547">
        <f t="shared" si="339"/>
        <v>0</v>
      </c>
      <c r="AO180" s="195"/>
      <c r="AP180" s="492">
        <f t="shared" si="352"/>
        <v>0</v>
      </c>
      <c r="AQ180" s="547">
        <f t="shared" si="340"/>
        <v>0</v>
      </c>
      <c r="AR180" s="195"/>
      <c r="AS180" s="492">
        <f t="shared" si="353"/>
        <v>0</v>
      </c>
      <c r="AT180" s="547">
        <f t="shared" si="341"/>
        <v>0</v>
      </c>
      <c r="AU180" s="195"/>
      <c r="AV180" s="492">
        <f t="shared" si="354"/>
        <v>0</v>
      </c>
      <c r="AW180" s="547">
        <f t="shared" si="342"/>
        <v>0</v>
      </c>
      <c r="AX180" s="195"/>
      <c r="AY180" s="492">
        <f t="shared" si="355"/>
        <v>0</v>
      </c>
      <c r="AZ180" s="547">
        <f t="shared" si="343"/>
        <v>0</v>
      </c>
      <c r="BA180" s="195"/>
      <c r="BB180" s="492">
        <f t="shared" si="356"/>
        <v>0</v>
      </c>
      <c r="BC180" s="547">
        <f t="shared" si="344"/>
        <v>0</v>
      </c>
      <c r="BD180" s="195"/>
      <c r="BE180" s="492">
        <f t="shared" si="357"/>
        <v>0</v>
      </c>
      <c r="BF180" s="547">
        <f t="shared" si="345"/>
        <v>0</v>
      </c>
      <c r="BG180" s="195"/>
      <c r="BH180" s="492">
        <f t="shared" si="358"/>
        <v>0</v>
      </c>
      <c r="BI180" s="547">
        <f t="shared" si="346"/>
        <v>0</v>
      </c>
      <c r="BJ180" s="195"/>
      <c r="BK180" s="492">
        <f t="shared" si="359"/>
        <v>0</v>
      </c>
      <c r="BL180" s="547">
        <f t="shared" si="347"/>
        <v>0</v>
      </c>
      <c r="BM180" s="195"/>
      <c r="BN180" s="492">
        <f t="shared" si="360"/>
        <v>0</v>
      </c>
      <c r="BO180" s="547">
        <f t="shared" si="348"/>
        <v>0</v>
      </c>
      <c r="BP180" s="195"/>
      <c r="BQ180" s="492">
        <f t="shared" si="361"/>
        <v>0</v>
      </c>
      <c r="BR180" s="285">
        <f t="shared" si="326"/>
        <v>0</v>
      </c>
      <c r="BS180" s="286">
        <f t="shared" si="327"/>
        <v>0</v>
      </c>
      <c r="BT180" s="266">
        <f t="shared" si="328"/>
        <v>0</v>
      </c>
      <c r="BU180" s="740">
        <f t="shared" si="323"/>
        <v>7942.5990000000002</v>
      </c>
      <c r="BV180" s="712">
        <f t="shared" si="349"/>
        <v>6255</v>
      </c>
      <c r="BW180" s="266">
        <f t="shared" si="350"/>
        <v>5356.6381350000001</v>
      </c>
      <c r="BX180" s="285">
        <f t="shared" si="324"/>
        <v>7942.5990000000002</v>
      </c>
      <c r="BY180" s="286">
        <f t="shared" si="324"/>
        <v>6255</v>
      </c>
      <c r="BZ180" s="266">
        <f t="shared" si="324"/>
        <v>5356.6381350000001</v>
      </c>
      <c r="CA180" s="285">
        <f t="shared" si="364"/>
        <v>0</v>
      </c>
      <c r="CB180" s="715">
        <v>0</v>
      </c>
      <c r="CC180" s="266">
        <f t="shared" si="362"/>
        <v>0</v>
      </c>
      <c r="CD180" s="309">
        <f t="shared" si="363"/>
        <v>7942.5990000000002</v>
      </c>
      <c r="CE180" s="310">
        <f t="shared" si="363"/>
        <v>6255</v>
      </c>
      <c r="CF180" s="308">
        <f t="shared" si="363"/>
        <v>5356.6381350000001</v>
      </c>
      <c r="CG180" s="326"/>
      <c r="CI180" s="737"/>
    </row>
    <row r="181" spans="1:87" s="972" customFormat="1">
      <c r="A181" s="177">
        <f t="shared" si="365"/>
        <v>169</v>
      </c>
      <c r="B181" s="165" t="s">
        <v>948</v>
      </c>
      <c r="C181" s="134" t="s">
        <v>226</v>
      </c>
      <c r="D181" s="1100" t="str">
        <f>' Grants'!E226</f>
        <v>Gj.K. Skenderbeu</v>
      </c>
      <c r="E181" s="218"/>
      <c r="F181" s="761">
        <v>11349.06</v>
      </c>
      <c r="G181" s="1207">
        <v>7350</v>
      </c>
      <c r="H181" s="183"/>
      <c r="I181" s="1569">
        <v>7350</v>
      </c>
      <c r="J181" s="547">
        <f t="shared" si="329"/>
        <v>0</v>
      </c>
      <c r="K181" s="195"/>
      <c r="L181" s="492">
        <f t="shared" si="366"/>
        <v>0</v>
      </c>
      <c r="M181" s="547">
        <f t="shared" si="330"/>
        <v>0</v>
      </c>
      <c r="N181" s="195"/>
      <c r="O181" s="492">
        <f t="shared" si="367"/>
        <v>0</v>
      </c>
      <c r="P181" s="547">
        <f t="shared" si="331"/>
        <v>0</v>
      </c>
      <c r="Q181" s="195"/>
      <c r="R181" s="492">
        <f t="shared" si="368"/>
        <v>0</v>
      </c>
      <c r="S181" s="547">
        <f t="shared" si="332"/>
        <v>0</v>
      </c>
      <c r="T181" s="195"/>
      <c r="U181" s="492">
        <f t="shared" si="369"/>
        <v>0</v>
      </c>
      <c r="V181" s="547">
        <f t="shared" si="333"/>
        <v>0</v>
      </c>
      <c r="W181" s="1074"/>
      <c r="X181" s="492">
        <f t="shared" si="370"/>
        <v>0</v>
      </c>
      <c r="Y181" s="547">
        <f t="shared" si="334"/>
        <v>0</v>
      </c>
      <c r="Z181" s="1074"/>
      <c r="AA181" s="492">
        <f t="shared" si="325"/>
        <v>0</v>
      </c>
      <c r="AB181" s="547">
        <f t="shared" si="335"/>
        <v>0</v>
      </c>
      <c r="AC181" s="195"/>
      <c r="AD181" s="492">
        <f t="shared" si="371"/>
        <v>0</v>
      </c>
      <c r="AE181" s="547">
        <f t="shared" si="336"/>
        <v>0</v>
      </c>
      <c r="AF181" s="195"/>
      <c r="AG181" s="492">
        <f t="shared" si="372"/>
        <v>0</v>
      </c>
      <c r="AH181" s="547">
        <f t="shared" si="337"/>
        <v>0</v>
      </c>
      <c r="AI181" s="195"/>
      <c r="AJ181" s="492">
        <f t="shared" si="373"/>
        <v>0</v>
      </c>
      <c r="AK181" s="547">
        <f t="shared" si="338"/>
        <v>0</v>
      </c>
      <c r="AL181" s="195"/>
      <c r="AM181" s="492">
        <f t="shared" si="374"/>
        <v>0</v>
      </c>
      <c r="AN181" s="547">
        <f t="shared" si="339"/>
        <v>0</v>
      </c>
      <c r="AO181" s="195"/>
      <c r="AP181" s="492">
        <f t="shared" si="352"/>
        <v>0</v>
      </c>
      <c r="AQ181" s="547">
        <f t="shared" si="340"/>
        <v>0</v>
      </c>
      <c r="AR181" s="195"/>
      <c r="AS181" s="492">
        <f t="shared" si="353"/>
        <v>0</v>
      </c>
      <c r="AT181" s="547">
        <f t="shared" si="341"/>
        <v>0</v>
      </c>
      <c r="AU181" s="195"/>
      <c r="AV181" s="492">
        <f t="shared" si="354"/>
        <v>0</v>
      </c>
      <c r="AW181" s="547">
        <f t="shared" si="342"/>
        <v>0</v>
      </c>
      <c r="AX181" s="195"/>
      <c r="AY181" s="492">
        <f t="shared" si="355"/>
        <v>0</v>
      </c>
      <c r="AZ181" s="547">
        <f t="shared" si="343"/>
        <v>0</v>
      </c>
      <c r="BA181" s="195"/>
      <c r="BB181" s="492">
        <f t="shared" si="356"/>
        <v>0</v>
      </c>
      <c r="BC181" s="547">
        <f t="shared" si="344"/>
        <v>0</v>
      </c>
      <c r="BD181" s="195"/>
      <c r="BE181" s="492">
        <f t="shared" si="357"/>
        <v>0</v>
      </c>
      <c r="BF181" s="547">
        <f t="shared" si="345"/>
        <v>0</v>
      </c>
      <c r="BG181" s="195"/>
      <c r="BH181" s="492">
        <f t="shared" si="358"/>
        <v>0</v>
      </c>
      <c r="BI181" s="547">
        <f t="shared" si="346"/>
        <v>0</v>
      </c>
      <c r="BJ181" s="195"/>
      <c r="BK181" s="492">
        <f t="shared" si="359"/>
        <v>0</v>
      </c>
      <c r="BL181" s="547">
        <f t="shared" si="347"/>
        <v>0</v>
      </c>
      <c r="BM181" s="195"/>
      <c r="BN181" s="492">
        <f t="shared" si="360"/>
        <v>0</v>
      </c>
      <c r="BO181" s="547">
        <f t="shared" si="348"/>
        <v>0</v>
      </c>
      <c r="BP181" s="195"/>
      <c r="BQ181" s="492">
        <f t="shared" si="361"/>
        <v>0</v>
      </c>
      <c r="BR181" s="285">
        <f t="shared" si="326"/>
        <v>0</v>
      </c>
      <c r="BS181" s="286">
        <f t="shared" si="327"/>
        <v>0</v>
      </c>
      <c r="BT181" s="266">
        <f t="shared" si="328"/>
        <v>0</v>
      </c>
      <c r="BU181" s="740">
        <f t="shared" si="323"/>
        <v>9333.0300000000007</v>
      </c>
      <c r="BV181" s="712">
        <f t="shared" si="349"/>
        <v>7350</v>
      </c>
      <c r="BW181" s="266">
        <f t="shared" si="350"/>
        <v>6294.3709500000004</v>
      </c>
      <c r="BX181" s="285">
        <f t="shared" si="324"/>
        <v>9333.0300000000007</v>
      </c>
      <c r="BY181" s="286">
        <f t="shared" si="324"/>
        <v>7350</v>
      </c>
      <c r="BZ181" s="266">
        <f t="shared" si="324"/>
        <v>6294.3709500000004</v>
      </c>
      <c r="CA181" s="285">
        <f t="shared" si="364"/>
        <v>0</v>
      </c>
      <c r="CB181" s="715">
        <v>0</v>
      </c>
      <c r="CC181" s="266">
        <f t="shared" si="362"/>
        <v>0</v>
      </c>
      <c r="CD181" s="309">
        <f>BX181+CA181</f>
        <v>9333.0300000000007</v>
      </c>
      <c r="CE181" s="310">
        <f>BY181+CB181</f>
        <v>7350</v>
      </c>
      <c r="CF181" s="308">
        <f>BZ181+CC181</f>
        <v>6294.3709500000004</v>
      </c>
      <c r="CG181" s="326"/>
      <c r="CI181" s="737"/>
    </row>
    <row r="182" spans="1:87" s="972" customFormat="1">
      <c r="A182" s="177">
        <f t="shared" si="365"/>
        <v>170</v>
      </c>
      <c r="B182" s="165" t="s">
        <v>949</v>
      </c>
      <c r="C182" s="134" t="s">
        <v>226</v>
      </c>
      <c r="D182" s="1100" t="str">
        <f>' Grants'!E228</f>
        <v>Adem Voca</v>
      </c>
      <c r="E182" s="218"/>
      <c r="F182" s="761">
        <v>11349.06</v>
      </c>
      <c r="G182" s="1207">
        <v>5075</v>
      </c>
      <c r="H182" s="183"/>
      <c r="I182" s="1569">
        <v>5075</v>
      </c>
      <c r="J182" s="547">
        <f t="shared" si="329"/>
        <v>0</v>
      </c>
      <c r="K182" s="195"/>
      <c r="L182" s="492">
        <f t="shared" si="366"/>
        <v>0</v>
      </c>
      <c r="M182" s="547">
        <f t="shared" si="330"/>
        <v>0</v>
      </c>
      <c r="N182" s="195"/>
      <c r="O182" s="492">
        <f t="shared" si="367"/>
        <v>0</v>
      </c>
      <c r="P182" s="547">
        <f t="shared" si="331"/>
        <v>0</v>
      </c>
      <c r="Q182" s="195"/>
      <c r="R182" s="492">
        <f t="shared" si="368"/>
        <v>0</v>
      </c>
      <c r="S182" s="547">
        <f t="shared" si="332"/>
        <v>0</v>
      </c>
      <c r="T182" s="195"/>
      <c r="U182" s="492">
        <f t="shared" si="369"/>
        <v>0</v>
      </c>
      <c r="V182" s="547">
        <f t="shared" si="333"/>
        <v>0</v>
      </c>
      <c r="W182" s="1074"/>
      <c r="X182" s="492">
        <f t="shared" si="370"/>
        <v>0</v>
      </c>
      <c r="Y182" s="547">
        <f t="shared" si="334"/>
        <v>0</v>
      </c>
      <c r="Z182" s="1074"/>
      <c r="AA182" s="492">
        <f t="shared" si="325"/>
        <v>0</v>
      </c>
      <c r="AB182" s="547">
        <f t="shared" si="335"/>
        <v>0</v>
      </c>
      <c r="AC182" s="195"/>
      <c r="AD182" s="492">
        <f t="shared" si="371"/>
        <v>0</v>
      </c>
      <c r="AE182" s="547">
        <f t="shared" si="336"/>
        <v>0</v>
      </c>
      <c r="AF182" s="195"/>
      <c r="AG182" s="492">
        <f t="shared" si="372"/>
        <v>0</v>
      </c>
      <c r="AH182" s="547">
        <f t="shared" si="337"/>
        <v>0</v>
      </c>
      <c r="AI182" s="195"/>
      <c r="AJ182" s="492">
        <f t="shared" si="373"/>
        <v>0</v>
      </c>
      <c r="AK182" s="547">
        <f t="shared" si="338"/>
        <v>0</v>
      </c>
      <c r="AL182" s="195"/>
      <c r="AM182" s="492">
        <f t="shared" si="374"/>
        <v>0</v>
      </c>
      <c r="AN182" s="547">
        <f t="shared" si="339"/>
        <v>0</v>
      </c>
      <c r="AO182" s="195"/>
      <c r="AP182" s="492">
        <f t="shared" si="352"/>
        <v>0</v>
      </c>
      <c r="AQ182" s="547">
        <f t="shared" si="340"/>
        <v>0</v>
      </c>
      <c r="AR182" s="195"/>
      <c r="AS182" s="492">
        <f t="shared" si="353"/>
        <v>0</v>
      </c>
      <c r="AT182" s="547">
        <f t="shared" si="341"/>
        <v>0</v>
      </c>
      <c r="AU182" s="195"/>
      <c r="AV182" s="492">
        <f t="shared" si="354"/>
        <v>0</v>
      </c>
      <c r="AW182" s="547">
        <f t="shared" si="342"/>
        <v>0</v>
      </c>
      <c r="AX182" s="195"/>
      <c r="AY182" s="492">
        <f t="shared" si="355"/>
        <v>0</v>
      </c>
      <c r="AZ182" s="547">
        <f t="shared" si="343"/>
        <v>0</v>
      </c>
      <c r="BA182" s="195"/>
      <c r="BB182" s="492">
        <f t="shared" si="356"/>
        <v>0</v>
      </c>
      <c r="BC182" s="547">
        <f t="shared" si="344"/>
        <v>0</v>
      </c>
      <c r="BD182" s="195"/>
      <c r="BE182" s="492">
        <f t="shared" si="357"/>
        <v>0</v>
      </c>
      <c r="BF182" s="547">
        <f t="shared" si="345"/>
        <v>0</v>
      </c>
      <c r="BG182" s="195"/>
      <c r="BH182" s="492">
        <f t="shared" si="358"/>
        <v>0</v>
      </c>
      <c r="BI182" s="547">
        <f t="shared" si="346"/>
        <v>0</v>
      </c>
      <c r="BJ182" s="195"/>
      <c r="BK182" s="492">
        <f t="shared" si="359"/>
        <v>0</v>
      </c>
      <c r="BL182" s="547">
        <f t="shared" si="347"/>
        <v>0</v>
      </c>
      <c r="BM182" s="195"/>
      <c r="BN182" s="492">
        <f t="shared" si="360"/>
        <v>0</v>
      </c>
      <c r="BO182" s="547">
        <f t="shared" si="348"/>
        <v>0</v>
      </c>
      <c r="BP182" s="195"/>
      <c r="BQ182" s="492">
        <f t="shared" si="361"/>
        <v>0</v>
      </c>
      <c r="BR182" s="285">
        <f t="shared" si="326"/>
        <v>0</v>
      </c>
      <c r="BS182" s="286">
        <f t="shared" si="327"/>
        <v>0</v>
      </c>
      <c r="BT182" s="266">
        <f t="shared" si="328"/>
        <v>0</v>
      </c>
      <c r="BU182" s="740">
        <f t="shared" si="323"/>
        <v>6444.2350000000006</v>
      </c>
      <c r="BV182" s="712">
        <f t="shared" si="349"/>
        <v>5075</v>
      </c>
      <c r="BW182" s="266">
        <f t="shared" si="350"/>
        <v>4346.1132750000006</v>
      </c>
      <c r="BX182" s="285">
        <f t="shared" si="324"/>
        <v>6444.2350000000006</v>
      </c>
      <c r="BY182" s="286">
        <f t="shared" si="324"/>
        <v>5075</v>
      </c>
      <c r="BZ182" s="266">
        <f t="shared" si="324"/>
        <v>4346.1132750000006</v>
      </c>
      <c r="CA182" s="285">
        <f t="shared" si="364"/>
        <v>0</v>
      </c>
      <c r="CB182" s="715">
        <v>0</v>
      </c>
      <c r="CC182" s="266">
        <f t="shared" si="362"/>
        <v>0</v>
      </c>
      <c r="CD182" s="309">
        <f t="shared" si="363"/>
        <v>6444.2350000000006</v>
      </c>
      <c r="CE182" s="310">
        <f t="shared" si="363"/>
        <v>5075</v>
      </c>
      <c r="CF182" s="308">
        <f t="shared" si="363"/>
        <v>4346.1132750000006</v>
      </c>
      <c r="CG182" s="326"/>
      <c r="CI182" s="737"/>
    </row>
    <row r="183" spans="1:87" s="972" customFormat="1">
      <c r="A183" s="177">
        <f t="shared" si="365"/>
        <v>171</v>
      </c>
      <c r="B183" s="165" t="s">
        <v>950</v>
      </c>
      <c r="C183" s="134" t="s">
        <v>226</v>
      </c>
      <c r="D183" s="1100" t="str">
        <f>' Grants'!E230</f>
        <v>Emin Duraku - Novolane</v>
      </c>
      <c r="E183" s="218"/>
      <c r="F183" s="761">
        <v>11349.06</v>
      </c>
      <c r="G183" s="1207">
        <v>6555</v>
      </c>
      <c r="H183" s="183"/>
      <c r="I183" s="1569">
        <v>6555</v>
      </c>
      <c r="J183" s="547">
        <f t="shared" si="329"/>
        <v>0</v>
      </c>
      <c r="K183" s="195"/>
      <c r="L183" s="492">
        <f t="shared" si="366"/>
        <v>0</v>
      </c>
      <c r="M183" s="547">
        <f t="shared" si="330"/>
        <v>0</v>
      </c>
      <c r="N183" s="195"/>
      <c r="O183" s="492">
        <f t="shared" si="367"/>
        <v>0</v>
      </c>
      <c r="P183" s="547">
        <f t="shared" si="331"/>
        <v>0</v>
      </c>
      <c r="Q183" s="195"/>
      <c r="R183" s="492">
        <f t="shared" si="368"/>
        <v>0</v>
      </c>
      <c r="S183" s="547">
        <f t="shared" si="332"/>
        <v>0</v>
      </c>
      <c r="T183" s="195"/>
      <c r="U183" s="492">
        <f t="shared" si="369"/>
        <v>0</v>
      </c>
      <c r="V183" s="547">
        <f t="shared" si="333"/>
        <v>0</v>
      </c>
      <c r="W183" s="1074"/>
      <c r="X183" s="492">
        <f t="shared" si="370"/>
        <v>0</v>
      </c>
      <c r="Y183" s="547">
        <f t="shared" si="334"/>
        <v>0</v>
      </c>
      <c r="Z183" s="1074"/>
      <c r="AA183" s="492">
        <f t="shared" si="325"/>
        <v>0</v>
      </c>
      <c r="AB183" s="547">
        <f t="shared" si="335"/>
        <v>0</v>
      </c>
      <c r="AC183" s="195"/>
      <c r="AD183" s="492">
        <f t="shared" si="371"/>
        <v>0</v>
      </c>
      <c r="AE183" s="547">
        <f t="shared" si="336"/>
        <v>0</v>
      </c>
      <c r="AF183" s="195"/>
      <c r="AG183" s="492">
        <f t="shared" si="372"/>
        <v>0</v>
      </c>
      <c r="AH183" s="547">
        <f t="shared" si="337"/>
        <v>0</v>
      </c>
      <c r="AI183" s="195"/>
      <c r="AJ183" s="492">
        <f t="shared" si="373"/>
        <v>0</v>
      </c>
      <c r="AK183" s="547">
        <f t="shared" si="338"/>
        <v>0</v>
      </c>
      <c r="AL183" s="195"/>
      <c r="AM183" s="492">
        <f t="shared" si="374"/>
        <v>0</v>
      </c>
      <c r="AN183" s="547">
        <f t="shared" si="339"/>
        <v>0</v>
      </c>
      <c r="AO183" s="195"/>
      <c r="AP183" s="492">
        <f t="shared" si="352"/>
        <v>0</v>
      </c>
      <c r="AQ183" s="547">
        <f t="shared" si="340"/>
        <v>0</v>
      </c>
      <c r="AR183" s="195"/>
      <c r="AS183" s="492">
        <f t="shared" si="353"/>
        <v>0</v>
      </c>
      <c r="AT183" s="547">
        <f t="shared" si="341"/>
        <v>0</v>
      </c>
      <c r="AU183" s="195"/>
      <c r="AV183" s="492">
        <f t="shared" si="354"/>
        <v>0</v>
      </c>
      <c r="AW183" s="547">
        <f t="shared" si="342"/>
        <v>0</v>
      </c>
      <c r="AX183" s="195"/>
      <c r="AY183" s="492">
        <f t="shared" si="355"/>
        <v>0</v>
      </c>
      <c r="AZ183" s="547">
        <f t="shared" si="343"/>
        <v>0</v>
      </c>
      <c r="BA183" s="195"/>
      <c r="BB183" s="492">
        <f t="shared" si="356"/>
        <v>0</v>
      </c>
      <c r="BC183" s="547">
        <f t="shared" si="344"/>
        <v>0</v>
      </c>
      <c r="BD183" s="195"/>
      <c r="BE183" s="492">
        <f t="shared" si="357"/>
        <v>0</v>
      </c>
      <c r="BF183" s="547">
        <f t="shared" si="345"/>
        <v>0</v>
      </c>
      <c r="BG183" s="195"/>
      <c r="BH183" s="492">
        <f t="shared" si="358"/>
        <v>0</v>
      </c>
      <c r="BI183" s="547">
        <f t="shared" si="346"/>
        <v>0</v>
      </c>
      <c r="BJ183" s="195"/>
      <c r="BK183" s="492">
        <f t="shared" si="359"/>
        <v>0</v>
      </c>
      <c r="BL183" s="547">
        <f t="shared" si="347"/>
        <v>0</v>
      </c>
      <c r="BM183" s="195"/>
      <c r="BN183" s="492">
        <f t="shared" si="360"/>
        <v>0</v>
      </c>
      <c r="BO183" s="547">
        <f t="shared" si="348"/>
        <v>0</v>
      </c>
      <c r="BP183" s="195"/>
      <c r="BQ183" s="492">
        <f t="shared" si="361"/>
        <v>0</v>
      </c>
      <c r="BR183" s="285">
        <f t="shared" si="326"/>
        <v>0</v>
      </c>
      <c r="BS183" s="286">
        <f t="shared" si="327"/>
        <v>0</v>
      </c>
      <c r="BT183" s="266">
        <f t="shared" si="328"/>
        <v>0</v>
      </c>
      <c r="BU183" s="740">
        <f t="shared" si="323"/>
        <v>8323.5390000000007</v>
      </c>
      <c r="BV183" s="712">
        <f t="shared" si="349"/>
        <v>6555</v>
      </c>
      <c r="BW183" s="266">
        <f t="shared" si="350"/>
        <v>5613.5512349999999</v>
      </c>
      <c r="BX183" s="285">
        <f t="shared" si="324"/>
        <v>8323.5390000000007</v>
      </c>
      <c r="BY183" s="286">
        <f t="shared" si="324"/>
        <v>6555</v>
      </c>
      <c r="BZ183" s="266">
        <f t="shared" si="324"/>
        <v>5613.5512349999999</v>
      </c>
      <c r="CA183" s="285">
        <f t="shared" si="364"/>
        <v>0</v>
      </c>
      <c r="CB183" s="715">
        <v>0</v>
      </c>
      <c r="CC183" s="266">
        <f t="shared" si="362"/>
        <v>0</v>
      </c>
      <c r="CD183" s="309">
        <f t="shared" si="363"/>
        <v>8323.5390000000007</v>
      </c>
      <c r="CE183" s="310">
        <f t="shared" si="363"/>
        <v>6555</v>
      </c>
      <c r="CF183" s="308">
        <f t="shared" si="363"/>
        <v>5613.5512349999999</v>
      </c>
      <c r="CG183" s="326"/>
      <c r="CI183" s="737"/>
    </row>
    <row r="184" spans="1:87" s="972" customFormat="1">
      <c r="A184" s="177"/>
      <c r="B184" s="2053" t="s">
        <v>37</v>
      </c>
      <c r="C184" s="2054"/>
      <c r="D184" s="2055"/>
      <c r="E184" s="218"/>
      <c r="F184" s="761"/>
      <c r="G184" s="1207"/>
      <c r="H184" s="183"/>
      <c r="I184" s="207"/>
      <c r="J184" s="547"/>
      <c r="K184" s="195"/>
      <c r="L184" s="492"/>
      <c r="M184" s="547"/>
      <c r="N184" s="195"/>
      <c r="O184" s="492"/>
      <c r="P184" s="547"/>
      <c r="Q184" s="195"/>
      <c r="R184" s="492"/>
      <c r="S184" s="547"/>
      <c r="T184" s="195"/>
      <c r="U184" s="492"/>
      <c r="V184" s="547"/>
      <c r="W184" s="1074"/>
      <c r="X184" s="492"/>
      <c r="Y184" s="547"/>
      <c r="Z184" s="1074"/>
      <c r="AA184" s="492">
        <f t="shared" si="325"/>
        <v>0</v>
      </c>
      <c r="AB184" s="547"/>
      <c r="AC184" s="195"/>
      <c r="AD184" s="492"/>
      <c r="AE184" s="547"/>
      <c r="AF184" s="195"/>
      <c r="AG184" s="492"/>
      <c r="AH184" s="547"/>
      <c r="AI184" s="195"/>
      <c r="AJ184" s="492"/>
      <c r="AK184" s="547"/>
      <c r="AL184" s="195"/>
      <c r="AM184" s="492"/>
      <c r="AN184" s="547"/>
      <c r="AO184" s="195"/>
      <c r="AP184" s="492"/>
      <c r="AQ184" s="547"/>
      <c r="AR184" s="195"/>
      <c r="AS184" s="492"/>
      <c r="AT184" s="547"/>
      <c r="AU184" s="195"/>
      <c r="AV184" s="492"/>
      <c r="AW184" s="547"/>
      <c r="AX184" s="195"/>
      <c r="AY184" s="492"/>
      <c r="AZ184" s="547"/>
      <c r="BA184" s="195"/>
      <c r="BB184" s="492"/>
      <c r="BC184" s="547"/>
      <c r="BD184" s="195"/>
      <c r="BE184" s="492"/>
      <c r="BF184" s="547"/>
      <c r="BG184" s="195"/>
      <c r="BH184" s="492"/>
      <c r="BI184" s="547"/>
      <c r="BJ184" s="195"/>
      <c r="BK184" s="492"/>
      <c r="BL184" s="547"/>
      <c r="BM184" s="195"/>
      <c r="BN184" s="492"/>
      <c r="BO184" s="547"/>
      <c r="BP184" s="195"/>
      <c r="BQ184" s="492"/>
      <c r="BR184" s="285"/>
      <c r="BS184" s="286"/>
      <c r="BT184" s="266"/>
      <c r="BU184" s="740"/>
      <c r="BV184" s="712"/>
      <c r="BW184" s="266"/>
      <c r="BX184" s="285"/>
      <c r="BY184" s="286"/>
      <c r="BZ184" s="266"/>
      <c r="CA184" s="285"/>
      <c r="CB184" s="715"/>
      <c r="CC184" s="266"/>
      <c r="CD184" s="309"/>
      <c r="CE184" s="310"/>
      <c r="CF184" s="308"/>
      <c r="CG184" s="326"/>
      <c r="CI184" s="737"/>
    </row>
    <row r="185" spans="1:87" s="972" customFormat="1">
      <c r="A185" s="177">
        <f>A183+1</f>
        <v>172</v>
      </c>
      <c r="B185" s="165" t="s">
        <v>953</v>
      </c>
      <c r="C185" s="134" t="s">
        <v>226</v>
      </c>
      <c r="D185" s="1100" t="str">
        <f>' Grants'!E233</f>
        <v>Dardania</v>
      </c>
      <c r="E185" s="218"/>
      <c r="F185" s="761">
        <v>11349.06</v>
      </c>
      <c r="G185" s="1207">
        <v>5005</v>
      </c>
      <c r="H185" s="183"/>
      <c r="I185" s="207">
        <v>5005</v>
      </c>
      <c r="J185" s="547">
        <f t="shared" si="329"/>
        <v>0</v>
      </c>
      <c r="K185" s="195"/>
      <c r="L185" s="492">
        <f t="shared" si="366"/>
        <v>0</v>
      </c>
      <c r="M185" s="547">
        <f t="shared" si="330"/>
        <v>0</v>
      </c>
      <c r="N185" s="195"/>
      <c r="O185" s="492">
        <f t="shared" si="367"/>
        <v>0</v>
      </c>
      <c r="P185" s="547">
        <f t="shared" si="331"/>
        <v>0</v>
      </c>
      <c r="Q185" s="195"/>
      <c r="R185" s="492">
        <f t="shared" si="368"/>
        <v>0</v>
      </c>
      <c r="S185" s="547">
        <f t="shared" si="332"/>
        <v>0</v>
      </c>
      <c r="T185" s="195"/>
      <c r="U185" s="492">
        <f t="shared" si="369"/>
        <v>0</v>
      </c>
      <c r="V185" s="547">
        <f t="shared" si="333"/>
        <v>0</v>
      </c>
      <c r="W185" s="1074"/>
      <c r="X185" s="492">
        <f t="shared" si="370"/>
        <v>0</v>
      </c>
      <c r="Y185" s="547">
        <f t="shared" si="334"/>
        <v>0</v>
      </c>
      <c r="Z185" s="1074"/>
      <c r="AA185" s="492">
        <f t="shared" si="325"/>
        <v>0</v>
      </c>
      <c r="AB185" s="547">
        <f t="shared" si="335"/>
        <v>0</v>
      </c>
      <c r="AC185" s="195"/>
      <c r="AD185" s="492">
        <f t="shared" si="371"/>
        <v>0</v>
      </c>
      <c r="AE185" s="547">
        <f t="shared" si="336"/>
        <v>0</v>
      </c>
      <c r="AF185" s="195"/>
      <c r="AG185" s="492">
        <f t="shared" si="372"/>
        <v>0</v>
      </c>
      <c r="AH185" s="547">
        <f t="shared" si="337"/>
        <v>0</v>
      </c>
      <c r="AI185" s="195"/>
      <c r="AJ185" s="492">
        <f t="shared" si="373"/>
        <v>0</v>
      </c>
      <c r="AK185" s="547">
        <f t="shared" si="338"/>
        <v>0</v>
      </c>
      <c r="AL185" s="195"/>
      <c r="AM185" s="492">
        <f t="shared" si="374"/>
        <v>0</v>
      </c>
      <c r="AN185" s="547">
        <f t="shared" si="339"/>
        <v>0</v>
      </c>
      <c r="AO185" s="195"/>
      <c r="AP185" s="492">
        <f t="shared" si="352"/>
        <v>0</v>
      </c>
      <c r="AQ185" s="547">
        <f t="shared" si="340"/>
        <v>0</v>
      </c>
      <c r="AR185" s="195"/>
      <c r="AS185" s="492">
        <f t="shared" si="353"/>
        <v>0</v>
      </c>
      <c r="AT185" s="547">
        <f t="shared" si="341"/>
        <v>0</v>
      </c>
      <c r="AU185" s="195"/>
      <c r="AV185" s="492">
        <f t="shared" si="354"/>
        <v>0</v>
      </c>
      <c r="AW185" s="547">
        <f t="shared" si="342"/>
        <v>0</v>
      </c>
      <c r="AX185" s="195"/>
      <c r="AY185" s="492">
        <f t="shared" si="355"/>
        <v>0</v>
      </c>
      <c r="AZ185" s="547">
        <f t="shared" si="343"/>
        <v>0</v>
      </c>
      <c r="BA185" s="195"/>
      <c r="BB185" s="492">
        <f t="shared" si="356"/>
        <v>0</v>
      </c>
      <c r="BC185" s="547">
        <f t="shared" si="344"/>
        <v>0</v>
      </c>
      <c r="BD185" s="195"/>
      <c r="BE185" s="492">
        <f t="shared" si="357"/>
        <v>0</v>
      </c>
      <c r="BF185" s="547">
        <f t="shared" si="345"/>
        <v>0</v>
      </c>
      <c r="BG185" s="195"/>
      <c r="BH185" s="492">
        <f t="shared" si="358"/>
        <v>0</v>
      </c>
      <c r="BI185" s="547">
        <f t="shared" si="346"/>
        <v>0</v>
      </c>
      <c r="BJ185" s="195"/>
      <c r="BK185" s="492">
        <f t="shared" si="359"/>
        <v>0</v>
      </c>
      <c r="BL185" s="547">
        <f t="shared" si="347"/>
        <v>0</v>
      </c>
      <c r="BM185" s="195"/>
      <c r="BN185" s="492">
        <f t="shared" si="360"/>
        <v>0</v>
      </c>
      <c r="BO185" s="547">
        <f t="shared" si="348"/>
        <v>0</v>
      </c>
      <c r="BP185" s="195"/>
      <c r="BQ185" s="492">
        <f t="shared" si="361"/>
        <v>0</v>
      </c>
      <c r="BR185" s="285">
        <f t="shared" si="326"/>
        <v>0</v>
      </c>
      <c r="BS185" s="286">
        <f t="shared" si="327"/>
        <v>0</v>
      </c>
      <c r="BT185" s="266">
        <f t="shared" si="328"/>
        <v>0</v>
      </c>
      <c r="BU185" s="740">
        <f t="shared" si="323"/>
        <v>6355.3490000000002</v>
      </c>
      <c r="BV185" s="712">
        <f t="shared" si="349"/>
        <v>5005</v>
      </c>
      <c r="BW185" s="266">
        <f t="shared" si="350"/>
        <v>4286.1668850000005</v>
      </c>
      <c r="BX185" s="285">
        <f t="shared" si="324"/>
        <v>6355.3490000000002</v>
      </c>
      <c r="BY185" s="286">
        <f t="shared" si="324"/>
        <v>5005</v>
      </c>
      <c r="BZ185" s="266">
        <f t="shared" si="324"/>
        <v>4286.1668850000005</v>
      </c>
      <c r="CA185" s="285">
        <f t="shared" si="364"/>
        <v>0</v>
      </c>
      <c r="CB185" s="715">
        <v>0</v>
      </c>
      <c r="CC185" s="266">
        <f t="shared" si="362"/>
        <v>0</v>
      </c>
      <c r="CD185" s="309">
        <f t="shared" si="363"/>
        <v>6355.3490000000002</v>
      </c>
      <c r="CE185" s="310">
        <f t="shared" si="363"/>
        <v>5005</v>
      </c>
      <c r="CF185" s="308">
        <f t="shared" si="363"/>
        <v>4286.1668850000005</v>
      </c>
      <c r="CG185" s="326"/>
      <c r="CI185" s="737"/>
    </row>
    <row r="186" spans="1:87" s="972" customFormat="1">
      <c r="A186" s="177">
        <f t="shared" si="365"/>
        <v>173</v>
      </c>
      <c r="B186" s="165" t="s">
        <v>954</v>
      </c>
      <c r="C186" s="134" t="s">
        <v>226</v>
      </c>
      <c r="D186" s="1100" t="str">
        <f>' Grants'!E235</f>
        <v>K. Kristoforidhi</v>
      </c>
      <c r="E186" s="218"/>
      <c r="F186" s="761">
        <v>11349.06</v>
      </c>
      <c r="G186" s="1207">
        <v>6585</v>
      </c>
      <c r="H186" s="183"/>
      <c r="I186" s="207">
        <v>6585</v>
      </c>
      <c r="J186" s="547">
        <f t="shared" si="329"/>
        <v>0</v>
      </c>
      <c r="K186" s="195"/>
      <c r="L186" s="492">
        <f t="shared" si="366"/>
        <v>0</v>
      </c>
      <c r="M186" s="547">
        <f t="shared" si="330"/>
        <v>0</v>
      </c>
      <c r="N186" s="195"/>
      <c r="O186" s="492">
        <f t="shared" si="367"/>
        <v>0</v>
      </c>
      <c r="P186" s="547">
        <f t="shared" si="331"/>
        <v>0</v>
      </c>
      <c r="Q186" s="195"/>
      <c r="R186" s="492">
        <f t="shared" si="368"/>
        <v>0</v>
      </c>
      <c r="S186" s="547">
        <f t="shared" si="332"/>
        <v>0</v>
      </c>
      <c r="T186" s="195"/>
      <c r="U186" s="492">
        <f t="shared" si="369"/>
        <v>0</v>
      </c>
      <c r="V186" s="547">
        <f t="shared" si="333"/>
        <v>0</v>
      </c>
      <c r="W186" s="1074"/>
      <c r="X186" s="492">
        <f t="shared" si="370"/>
        <v>0</v>
      </c>
      <c r="Y186" s="547">
        <f t="shared" si="334"/>
        <v>0</v>
      </c>
      <c r="Z186" s="1074"/>
      <c r="AA186" s="492">
        <f t="shared" si="325"/>
        <v>0</v>
      </c>
      <c r="AB186" s="547">
        <f t="shared" si="335"/>
        <v>0</v>
      </c>
      <c r="AC186" s="195"/>
      <c r="AD186" s="492">
        <f t="shared" si="371"/>
        <v>0</v>
      </c>
      <c r="AE186" s="547">
        <f t="shared" si="336"/>
        <v>0</v>
      </c>
      <c r="AF186" s="195"/>
      <c r="AG186" s="492">
        <f t="shared" si="372"/>
        <v>0</v>
      </c>
      <c r="AH186" s="547">
        <f t="shared" si="337"/>
        <v>0</v>
      </c>
      <c r="AI186" s="195"/>
      <c r="AJ186" s="492">
        <f t="shared" si="373"/>
        <v>0</v>
      </c>
      <c r="AK186" s="547">
        <f t="shared" si="338"/>
        <v>0</v>
      </c>
      <c r="AL186" s="195"/>
      <c r="AM186" s="492">
        <f t="shared" si="374"/>
        <v>0</v>
      </c>
      <c r="AN186" s="547">
        <f t="shared" si="339"/>
        <v>0</v>
      </c>
      <c r="AO186" s="195"/>
      <c r="AP186" s="492">
        <f t="shared" si="352"/>
        <v>0</v>
      </c>
      <c r="AQ186" s="547">
        <f t="shared" si="340"/>
        <v>0</v>
      </c>
      <c r="AR186" s="195"/>
      <c r="AS186" s="492">
        <f t="shared" si="353"/>
        <v>0</v>
      </c>
      <c r="AT186" s="547">
        <f t="shared" si="341"/>
        <v>0</v>
      </c>
      <c r="AU186" s="195"/>
      <c r="AV186" s="492">
        <f t="shared" si="354"/>
        <v>0</v>
      </c>
      <c r="AW186" s="547">
        <f t="shared" si="342"/>
        <v>0</v>
      </c>
      <c r="AX186" s="195"/>
      <c r="AY186" s="492">
        <f t="shared" si="355"/>
        <v>0</v>
      </c>
      <c r="AZ186" s="547">
        <f t="shared" si="343"/>
        <v>0</v>
      </c>
      <c r="BA186" s="195"/>
      <c r="BB186" s="492">
        <f t="shared" si="356"/>
        <v>0</v>
      </c>
      <c r="BC186" s="547">
        <f t="shared" si="344"/>
        <v>0</v>
      </c>
      <c r="BD186" s="195"/>
      <c r="BE186" s="492">
        <f t="shared" si="357"/>
        <v>0</v>
      </c>
      <c r="BF186" s="547">
        <f t="shared" si="345"/>
        <v>0</v>
      </c>
      <c r="BG186" s="195"/>
      <c r="BH186" s="492">
        <f t="shared" si="358"/>
        <v>0</v>
      </c>
      <c r="BI186" s="547">
        <f t="shared" si="346"/>
        <v>0</v>
      </c>
      <c r="BJ186" s="195"/>
      <c r="BK186" s="492">
        <f t="shared" si="359"/>
        <v>0</v>
      </c>
      <c r="BL186" s="547">
        <f t="shared" si="347"/>
        <v>0</v>
      </c>
      <c r="BM186" s="195"/>
      <c r="BN186" s="492">
        <f t="shared" si="360"/>
        <v>0</v>
      </c>
      <c r="BO186" s="547">
        <f t="shared" si="348"/>
        <v>0</v>
      </c>
      <c r="BP186" s="195"/>
      <c r="BQ186" s="492">
        <f t="shared" si="361"/>
        <v>0</v>
      </c>
      <c r="BR186" s="285">
        <f t="shared" si="326"/>
        <v>0</v>
      </c>
      <c r="BS186" s="286">
        <f t="shared" si="327"/>
        <v>0</v>
      </c>
      <c r="BT186" s="266">
        <f t="shared" si="328"/>
        <v>0</v>
      </c>
      <c r="BU186" s="740">
        <f t="shared" si="323"/>
        <v>8361.6329999999998</v>
      </c>
      <c r="BV186" s="712">
        <f t="shared" si="349"/>
        <v>6585</v>
      </c>
      <c r="BW186" s="266">
        <f t="shared" si="350"/>
        <v>5639.2425450000001</v>
      </c>
      <c r="BX186" s="285">
        <f t="shared" si="324"/>
        <v>8361.6329999999998</v>
      </c>
      <c r="BY186" s="286">
        <f t="shared" si="324"/>
        <v>6585</v>
      </c>
      <c r="BZ186" s="266">
        <f t="shared" si="324"/>
        <v>5639.2425450000001</v>
      </c>
      <c r="CA186" s="285">
        <f t="shared" si="364"/>
        <v>0</v>
      </c>
      <c r="CB186" s="715">
        <v>0</v>
      </c>
      <c r="CC186" s="266">
        <f t="shared" si="362"/>
        <v>0</v>
      </c>
      <c r="CD186" s="309">
        <f t="shared" si="363"/>
        <v>8361.6329999999998</v>
      </c>
      <c r="CE186" s="310">
        <f t="shared" si="363"/>
        <v>6585</v>
      </c>
      <c r="CF186" s="308">
        <f t="shared" si="363"/>
        <v>5639.2425450000001</v>
      </c>
      <c r="CG186" s="326"/>
      <c r="CI186" s="737"/>
    </row>
    <row r="187" spans="1:87" s="972" customFormat="1">
      <c r="A187" s="177">
        <f t="shared" si="365"/>
        <v>174</v>
      </c>
      <c r="B187" s="165" t="s">
        <v>955</v>
      </c>
      <c r="C187" s="134" t="s">
        <v>226</v>
      </c>
      <c r="D187" s="1100" t="str">
        <f>' Grants'!E237</f>
        <v>Fehmi Agani</v>
      </c>
      <c r="E187" s="218"/>
      <c r="F187" s="761">
        <v>11349.06</v>
      </c>
      <c r="G187" s="1207">
        <v>6180</v>
      </c>
      <c r="H187" s="183"/>
      <c r="I187" s="207">
        <v>6180</v>
      </c>
      <c r="J187" s="547">
        <f t="shared" si="329"/>
        <v>0</v>
      </c>
      <c r="K187" s="195"/>
      <c r="L187" s="492">
        <f t="shared" si="366"/>
        <v>0</v>
      </c>
      <c r="M187" s="547">
        <f t="shared" si="330"/>
        <v>0</v>
      </c>
      <c r="N187" s="195"/>
      <c r="O187" s="492">
        <f t="shared" si="367"/>
        <v>0</v>
      </c>
      <c r="P187" s="547">
        <f t="shared" si="331"/>
        <v>0</v>
      </c>
      <c r="Q187" s="195"/>
      <c r="R187" s="492">
        <f t="shared" si="368"/>
        <v>0</v>
      </c>
      <c r="S187" s="547">
        <f t="shared" si="332"/>
        <v>0</v>
      </c>
      <c r="T187" s="195"/>
      <c r="U187" s="492">
        <f t="shared" si="369"/>
        <v>0</v>
      </c>
      <c r="V187" s="547">
        <f t="shared" si="333"/>
        <v>0</v>
      </c>
      <c r="W187" s="1074"/>
      <c r="X187" s="492">
        <f t="shared" si="370"/>
        <v>0</v>
      </c>
      <c r="Y187" s="547">
        <f t="shared" si="334"/>
        <v>0</v>
      </c>
      <c r="Z187" s="1074"/>
      <c r="AA187" s="492">
        <f t="shared" si="325"/>
        <v>0</v>
      </c>
      <c r="AB187" s="547">
        <f t="shared" si="335"/>
        <v>0</v>
      </c>
      <c r="AC187" s="195"/>
      <c r="AD187" s="492">
        <f t="shared" si="371"/>
        <v>0</v>
      </c>
      <c r="AE187" s="547">
        <f t="shared" si="336"/>
        <v>0</v>
      </c>
      <c r="AF187" s="195"/>
      <c r="AG187" s="492">
        <f t="shared" si="372"/>
        <v>0</v>
      </c>
      <c r="AH187" s="547">
        <f t="shared" si="337"/>
        <v>0</v>
      </c>
      <c r="AI187" s="195"/>
      <c r="AJ187" s="492">
        <f t="shared" si="373"/>
        <v>0</v>
      </c>
      <c r="AK187" s="547">
        <f t="shared" si="338"/>
        <v>0</v>
      </c>
      <c r="AL187" s="195"/>
      <c r="AM187" s="492">
        <f t="shared" si="374"/>
        <v>0</v>
      </c>
      <c r="AN187" s="547">
        <f t="shared" si="339"/>
        <v>0</v>
      </c>
      <c r="AO187" s="195"/>
      <c r="AP187" s="492">
        <f t="shared" si="352"/>
        <v>0</v>
      </c>
      <c r="AQ187" s="547">
        <f t="shared" si="340"/>
        <v>0</v>
      </c>
      <c r="AR187" s="195"/>
      <c r="AS187" s="492">
        <f t="shared" si="353"/>
        <v>0</v>
      </c>
      <c r="AT187" s="547">
        <f t="shared" si="341"/>
        <v>0</v>
      </c>
      <c r="AU187" s="195"/>
      <c r="AV187" s="492">
        <f t="shared" si="354"/>
        <v>0</v>
      </c>
      <c r="AW187" s="547">
        <f t="shared" si="342"/>
        <v>0</v>
      </c>
      <c r="AX187" s="195"/>
      <c r="AY187" s="492">
        <f t="shared" si="355"/>
        <v>0</v>
      </c>
      <c r="AZ187" s="547">
        <f t="shared" si="343"/>
        <v>0</v>
      </c>
      <c r="BA187" s="195"/>
      <c r="BB187" s="492">
        <f t="shared" si="356"/>
        <v>0</v>
      </c>
      <c r="BC187" s="547">
        <f t="shared" si="344"/>
        <v>0</v>
      </c>
      <c r="BD187" s="195"/>
      <c r="BE187" s="492">
        <f t="shared" si="357"/>
        <v>0</v>
      </c>
      <c r="BF187" s="547">
        <f t="shared" si="345"/>
        <v>0</v>
      </c>
      <c r="BG187" s="195"/>
      <c r="BH187" s="492">
        <f t="shared" si="358"/>
        <v>0</v>
      </c>
      <c r="BI187" s="547">
        <f t="shared" si="346"/>
        <v>0</v>
      </c>
      <c r="BJ187" s="195"/>
      <c r="BK187" s="492">
        <f t="shared" si="359"/>
        <v>0</v>
      </c>
      <c r="BL187" s="547">
        <f t="shared" si="347"/>
        <v>0</v>
      </c>
      <c r="BM187" s="195"/>
      <c r="BN187" s="492">
        <f t="shared" si="360"/>
        <v>0</v>
      </c>
      <c r="BO187" s="547">
        <f t="shared" si="348"/>
        <v>0</v>
      </c>
      <c r="BP187" s="195"/>
      <c r="BQ187" s="492">
        <f t="shared" si="361"/>
        <v>0</v>
      </c>
      <c r="BR187" s="285">
        <f t="shared" si="326"/>
        <v>0</v>
      </c>
      <c r="BS187" s="286">
        <f t="shared" si="327"/>
        <v>0</v>
      </c>
      <c r="BT187" s="266">
        <f t="shared" si="328"/>
        <v>0</v>
      </c>
      <c r="BU187" s="740">
        <f t="shared" si="323"/>
        <v>7847.3640000000005</v>
      </c>
      <c r="BV187" s="712">
        <f t="shared" si="349"/>
        <v>6180</v>
      </c>
      <c r="BW187" s="266">
        <f t="shared" si="350"/>
        <v>5292.4098600000007</v>
      </c>
      <c r="BX187" s="285">
        <f t="shared" si="324"/>
        <v>7847.3640000000005</v>
      </c>
      <c r="BY187" s="286">
        <f t="shared" si="324"/>
        <v>6180</v>
      </c>
      <c r="BZ187" s="266">
        <f t="shared" si="324"/>
        <v>5292.4098600000007</v>
      </c>
      <c r="CA187" s="285">
        <f t="shared" si="364"/>
        <v>0</v>
      </c>
      <c r="CB187" s="715">
        <v>0</v>
      </c>
      <c r="CC187" s="266">
        <f t="shared" si="362"/>
        <v>0</v>
      </c>
      <c r="CD187" s="309">
        <f t="shared" si="363"/>
        <v>7847.3640000000005</v>
      </c>
      <c r="CE187" s="310">
        <f t="shared" si="363"/>
        <v>6180</v>
      </c>
      <c r="CF187" s="308">
        <f t="shared" si="363"/>
        <v>5292.4098600000007</v>
      </c>
      <c r="CG187" s="326"/>
      <c r="CI187" s="737"/>
    </row>
    <row r="188" spans="1:87" s="972" customFormat="1">
      <c r="A188" s="177">
        <f t="shared" si="365"/>
        <v>175</v>
      </c>
      <c r="B188" s="165" t="s">
        <v>956</v>
      </c>
      <c r="C188" s="134" t="s">
        <v>226</v>
      </c>
      <c r="D188" s="1100" t="str">
        <f>' Grants'!E239</f>
        <v>Shtjefen Gjeqovi</v>
      </c>
      <c r="E188" s="218"/>
      <c r="F188" s="761">
        <v>11349.06</v>
      </c>
      <c r="G188" s="1207">
        <v>8125</v>
      </c>
      <c r="H188" s="183"/>
      <c r="I188" s="207">
        <v>8125</v>
      </c>
      <c r="J188" s="547">
        <f t="shared" si="329"/>
        <v>0</v>
      </c>
      <c r="K188" s="195"/>
      <c r="L188" s="492">
        <f t="shared" si="366"/>
        <v>0</v>
      </c>
      <c r="M188" s="547">
        <f t="shared" si="330"/>
        <v>0</v>
      </c>
      <c r="N188" s="195"/>
      <c r="O188" s="492">
        <f t="shared" si="367"/>
        <v>0</v>
      </c>
      <c r="P188" s="547">
        <f t="shared" si="331"/>
        <v>0</v>
      </c>
      <c r="Q188" s="195"/>
      <c r="R188" s="492">
        <f t="shared" si="368"/>
        <v>0</v>
      </c>
      <c r="S188" s="547">
        <f t="shared" si="332"/>
        <v>0</v>
      </c>
      <c r="T188" s="195"/>
      <c r="U188" s="492">
        <f t="shared" si="369"/>
        <v>0</v>
      </c>
      <c r="V188" s="547">
        <f t="shared" si="333"/>
        <v>0</v>
      </c>
      <c r="W188" s="1074"/>
      <c r="X188" s="492">
        <f t="shared" si="370"/>
        <v>0</v>
      </c>
      <c r="Y188" s="547">
        <f t="shared" si="334"/>
        <v>0</v>
      </c>
      <c r="Z188" s="1074"/>
      <c r="AA188" s="492">
        <f t="shared" si="325"/>
        <v>0</v>
      </c>
      <c r="AB188" s="547">
        <f t="shared" si="335"/>
        <v>0</v>
      </c>
      <c r="AC188" s="195"/>
      <c r="AD188" s="492">
        <f t="shared" si="371"/>
        <v>0</v>
      </c>
      <c r="AE188" s="547">
        <f t="shared" si="336"/>
        <v>0</v>
      </c>
      <c r="AF188" s="195"/>
      <c r="AG188" s="492">
        <f t="shared" si="372"/>
        <v>0</v>
      </c>
      <c r="AH188" s="547">
        <f t="shared" si="337"/>
        <v>0</v>
      </c>
      <c r="AI188" s="195"/>
      <c r="AJ188" s="492">
        <f t="shared" si="373"/>
        <v>0</v>
      </c>
      <c r="AK188" s="547">
        <f t="shared" si="338"/>
        <v>0</v>
      </c>
      <c r="AL188" s="195"/>
      <c r="AM188" s="492">
        <f t="shared" si="374"/>
        <v>0</v>
      </c>
      <c r="AN188" s="547">
        <f t="shared" si="339"/>
        <v>0</v>
      </c>
      <c r="AO188" s="195"/>
      <c r="AP188" s="492">
        <f t="shared" si="352"/>
        <v>0</v>
      </c>
      <c r="AQ188" s="547">
        <f t="shared" si="340"/>
        <v>0</v>
      </c>
      <c r="AR188" s="195"/>
      <c r="AS188" s="492">
        <f t="shared" si="353"/>
        <v>0</v>
      </c>
      <c r="AT188" s="547">
        <f t="shared" si="341"/>
        <v>0</v>
      </c>
      <c r="AU188" s="195"/>
      <c r="AV188" s="492">
        <f t="shared" si="354"/>
        <v>0</v>
      </c>
      <c r="AW188" s="547">
        <f t="shared" si="342"/>
        <v>0</v>
      </c>
      <c r="AX188" s="195"/>
      <c r="AY188" s="492">
        <f t="shared" si="355"/>
        <v>0</v>
      </c>
      <c r="AZ188" s="547">
        <f t="shared" si="343"/>
        <v>0</v>
      </c>
      <c r="BA188" s="195"/>
      <c r="BB188" s="492">
        <f t="shared" si="356"/>
        <v>0</v>
      </c>
      <c r="BC188" s="547">
        <f t="shared" si="344"/>
        <v>0</v>
      </c>
      <c r="BD188" s="195"/>
      <c r="BE188" s="492">
        <f t="shared" si="357"/>
        <v>0</v>
      </c>
      <c r="BF188" s="547">
        <f t="shared" si="345"/>
        <v>0</v>
      </c>
      <c r="BG188" s="195"/>
      <c r="BH188" s="492">
        <f t="shared" si="358"/>
        <v>0</v>
      </c>
      <c r="BI188" s="547">
        <f t="shared" si="346"/>
        <v>0</v>
      </c>
      <c r="BJ188" s="195"/>
      <c r="BK188" s="492">
        <f t="shared" si="359"/>
        <v>0</v>
      </c>
      <c r="BL188" s="547">
        <f t="shared" si="347"/>
        <v>0</v>
      </c>
      <c r="BM188" s="195"/>
      <c r="BN188" s="492">
        <f t="shared" si="360"/>
        <v>0</v>
      </c>
      <c r="BO188" s="547">
        <f t="shared" si="348"/>
        <v>0</v>
      </c>
      <c r="BP188" s="195"/>
      <c r="BQ188" s="492">
        <f t="shared" si="361"/>
        <v>0</v>
      </c>
      <c r="BR188" s="285">
        <f t="shared" si="326"/>
        <v>0</v>
      </c>
      <c r="BS188" s="286">
        <f t="shared" si="327"/>
        <v>0</v>
      </c>
      <c r="BT188" s="266">
        <f t="shared" si="328"/>
        <v>0</v>
      </c>
      <c r="BU188" s="740">
        <f t="shared" si="323"/>
        <v>10317.125</v>
      </c>
      <c r="BV188" s="712">
        <f t="shared" si="349"/>
        <v>8125</v>
      </c>
      <c r="BW188" s="266">
        <f t="shared" si="350"/>
        <v>6958.0631250000006</v>
      </c>
      <c r="BX188" s="285">
        <f t="shared" si="324"/>
        <v>10317.125</v>
      </c>
      <c r="BY188" s="286">
        <f t="shared" si="324"/>
        <v>8125</v>
      </c>
      <c r="BZ188" s="266">
        <f t="shared" si="324"/>
        <v>6958.0631250000006</v>
      </c>
      <c r="CA188" s="285">
        <f t="shared" si="364"/>
        <v>0</v>
      </c>
      <c r="CB188" s="715">
        <v>0</v>
      </c>
      <c r="CC188" s="266">
        <f t="shared" si="362"/>
        <v>0</v>
      </c>
      <c r="CD188" s="309">
        <f t="shared" si="363"/>
        <v>10317.125</v>
      </c>
      <c r="CE188" s="310">
        <f t="shared" si="363"/>
        <v>8125</v>
      </c>
      <c r="CF188" s="308">
        <f t="shared" si="363"/>
        <v>6958.0631250000006</v>
      </c>
      <c r="CG188" s="326"/>
      <c r="CI188" s="737"/>
    </row>
    <row r="189" spans="1:87" s="972" customFormat="1">
      <c r="A189" s="177">
        <f t="shared" si="365"/>
        <v>176</v>
      </c>
      <c r="B189" s="165" t="s">
        <v>1195</v>
      </c>
      <c r="C189" s="134" t="s">
        <v>226</v>
      </c>
      <c r="D189" s="166" t="s">
        <v>1196</v>
      </c>
      <c r="E189" s="218"/>
      <c r="F189" s="761">
        <v>11349.06</v>
      </c>
      <c r="G189" s="1207">
        <v>8565</v>
      </c>
      <c r="H189" s="183"/>
      <c r="I189" s="207">
        <v>8565</v>
      </c>
      <c r="J189" s="547">
        <f t="shared" si="329"/>
        <v>0</v>
      </c>
      <c r="K189" s="195"/>
      <c r="L189" s="492">
        <f t="shared" si="366"/>
        <v>0</v>
      </c>
      <c r="M189" s="547">
        <f t="shared" si="330"/>
        <v>0</v>
      </c>
      <c r="N189" s="195"/>
      <c r="O189" s="492">
        <f t="shared" si="367"/>
        <v>0</v>
      </c>
      <c r="P189" s="547">
        <f t="shared" si="331"/>
        <v>0</v>
      </c>
      <c r="Q189" s="195"/>
      <c r="R189" s="492">
        <f t="shared" si="368"/>
        <v>0</v>
      </c>
      <c r="S189" s="547">
        <f t="shared" si="332"/>
        <v>0</v>
      </c>
      <c r="T189" s="195"/>
      <c r="U189" s="492">
        <f t="shared" si="369"/>
        <v>0</v>
      </c>
      <c r="V189" s="547">
        <f t="shared" si="333"/>
        <v>0</v>
      </c>
      <c r="W189" s="1074"/>
      <c r="X189" s="492">
        <f t="shared" si="370"/>
        <v>0</v>
      </c>
      <c r="Y189" s="547">
        <f t="shared" si="334"/>
        <v>0</v>
      </c>
      <c r="Z189" s="1074"/>
      <c r="AA189" s="492">
        <f t="shared" si="325"/>
        <v>0</v>
      </c>
      <c r="AB189" s="547">
        <f t="shared" si="335"/>
        <v>0</v>
      </c>
      <c r="AC189" s="195"/>
      <c r="AD189" s="492">
        <f t="shared" si="371"/>
        <v>0</v>
      </c>
      <c r="AE189" s="547">
        <f t="shared" si="336"/>
        <v>0</v>
      </c>
      <c r="AF189" s="195"/>
      <c r="AG189" s="492">
        <f t="shared" si="372"/>
        <v>0</v>
      </c>
      <c r="AH189" s="547">
        <f t="shared" si="337"/>
        <v>0</v>
      </c>
      <c r="AI189" s="195"/>
      <c r="AJ189" s="492">
        <f t="shared" si="373"/>
        <v>0</v>
      </c>
      <c r="AK189" s="547">
        <f t="shared" si="338"/>
        <v>0</v>
      </c>
      <c r="AL189" s="195"/>
      <c r="AM189" s="492">
        <f t="shared" si="374"/>
        <v>0</v>
      </c>
      <c r="AN189" s="547">
        <f t="shared" si="339"/>
        <v>0</v>
      </c>
      <c r="AO189" s="195"/>
      <c r="AP189" s="492">
        <f t="shared" si="352"/>
        <v>0</v>
      </c>
      <c r="AQ189" s="547">
        <f t="shared" si="340"/>
        <v>0</v>
      </c>
      <c r="AR189" s="195"/>
      <c r="AS189" s="492">
        <f t="shared" si="353"/>
        <v>0</v>
      </c>
      <c r="AT189" s="547">
        <f t="shared" si="341"/>
        <v>647517.63189449999</v>
      </c>
      <c r="AU189" s="195">
        <v>500380.69</v>
      </c>
      <c r="AV189" s="492">
        <f t="shared" si="354"/>
        <v>435331.20030000003</v>
      </c>
      <c r="AW189" s="547">
        <f t="shared" si="342"/>
        <v>313323.75850349996</v>
      </c>
      <c r="AX189" s="195">
        <v>242126.47</v>
      </c>
      <c r="AY189" s="492">
        <f t="shared" si="355"/>
        <v>210650.0289</v>
      </c>
      <c r="AZ189" s="547">
        <f t="shared" si="343"/>
        <v>79580.425778999997</v>
      </c>
      <c r="BA189" s="195">
        <v>61497.18</v>
      </c>
      <c r="BB189" s="492">
        <f t="shared" si="356"/>
        <v>53502.546600000001</v>
      </c>
      <c r="BC189" s="547">
        <f t="shared" si="344"/>
        <v>0</v>
      </c>
      <c r="BD189" s="195"/>
      <c r="BE189" s="492">
        <f t="shared" si="357"/>
        <v>0</v>
      </c>
      <c r="BF189" s="547">
        <f t="shared" si="345"/>
        <v>0</v>
      </c>
      <c r="BG189" s="195"/>
      <c r="BH189" s="492">
        <f t="shared" si="358"/>
        <v>0</v>
      </c>
      <c r="BI189" s="547">
        <f t="shared" si="346"/>
        <v>0</v>
      </c>
      <c r="BJ189" s="195"/>
      <c r="BK189" s="492">
        <f t="shared" si="359"/>
        <v>0</v>
      </c>
      <c r="BL189" s="547">
        <f t="shared" si="347"/>
        <v>0</v>
      </c>
      <c r="BM189" s="195"/>
      <c r="BN189" s="492">
        <f t="shared" si="360"/>
        <v>0</v>
      </c>
      <c r="BO189" s="547">
        <f t="shared" si="348"/>
        <v>0</v>
      </c>
      <c r="BP189" s="195"/>
      <c r="BQ189" s="492">
        <f t="shared" si="361"/>
        <v>0</v>
      </c>
      <c r="BR189" s="285">
        <f t="shared" si="326"/>
        <v>1040421.8161769999</v>
      </c>
      <c r="BS189" s="286">
        <f t="shared" si="327"/>
        <v>804004.34000000008</v>
      </c>
      <c r="BT189" s="266">
        <f t="shared" si="328"/>
        <v>699483.77580000006</v>
      </c>
      <c r="BU189" s="740">
        <f t="shared" si="323"/>
        <v>-1010048.8739320001</v>
      </c>
      <c r="BV189" s="712">
        <f t="shared" ref="BV189:BV231" si="375">I189-BS189</f>
        <v>-795439.34000000008</v>
      </c>
      <c r="BW189" s="266">
        <f t="shared" si="350"/>
        <v>-681195.95567118016</v>
      </c>
      <c r="BX189" s="285">
        <f t="shared" si="324"/>
        <v>30372.942244999809</v>
      </c>
      <c r="BY189" s="286">
        <f t="shared" si="324"/>
        <v>8565</v>
      </c>
      <c r="BZ189" s="266">
        <f t="shared" si="324"/>
        <v>18287.820128819905</v>
      </c>
      <c r="CA189" s="285">
        <f t="shared" si="364"/>
        <v>0</v>
      </c>
      <c r="CB189" s="715">
        <v>0</v>
      </c>
      <c r="CC189" s="266">
        <f t="shared" si="362"/>
        <v>0</v>
      </c>
      <c r="CD189" s="309">
        <f t="shared" si="363"/>
        <v>30372.942244999809</v>
      </c>
      <c r="CE189" s="310">
        <f t="shared" si="363"/>
        <v>8565</v>
      </c>
      <c r="CF189" s="308">
        <f t="shared" si="363"/>
        <v>18287.820128819905</v>
      </c>
      <c r="CG189" s="326"/>
      <c r="CI189" s="737"/>
    </row>
    <row r="190" spans="1:87" s="972" customFormat="1">
      <c r="A190" s="177">
        <f t="shared" si="365"/>
        <v>177</v>
      </c>
      <c r="B190" s="165" t="s">
        <v>1197</v>
      </c>
      <c r="C190" s="134" t="s">
        <v>226</v>
      </c>
      <c r="D190" s="166" t="s">
        <v>1198</v>
      </c>
      <c r="E190" s="218"/>
      <c r="F190" s="761">
        <v>11349.06</v>
      </c>
      <c r="G190" s="1207">
        <v>5110</v>
      </c>
      <c r="H190" s="183"/>
      <c r="I190" s="207">
        <v>5110</v>
      </c>
      <c r="J190" s="547">
        <f t="shared" si="329"/>
        <v>0</v>
      </c>
      <c r="K190" s="195"/>
      <c r="L190" s="492">
        <f t="shared" si="366"/>
        <v>0</v>
      </c>
      <c r="M190" s="547">
        <f t="shared" si="330"/>
        <v>0</v>
      </c>
      <c r="N190" s="195"/>
      <c r="O190" s="492">
        <f t="shared" si="367"/>
        <v>0</v>
      </c>
      <c r="P190" s="547">
        <f t="shared" si="331"/>
        <v>0</v>
      </c>
      <c r="Q190" s="195"/>
      <c r="R190" s="492">
        <f t="shared" si="368"/>
        <v>0</v>
      </c>
      <c r="S190" s="547">
        <f t="shared" si="332"/>
        <v>0</v>
      </c>
      <c r="T190" s="195"/>
      <c r="U190" s="492">
        <f t="shared" si="369"/>
        <v>0</v>
      </c>
      <c r="V190" s="547">
        <f t="shared" si="333"/>
        <v>0</v>
      </c>
      <c r="W190" s="1074"/>
      <c r="X190" s="492">
        <f t="shared" si="370"/>
        <v>0</v>
      </c>
      <c r="Y190" s="547">
        <f t="shared" si="334"/>
        <v>0</v>
      </c>
      <c r="Z190" s="1074"/>
      <c r="AA190" s="492">
        <f t="shared" si="325"/>
        <v>0</v>
      </c>
      <c r="AB190" s="547">
        <f t="shared" si="335"/>
        <v>0</v>
      </c>
      <c r="AC190" s="195"/>
      <c r="AD190" s="492">
        <f t="shared" si="371"/>
        <v>0</v>
      </c>
      <c r="AE190" s="547">
        <f t="shared" si="336"/>
        <v>0</v>
      </c>
      <c r="AF190" s="195"/>
      <c r="AG190" s="492">
        <f t="shared" si="372"/>
        <v>0</v>
      </c>
      <c r="AH190" s="547">
        <f t="shared" si="337"/>
        <v>0</v>
      </c>
      <c r="AI190" s="195"/>
      <c r="AJ190" s="492">
        <f t="shared" si="373"/>
        <v>0</v>
      </c>
      <c r="AK190" s="547">
        <f t="shared" si="338"/>
        <v>0</v>
      </c>
      <c r="AL190" s="195"/>
      <c r="AM190" s="492">
        <f t="shared" si="374"/>
        <v>0</v>
      </c>
      <c r="AN190" s="547">
        <f t="shared" si="339"/>
        <v>0</v>
      </c>
      <c r="AO190" s="195"/>
      <c r="AP190" s="492">
        <f t="shared" si="352"/>
        <v>0</v>
      </c>
      <c r="AQ190" s="547">
        <f t="shared" si="340"/>
        <v>0</v>
      </c>
      <c r="AR190" s="195"/>
      <c r="AS190" s="492">
        <f t="shared" si="353"/>
        <v>0</v>
      </c>
      <c r="AT190" s="547">
        <f t="shared" si="341"/>
        <v>0</v>
      </c>
      <c r="AU190" s="195"/>
      <c r="AV190" s="492">
        <f t="shared" si="354"/>
        <v>0</v>
      </c>
      <c r="AW190" s="547">
        <f t="shared" si="342"/>
        <v>0</v>
      </c>
      <c r="AX190" s="195"/>
      <c r="AY190" s="492">
        <f t="shared" si="355"/>
        <v>0</v>
      </c>
      <c r="AZ190" s="547">
        <f t="shared" si="343"/>
        <v>0</v>
      </c>
      <c r="BA190" s="195"/>
      <c r="BB190" s="492">
        <f t="shared" si="356"/>
        <v>0</v>
      </c>
      <c r="BC190" s="547">
        <f t="shared" si="344"/>
        <v>0</v>
      </c>
      <c r="BD190" s="195"/>
      <c r="BE190" s="492">
        <f t="shared" si="357"/>
        <v>0</v>
      </c>
      <c r="BF190" s="547">
        <f t="shared" si="345"/>
        <v>0</v>
      </c>
      <c r="BG190" s="195"/>
      <c r="BH190" s="492">
        <f t="shared" si="358"/>
        <v>0</v>
      </c>
      <c r="BI190" s="547">
        <f t="shared" si="346"/>
        <v>0</v>
      </c>
      <c r="BJ190" s="195"/>
      <c r="BK190" s="492">
        <f t="shared" si="359"/>
        <v>0</v>
      </c>
      <c r="BL190" s="547">
        <f t="shared" si="347"/>
        <v>0</v>
      </c>
      <c r="BM190" s="195"/>
      <c r="BN190" s="492">
        <f t="shared" si="360"/>
        <v>0</v>
      </c>
      <c r="BO190" s="547">
        <f t="shared" si="348"/>
        <v>0</v>
      </c>
      <c r="BP190" s="195"/>
      <c r="BQ190" s="492">
        <f t="shared" si="361"/>
        <v>0</v>
      </c>
      <c r="BR190" s="285">
        <f t="shared" si="326"/>
        <v>0</v>
      </c>
      <c r="BS190" s="286">
        <f t="shared" si="327"/>
        <v>0</v>
      </c>
      <c r="BT190" s="266">
        <f t="shared" si="328"/>
        <v>0</v>
      </c>
      <c r="BU190" s="740">
        <f t="shared" si="323"/>
        <v>6488.6779999999999</v>
      </c>
      <c r="BV190" s="712">
        <f t="shared" si="375"/>
        <v>5110</v>
      </c>
      <c r="BW190" s="266">
        <f t="shared" si="350"/>
        <v>4376.0864700000002</v>
      </c>
      <c r="BX190" s="285">
        <f t="shared" si="324"/>
        <v>6488.6779999999999</v>
      </c>
      <c r="BY190" s="286">
        <f t="shared" si="324"/>
        <v>5110</v>
      </c>
      <c r="BZ190" s="266">
        <f t="shared" si="324"/>
        <v>4376.0864700000002</v>
      </c>
      <c r="CA190" s="285">
        <f t="shared" si="364"/>
        <v>0</v>
      </c>
      <c r="CB190" s="715">
        <v>0</v>
      </c>
      <c r="CC190" s="266">
        <f t="shared" si="362"/>
        <v>0</v>
      </c>
      <c r="CD190" s="309">
        <f t="shared" si="363"/>
        <v>6488.6779999999999</v>
      </c>
      <c r="CE190" s="310">
        <f t="shared" si="363"/>
        <v>5110</v>
      </c>
      <c r="CF190" s="308">
        <f t="shared" si="363"/>
        <v>4376.0864700000002</v>
      </c>
      <c r="CG190" s="326"/>
      <c r="CI190" s="737"/>
    </row>
    <row r="191" spans="1:87" s="972" customFormat="1">
      <c r="A191" s="177">
        <f t="shared" si="365"/>
        <v>178</v>
      </c>
      <c r="B191" s="165" t="s">
        <v>1199</v>
      </c>
      <c r="C191" s="134" t="s">
        <v>226</v>
      </c>
      <c r="D191" s="166" t="s">
        <v>1200</v>
      </c>
      <c r="E191" s="218"/>
      <c r="F191" s="761">
        <v>11349.06</v>
      </c>
      <c r="G191" s="1207">
        <v>8510</v>
      </c>
      <c r="H191" s="183"/>
      <c r="I191" s="207">
        <v>8510</v>
      </c>
      <c r="J191" s="547">
        <f t="shared" si="329"/>
        <v>0</v>
      </c>
      <c r="K191" s="195"/>
      <c r="L191" s="492">
        <f t="shared" si="366"/>
        <v>0</v>
      </c>
      <c r="M191" s="547">
        <f t="shared" si="330"/>
        <v>0</v>
      </c>
      <c r="N191" s="195"/>
      <c r="O191" s="492">
        <f t="shared" si="367"/>
        <v>0</v>
      </c>
      <c r="P191" s="547">
        <f t="shared" si="331"/>
        <v>0</v>
      </c>
      <c r="Q191" s="195"/>
      <c r="R191" s="492">
        <f t="shared" si="368"/>
        <v>0</v>
      </c>
      <c r="S191" s="547">
        <f t="shared" si="332"/>
        <v>0</v>
      </c>
      <c r="T191" s="195"/>
      <c r="U191" s="492">
        <f t="shared" si="369"/>
        <v>0</v>
      </c>
      <c r="V191" s="547">
        <f t="shared" si="333"/>
        <v>0</v>
      </c>
      <c r="W191" s="1074"/>
      <c r="X191" s="492">
        <f t="shared" si="370"/>
        <v>0</v>
      </c>
      <c r="Y191" s="547">
        <f t="shared" si="334"/>
        <v>0</v>
      </c>
      <c r="Z191" s="1074"/>
      <c r="AA191" s="492">
        <f t="shared" si="325"/>
        <v>0</v>
      </c>
      <c r="AB191" s="547">
        <f t="shared" si="335"/>
        <v>0</v>
      </c>
      <c r="AC191" s="195"/>
      <c r="AD191" s="492">
        <f t="shared" si="371"/>
        <v>0</v>
      </c>
      <c r="AE191" s="547">
        <f t="shared" si="336"/>
        <v>0</v>
      </c>
      <c r="AF191" s="195"/>
      <c r="AG191" s="492">
        <f t="shared" si="372"/>
        <v>0</v>
      </c>
      <c r="AH191" s="547">
        <f t="shared" si="337"/>
        <v>0</v>
      </c>
      <c r="AI191" s="195"/>
      <c r="AJ191" s="492">
        <f t="shared" si="373"/>
        <v>0</v>
      </c>
      <c r="AK191" s="547">
        <f t="shared" si="338"/>
        <v>0</v>
      </c>
      <c r="AL191" s="195"/>
      <c r="AM191" s="492">
        <f t="shared" si="374"/>
        <v>0</v>
      </c>
      <c r="AN191" s="547">
        <f t="shared" si="339"/>
        <v>0</v>
      </c>
      <c r="AO191" s="195"/>
      <c r="AP191" s="492">
        <f t="shared" si="352"/>
        <v>0</v>
      </c>
      <c r="AQ191" s="547">
        <f t="shared" si="340"/>
        <v>0</v>
      </c>
      <c r="AR191" s="195"/>
      <c r="AS191" s="492">
        <f t="shared" si="353"/>
        <v>0</v>
      </c>
      <c r="AT191" s="547">
        <f t="shared" si="341"/>
        <v>0</v>
      </c>
      <c r="AU191" s="195"/>
      <c r="AV191" s="492">
        <f t="shared" si="354"/>
        <v>0</v>
      </c>
      <c r="AW191" s="547">
        <f t="shared" si="342"/>
        <v>0</v>
      </c>
      <c r="AX191" s="195"/>
      <c r="AY191" s="492">
        <f t="shared" si="355"/>
        <v>0</v>
      </c>
      <c r="AZ191" s="547">
        <f t="shared" si="343"/>
        <v>0</v>
      </c>
      <c r="BA191" s="195"/>
      <c r="BB191" s="492">
        <f t="shared" si="356"/>
        <v>0</v>
      </c>
      <c r="BC191" s="547">
        <f t="shared" si="344"/>
        <v>0</v>
      </c>
      <c r="BD191" s="195"/>
      <c r="BE191" s="492">
        <f t="shared" si="357"/>
        <v>0</v>
      </c>
      <c r="BF191" s="547">
        <f t="shared" si="345"/>
        <v>0</v>
      </c>
      <c r="BG191" s="195"/>
      <c r="BH191" s="492">
        <f t="shared" si="358"/>
        <v>0</v>
      </c>
      <c r="BI191" s="547">
        <f t="shared" si="346"/>
        <v>0</v>
      </c>
      <c r="BJ191" s="195"/>
      <c r="BK191" s="492">
        <f t="shared" si="359"/>
        <v>0</v>
      </c>
      <c r="BL191" s="547">
        <f t="shared" si="347"/>
        <v>0</v>
      </c>
      <c r="BM191" s="195"/>
      <c r="BN191" s="492">
        <f t="shared" si="360"/>
        <v>0</v>
      </c>
      <c r="BO191" s="547">
        <f t="shared" si="348"/>
        <v>0</v>
      </c>
      <c r="BP191" s="195"/>
      <c r="BQ191" s="492">
        <f t="shared" si="361"/>
        <v>0</v>
      </c>
      <c r="BR191" s="285">
        <f t="shared" si="326"/>
        <v>0</v>
      </c>
      <c r="BS191" s="286">
        <f t="shared" si="327"/>
        <v>0</v>
      </c>
      <c r="BT191" s="266">
        <f t="shared" si="328"/>
        <v>0</v>
      </c>
      <c r="BU191" s="740">
        <f t="shared" si="323"/>
        <v>10805.998</v>
      </c>
      <c r="BV191" s="712">
        <f t="shared" si="375"/>
        <v>8510</v>
      </c>
      <c r="BW191" s="266">
        <f t="shared" si="350"/>
        <v>7287.7682700000005</v>
      </c>
      <c r="BX191" s="285">
        <f t="shared" si="324"/>
        <v>10805.998</v>
      </c>
      <c r="BY191" s="286">
        <f t="shared" si="324"/>
        <v>8510</v>
      </c>
      <c r="BZ191" s="266">
        <f t="shared" si="324"/>
        <v>7287.7682700000005</v>
      </c>
      <c r="CA191" s="285">
        <f t="shared" si="364"/>
        <v>0</v>
      </c>
      <c r="CB191" s="715">
        <v>0</v>
      </c>
      <c r="CC191" s="266">
        <f t="shared" si="362"/>
        <v>0</v>
      </c>
      <c r="CD191" s="309">
        <f>BX191+CA191</f>
        <v>10805.998</v>
      </c>
      <c r="CE191" s="310">
        <f t="shared" si="363"/>
        <v>8510</v>
      </c>
      <c r="CF191" s="308">
        <f t="shared" si="363"/>
        <v>7287.7682700000005</v>
      </c>
      <c r="CG191" s="326"/>
      <c r="CI191" s="737"/>
    </row>
    <row r="192" spans="1:87" s="972" customFormat="1">
      <c r="A192" s="177">
        <f t="shared" si="365"/>
        <v>179</v>
      </c>
      <c r="B192" s="165" t="s">
        <v>1201</v>
      </c>
      <c r="C192" s="134" t="s">
        <v>226</v>
      </c>
      <c r="D192" s="166" t="s">
        <v>1202</v>
      </c>
      <c r="E192" s="218"/>
      <c r="F192" s="761">
        <v>11349.06</v>
      </c>
      <c r="G192" s="1207">
        <v>7495</v>
      </c>
      <c r="H192" s="183"/>
      <c r="I192" s="207">
        <v>7495</v>
      </c>
      <c r="J192" s="547">
        <f t="shared" si="329"/>
        <v>0</v>
      </c>
      <c r="K192" s="195"/>
      <c r="L192" s="492">
        <f t="shared" si="366"/>
        <v>0</v>
      </c>
      <c r="M192" s="547">
        <f t="shared" si="330"/>
        <v>0</v>
      </c>
      <c r="N192" s="195"/>
      <c r="O192" s="492">
        <f t="shared" si="367"/>
        <v>0</v>
      </c>
      <c r="P192" s="547">
        <f t="shared" si="331"/>
        <v>0</v>
      </c>
      <c r="Q192" s="195"/>
      <c r="R192" s="492">
        <f t="shared" si="368"/>
        <v>0</v>
      </c>
      <c r="S192" s="547">
        <f t="shared" si="332"/>
        <v>0</v>
      </c>
      <c r="T192" s="195"/>
      <c r="U192" s="492">
        <f t="shared" si="369"/>
        <v>0</v>
      </c>
      <c r="V192" s="547">
        <f t="shared" si="333"/>
        <v>0</v>
      </c>
      <c r="W192" s="1074"/>
      <c r="X192" s="492">
        <f t="shared" si="370"/>
        <v>0</v>
      </c>
      <c r="Y192" s="547">
        <f t="shared" si="334"/>
        <v>0</v>
      </c>
      <c r="Z192" s="1074"/>
      <c r="AA192" s="492">
        <f t="shared" si="325"/>
        <v>0</v>
      </c>
      <c r="AB192" s="547">
        <f t="shared" si="335"/>
        <v>0</v>
      </c>
      <c r="AC192" s="195"/>
      <c r="AD192" s="492">
        <f t="shared" si="371"/>
        <v>0</v>
      </c>
      <c r="AE192" s="547">
        <f t="shared" si="336"/>
        <v>0</v>
      </c>
      <c r="AF192" s="195"/>
      <c r="AG192" s="492">
        <f t="shared" si="372"/>
        <v>0</v>
      </c>
      <c r="AH192" s="547">
        <f t="shared" si="337"/>
        <v>0</v>
      </c>
      <c r="AI192" s="195"/>
      <c r="AJ192" s="492">
        <f t="shared" si="373"/>
        <v>0</v>
      </c>
      <c r="AK192" s="547">
        <f t="shared" si="338"/>
        <v>0</v>
      </c>
      <c r="AL192" s="195"/>
      <c r="AM192" s="492">
        <f t="shared" si="374"/>
        <v>0</v>
      </c>
      <c r="AN192" s="547">
        <f t="shared" si="339"/>
        <v>0</v>
      </c>
      <c r="AO192" s="195"/>
      <c r="AP192" s="492">
        <f t="shared" si="352"/>
        <v>0</v>
      </c>
      <c r="AQ192" s="547">
        <f t="shared" si="340"/>
        <v>0</v>
      </c>
      <c r="AR192" s="195"/>
      <c r="AS192" s="492">
        <f t="shared" si="353"/>
        <v>0</v>
      </c>
      <c r="AT192" s="547">
        <f t="shared" si="341"/>
        <v>0</v>
      </c>
      <c r="AU192" s="195"/>
      <c r="AV192" s="492">
        <f t="shared" si="354"/>
        <v>0</v>
      </c>
      <c r="AW192" s="547">
        <f t="shared" si="342"/>
        <v>0</v>
      </c>
      <c r="AX192" s="195"/>
      <c r="AY192" s="492">
        <f t="shared" si="355"/>
        <v>0</v>
      </c>
      <c r="AZ192" s="547">
        <f t="shared" si="343"/>
        <v>0</v>
      </c>
      <c r="BA192" s="195"/>
      <c r="BB192" s="492">
        <f t="shared" si="356"/>
        <v>0</v>
      </c>
      <c r="BC192" s="547">
        <f t="shared" si="344"/>
        <v>0</v>
      </c>
      <c r="BD192" s="195"/>
      <c r="BE192" s="492">
        <f t="shared" si="357"/>
        <v>0</v>
      </c>
      <c r="BF192" s="547">
        <f t="shared" si="345"/>
        <v>0</v>
      </c>
      <c r="BG192" s="195"/>
      <c r="BH192" s="492">
        <f t="shared" si="358"/>
        <v>0</v>
      </c>
      <c r="BI192" s="547">
        <f t="shared" si="346"/>
        <v>0</v>
      </c>
      <c r="BJ192" s="195"/>
      <c r="BK192" s="492">
        <f t="shared" si="359"/>
        <v>0</v>
      </c>
      <c r="BL192" s="547">
        <f t="shared" si="347"/>
        <v>0</v>
      </c>
      <c r="BM192" s="195"/>
      <c r="BN192" s="492">
        <f t="shared" si="360"/>
        <v>0</v>
      </c>
      <c r="BO192" s="547">
        <f t="shared" si="348"/>
        <v>0</v>
      </c>
      <c r="BP192" s="195"/>
      <c r="BQ192" s="492">
        <f t="shared" si="361"/>
        <v>0</v>
      </c>
      <c r="BR192" s="285">
        <f t="shared" si="326"/>
        <v>0</v>
      </c>
      <c r="BS192" s="286">
        <f t="shared" si="327"/>
        <v>0</v>
      </c>
      <c r="BT192" s="266">
        <f t="shared" si="328"/>
        <v>0</v>
      </c>
      <c r="BU192" s="740">
        <f t="shared" si="323"/>
        <v>9517.1509999999998</v>
      </c>
      <c r="BV192" s="712">
        <f t="shared" si="375"/>
        <v>7495</v>
      </c>
      <c r="BW192" s="266">
        <f t="shared" si="350"/>
        <v>6418.545615</v>
      </c>
      <c r="BX192" s="285">
        <f t="shared" si="324"/>
        <v>9517.1509999999998</v>
      </c>
      <c r="BY192" s="286">
        <f t="shared" si="324"/>
        <v>7495</v>
      </c>
      <c r="BZ192" s="266">
        <f t="shared" si="324"/>
        <v>6418.545615</v>
      </c>
      <c r="CA192" s="285">
        <f t="shared" si="364"/>
        <v>0</v>
      </c>
      <c r="CB192" s="715">
        <v>0</v>
      </c>
      <c r="CC192" s="266">
        <f t="shared" si="362"/>
        <v>0</v>
      </c>
      <c r="CD192" s="309">
        <f t="shared" si="363"/>
        <v>9517.1509999999998</v>
      </c>
      <c r="CE192" s="310">
        <f t="shared" si="363"/>
        <v>7495</v>
      </c>
      <c r="CF192" s="308">
        <f t="shared" si="363"/>
        <v>6418.545615</v>
      </c>
      <c r="CG192" s="326"/>
      <c r="CI192" s="737"/>
    </row>
    <row r="193" spans="1:87" s="972" customFormat="1">
      <c r="A193" s="177">
        <f t="shared" si="365"/>
        <v>180</v>
      </c>
      <c r="B193" s="165" t="s">
        <v>1203</v>
      </c>
      <c r="C193" s="134" t="s">
        <v>226</v>
      </c>
      <c r="D193" s="166" t="s">
        <v>1204</v>
      </c>
      <c r="E193" s="218"/>
      <c r="F193" s="761">
        <v>11349.06</v>
      </c>
      <c r="G193" s="1207">
        <v>6165</v>
      </c>
      <c r="H193" s="183"/>
      <c r="I193" s="207">
        <v>6165</v>
      </c>
      <c r="J193" s="547">
        <f t="shared" si="329"/>
        <v>0</v>
      </c>
      <c r="K193" s="195"/>
      <c r="L193" s="492">
        <f t="shared" si="366"/>
        <v>0</v>
      </c>
      <c r="M193" s="547">
        <f t="shared" si="330"/>
        <v>0</v>
      </c>
      <c r="N193" s="195"/>
      <c r="O193" s="492">
        <f t="shared" si="367"/>
        <v>0</v>
      </c>
      <c r="P193" s="547">
        <f t="shared" si="331"/>
        <v>0</v>
      </c>
      <c r="Q193" s="195"/>
      <c r="R193" s="492">
        <f t="shared" si="368"/>
        <v>0</v>
      </c>
      <c r="S193" s="547">
        <f t="shared" si="332"/>
        <v>0</v>
      </c>
      <c r="T193" s="195"/>
      <c r="U193" s="492">
        <f t="shared" si="369"/>
        <v>0</v>
      </c>
      <c r="V193" s="547">
        <f t="shared" si="333"/>
        <v>0</v>
      </c>
      <c r="W193" s="1074"/>
      <c r="X193" s="492">
        <f t="shared" si="370"/>
        <v>0</v>
      </c>
      <c r="Y193" s="547">
        <f t="shared" si="334"/>
        <v>0</v>
      </c>
      <c r="Z193" s="1074"/>
      <c r="AA193" s="492">
        <f t="shared" si="325"/>
        <v>0</v>
      </c>
      <c r="AB193" s="547">
        <f t="shared" si="335"/>
        <v>0</v>
      </c>
      <c r="AC193" s="195"/>
      <c r="AD193" s="492">
        <f t="shared" si="371"/>
        <v>0</v>
      </c>
      <c r="AE193" s="547">
        <f t="shared" si="336"/>
        <v>0</v>
      </c>
      <c r="AF193" s="195"/>
      <c r="AG193" s="492">
        <f t="shared" si="372"/>
        <v>0</v>
      </c>
      <c r="AH193" s="547">
        <f t="shared" si="337"/>
        <v>0</v>
      </c>
      <c r="AI193" s="195"/>
      <c r="AJ193" s="492">
        <f t="shared" si="373"/>
        <v>0</v>
      </c>
      <c r="AK193" s="547">
        <f t="shared" si="338"/>
        <v>0</v>
      </c>
      <c r="AL193" s="195"/>
      <c r="AM193" s="492">
        <f t="shared" si="374"/>
        <v>0</v>
      </c>
      <c r="AN193" s="547">
        <f t="shared" si="339"/>
        <v>0</v>
      </c>
      <c r="AO193" s="195"/>
      <c r="AP193" s="492">
        <f t="shared" si="352"/>
        <v>0</v>
      </c>
      <c r="AQ193" s="547">
        <f t="shared" si="340"/>
        <v>0</v>
      </c>
      <c r="AR193" s="195"/>
      <c r="AS193" s="492">
        <f t="shared" si="353"/>
        <v>0</v>
      </c>
      <c r="AT193" s="547">
        <f t="shared" si="341"/>
        <v>0</v>
      </c>
      <c r="AU193" s="195"/>
      <c r="AV193" s="492">
        <f t="shared" si="354"/>
        <v>0</v>
      </c>
      <c r="AW193" s="547">
        <f t="shared" si="342"/>
        <v>0</v>
      </c>
      <c r="AX193" s="195"/>
      <c r="AY193" s="492">
        <f t="shared" si="355"/>
        <v>0</v>
      </c>
      <c r="AZ193" s="547">
        <f t="shared" si="343"/>
        <v>0</v>
      </c>
      <c r="BA193" s="195"/>
      <c r="BB193" s="492">
        <f t="shared" si="356"/>
        <v>0</v>
      </c>
      <c r="BC193" s="547">
        <f t="shared" si="344"/>
        <v>0</v>
      </c>
      <c r="BD193" s="195"/>
      <c r="BE193" s="492">
        <f t="shared" si="357"/>
        <v>0</v>
      </c>
      <c r="BF193" s="547">
        <f t="shared" si="345"/>
        <v>0</v>
      </c>
      <c r="BG193" s="195"/>
      <c r="BH193" s="492">
        <f t="shared" si="358"/>
        <v>0</v>
      </c>
      <c r="BI193" s="547">
        <f t="shared" si="346"/>
        <v>0</v>
      </c>
      <c r="BJ193" s="195"/>
      <c r="BK193" s="492">
        <f t="shared" si="359"/>
        <v>0</v>
      </c>
      <c r="BL193" s="547">
        <f t="shared" si="347"/>
        <v>0</v>
      </c>
      <c r="BM193" s="195"/>
      <c r="BN193" s="492">
        <f t="shared" si="360"/>
        <v>0</v>
      </c>
      <c r="BO193" s="547">
        <f t="shared" si="348"/>
        <v>0</v>
      </c>
      <c r="BP193" s="195"/>
      <c r="BQ193" s="492">
        <f t="shared" si="361"/>
        <v>0</v>
      </c>
      <c r="BR193" s="285">
        <f t="shared" si="326"/>
        <v>0</v>
      </c>
      <c r="BS193" s="286">
        <f t="shared" si="327"/>
        <v>0</v>
      </c>
      <c r="BT193" s="266">
        <f t="shared" si="328"/>
        <v>0</v>
      </c>
      <c r="BU193" s="740">
        <f t="shared" si="323"/>
        <v>7828.317</v>
      </c>
      <c r="BV193" s="712">
        <f t="shared" si="375"/>
        <v>6165</v>
      </c>
      <c r="BW193" s="266">
        <f t="shared" si="350"/>
        <v>5279.5642050000006</v>
      </c>
      <c r="BX193" s="285">
        <f t="shared" si="324"/>
        <v>7828.317</v>
      </c>
      <c r="BY193" s="286">
        <f t="shared" si="324"/>
        <v>6165</v>
      </c>
      <c r="BZ193" s="266">
        <f t="shared" si="324"/>
        <v>5279.5642050000006</v>
      </c>
      <c r="CA193" s="285">
        <f t="shared" si="364"/>
        <v>0</v>
      </c>
      <c r="CB193" s="715">
        <v>0</v>
      </c>
      <c r="CC193" s="266">
        <f t="shared" si="362"/>
        <v>0</v>
      </c>
      <c r="CD193" s="309">
        <f t="shared" si="363"/>
        <v>7828.317</v>
      </c>
      <c r="CE193" s="310">
        <f t="shared" si="363"/>
        <v>6165</v>
      </c>
      <c r="CF193" s="308">
        <f t="shared" si="363"/>
        <v>5279.5642050000006</v>
      </c>
      <c r="CG193" s="326"/>
      <c r="CI193" s="737"/>
    </row>
    <row r="194" spans="1:87" s="972" customFormat="1">
      <c r="A194" s="177">
        <f t="shared" si="365"/>
        <v>181</v>
      </c>
      <c r="B194" s="165" t="s">
        <v>1205</v>
      </c>
      <c r="C194" s="134" t="s">
        <v>226</v>
      </c>
      <c r="D194" s="166" t="s">
        <v>38</v>
      </c>
      <c r="E194" s="218"/>
      <c r="F194" s="761">
        <v>11349.06</v>
      </c>
      <c r="G194" s="1207">
        <v>7275</v>
      </c>
      <c r="H194" s="183"/>
      <c r="I194" s="207">
        <v>7275</v>
      </c>
      <c r="J194" s="547">
        <f t="shared" si="329"/>
        <v>0</v>
      </c>
      <c r="K194" s="195"/>
      <c r="L194" s="492">
        <f t="shared" si="366"/>
        <v>0</v>
      </c>
      <c r="M194" s="547">
        <f t="shared" si="330"/>
        <v>0</v>
      </c>
      <c r="N194" s="195"/>
      <c r="O194" s="492">
        <f t="shared" si="367"/>
        <v>0</v>
      </c>
      <c r="P194" s="547">
        <f t="shared" si="331"/>
        <v>0</v>
      </c>
      <c r="Q194" s="195"/>
      <c r="R194" s="492">
        <f t="shared" si="368"/>
        <v>0</v>
      </c>
      <c r="S194" s="547">
        <f t="shared" si="332"/>
        <v>0</v>
      </c>
      <c r="T194" s="195"/>
      <c r="U194" s="492">
        <f t="shared" si="369"/>
        <v>0</v>
      </c>
      <c r="V194" s="547">
        <f t="shared" si="333"/>
        <v>0</v>
      </c>
      <c r="W194" s="1074"/>
      <c r="X194" s="492">
        <f t="shared" si="370"/>
        <v>0</v>
      </c>
      <c r="Y194" s="547">
        <f t="shared" si="334"/>
        <v>0</v>
      </c>
      <c r="Z194" s="1074"/>
      <c r="AA194" s="492">
        <f t="shared" si="325"/>
        <v>0</v>
      </c>
      <c r="AB194" s="547">
        <f t="shared" si="335"/>
        <v>0</v>
      </c>
      <c r="AC194" s="195"/>
      <c r="AD194" s="492">
        <f t="shared" si="371"/>
        <v>0</v>
      </c>
      <c r="AE194" s="547">
        <f t="shared" si="336"/>
        <v>0</v>
      </c>
      <c r="AF194" s="195"/>
      <c r="AG194" s="492">
        <f t="shared" si="372"/>
        <v>0</v>
      </c>
      <c r="AH194" s="547">
        <f t="shared" si="337"/>
        <v>0</v>
      </c>
      <c r="AI194" s="195"/>
      <c r="AJ194" s="492">
        <f t="shared" si="373"/>
        <v>0</v>
      </c>
      <c r="AK194" s="547">
        <f t="shared" si="338"/>
        <v>0</v>
      </c>
      <c r="AL194" s="195"/>
      <c r="AM194" s="492">
        <f t="shared" si="374"/>
        <v>0</v>
      </c>
      <c r="AN194" s="547">
        <f t="shared" si="339"/>
        <v>0</v>
      </c>
      <c r="AO194" s="195"/>
      <c r="AP194" s="492">
        <f t="shared" si="352"/>
        <v>0</v>
      </c>
      <c r="AQ194" s="547">
        <f t="shared" si="340"/>
        <v>0</v>
      </c>
      <c r="AR194" s="195"/>
      <c r="AS194" s="492">
        <f t="shared" si="353"/>
        <v>0</v>
      </c>
      <c r="AT194" s="547">
        <f t="shared" si="341"/>
        <v>0</v>
      </c>
      <c r="AU194" s="195"/>
      <c r="AV194" s="492">
        <f t="shared" si="354"/>
        <v>0</v>
      </c>
      <c r="AW194" s="547">
        <f t="shared" si="342"/>
        <v>0</v>
      </c>
      <c r="AX194" s="195"/>
      <c r="AY194" s="492">
        <f t="shared" si="355"/>
        <v>0</v>
      </c>
      <c r="AZ194" s="547">
        <f t="shared" si="343"/>
        <v>0</v>
      </c>
      <c r="BA194" s="195"/>
      <c r="BB194" s="492">
        <f t="shared" si="356"/>
        <v>0</v>
      </c>
      <c r="BC194" s="547">
        <f t="shared" si="344"/>
        <v>0</v>
      </c>
      <c r="BD194" s="195"/>
      <c r="BE194" s="492">
        <f t="shared" si="357"/>
        <v>0</v>
      </c>
      <c r="BF194" s="547">
        <f t="shared" si="345"/>
        <v>0</v>
      </c>
      <c r="BG194" s="195"/>
      <c r="BH194" s="492">
        <f t="shared" si="358"/>
        <v>0</v>
      </c>
      <c r="BI194" s="547">
        <f t="shared" si="346"/>
        <v>0</v>
      </c>
      <c r="BJ194" s="195"/>
      <c r="BK194" s="492">
        <f t="shared" si="359"/>
        <v>0</v>
      </c>
      <c r="BL194" s="547">
        <f t="shared" si="347"/>
        <v>0</v>
      </c>
      <c r="BM194" s="195"/>
      <c r="BN194" s="492">
        <f t="shared" si="360"/>
        <v>0</v>
      </c>
      <c r="BO194" s="547">
        <f t="shared" si="348"/>
        <v>0</v>
      </c>
      <c r="BP194" s="195"/>
      <c r="BQ194" s="492">
        <f t="shared" si="361"/>
        <v>0</v>
      </c>
      <c r="BR194" s="285">
        <f t="shared" si="326"/>
        <v>0</v>
      </c>
      <c r="BS194" s="286">
        <f t="shared" si="327"/>
        <v>0</v>
      </c>
      <c r="BT194" s="266">
        <f t="shared" si="328"/>
        <v>0</v>
      </c>
      <c r="BU194" s="740">
        <f t="shared" si="323"/>
        <v>9237.7950000000001</v>
      </c>
      <c r="BV194" s="712">
        <f t="shared" si="375"/>
        <v>7275</v>
      </c>
      <c r="BW194" s="266">
        <f t="shared" si="350"/>
        <v>6230.1426750000001</v>
      </c>
      <c r="BX194" s="285">
        <f t="shared" si="324"/>
        <v>9237.7950000000001</v>
      </c>
      <c r="BY194" s="286">
        <f t="shared" si="324"/>
        <v>7275</v>
      </c>
      <c r="BZ194" s="266">
        <f t="shared" si="324"/>
        <v>6230.1426750000001</v>
      </c>
      <c r="CA194" s="285">
        <f t="shared" si="364"/>
        <v>0</v>
      </c>
      <c r="CB194" s="715">
        <v>0</v>
      </c>
      <c r="CC194" s="266">
        <f t="shared" si="362"/>
        <v>0</v>
      </c>
      <c r="CD194" s="309">
        <f t="shared" si="363"/>
        <v>9237.7950000000001</v>
      </c>
      <c r="CE194" s="310">
        <f t="shared" si="363"/>
        <v>7275</v>
      </c>
      <c r="CF194" s="308">
        <f t="shared" si="363"/>
        <v>6230.1426750000001</v>
      </c>
      <c r="CG194" s="326"/>
      <c r="CI194" s="737"/>
    </row>
    <row r="195" spans="1:87" s="972" customFormat="1">
      <c r="A195" s="177">
        <f t="shared" si="365"/>
        <v>182</v>
      </c>
      <c r="B195" s="165" t="s">
        <v>1207</v>
      </c>
      <c r="C195" s="134" t="s">
        <v>226</v>
      </c>
      <c r="D195" s="166" t="s">
        <v>1018</v>
      </c>
      <c r="E195" s="218"/>
      <c r="F195" s="761">
        <v>11349.06</v>
      </c>
      <c r="G195" s="1207">
        <v>8030</v>
      </c>
      <c r="H195" s="183"/>
      <c r="I195" s="207">
        <v>8030</v>
      </c>
      <c r="J195" s="547">
        <f t="shared" si="329"/>
        <v>0</v>
      </c>
      <c r="K195" s="195"/>
      <c r="L195" s="492">
        <f t="shared" si="366"/>
        <v>0</v>
      </c>
      <c r="M195" s="547">
        <f t="shared" si="330"/>
        <v>0</v>
      </c>
      <c r="N195" s="195"/>
      <c r="O195" s="492">
        <f t="shared" si="367"/>
        <v>0</v>
      </c>
      <c r="P195" s="547">
        <f t="shared" si="331"/>
        <v>0</v>
      </c>
      <c r="Q195" s="195"/>
      <c r="R195" s="492">
        <f t="shared" si="368"/>
        <v>0</v>
      </c>
      <c r="S195" s="547">
        <f t="shared" si="332"/>
        <v>0</v>
      </c>
      <c r="T195" s="195"/>
      <c r="U195" s="492">
        <f t="shared" si="369"/>
        <v>0</v>
      </c>
      <c r="V195" s="547">
        <f t="shared" si="333"/>
        <v>0</v>
      </c>
      <c r="W195" s="1074"/>
      <c r="X195" s="492">
        <f t="shared" si="370"/>
        <v>0</v>
      </c>
      <c r="Y195" s="547">
        <f t="shared" si="334"/>
        <v>0</v>
      </c>
      <c r="Z195" s="1074"/>
      <c r="AA195" s="492">
        <f t="shared" si="325"/>
        <v>0</v>
      </c>
      <c r="AB195" s="547">
        <f t="shared" si="335"/>
        <v>0</v>
      </c>
      <c r="AC195" s="195"/>
      <c r="AD195" s="492">
        <f t="shared" si="371"/>
        <v>0</v>
      </c>
      <c r="AE195" s="547">
        <f t="shared" si="336"/>
        <v>0</v>
      </c>
      <c r="AF195" s="195"/>
      <c r="AG195" s="492">
        <f t="shared" si="372"/>
        <v>0</v>
      </c>
      <c r="AH195" s="547">
        <f t="shared" si="337"/>
        <v>0</v>
      </c>
      <c r="AI195" s="195"/>
      <c r="AJ195" s="492">
        <f t="shared" si="373"/>
        <v>0</v>
      </c>
      <c r="AK195" s="547">
        <f t="shared" si="338"/>
        <v>0</v>
      </c>
      <c r="AL195" s="195"/>
      <c r="AM195" s="492">
        <f t="shared" si="374"/>
        <v>0</v>
      </c>
      <c r="AN195" s="547">
        <f t="shared" si="339"/>
        <v>0</v>
      </c>
      <c r="AO195" s="195"/>
      <c r="AP195" s="492">
        <f t="shared" si="352"/>
        <v>0</v>
      </c>
      <c r="AQ195" s="547">
        <f t="shared" si="340"/>
        <v>0</v>
      </c>
      <c r="AR195" s="195"/>
      <c r="AS195" s="492">
        <f t="shared" si="353"/>
        <v>0</v>
      </c>
      <c r="AT195" s="547">
        <f t="shared" si="341"/>
        <v>0</v>
      </c>
      <c r="AU195" s="195"/>
      <c r="AV195" s="492">
        <f t="shared" si="354"/>
        <v>0</v>
      </c>
      <c r="AW195" s="547">
        <f t="shared" si="342"/>
        <v>0</v>
      </c>
      <c r="AX195" s="195"/>
      <c r="AY195" s="492">
        <f t="shared" si="355"/>
        <v>0</v>
      </c>
      <c r="AZ195" s="547">
        <f t="shared" si="343"/>
        <v>0</v>
      </c>
      <c r="BA195" s="195"/>
      <c r="BB195" s="492">
        <f t="shared" si="356"/>
        <v>0</v>
      </c>
      <c r="BC195" s="547">
        <f t="shared" si="344"/>
        <v>0</v>
      </c>
      <c r="BD195" s="195"/>
      <c r="BE195" s="492">
        <f t="shared" si="357"/>
        <v>0</v>
      </c>
      <c r="BF195" s="547">
        <f t="shared" si="345"/>
        <v>0</v>
      </c>
      <c r="BG195" s="195"/>
      <c r="BH195" s="492">
        <f t="shared" si="358"/>
        <v>0</v>
      </c>
      <c r="BI195" s="547">
        <f t="shared" si="346"/>
        <v>0</v>
      </c>
      <c r="BJ195" s="195"/>
      <c r="BK195" s="492">
        <f t="shared" si="359"/>
        <v>0</v>
      </c>
      <c r="BL195" s="547">
        <f t="shared" si="347"/>
        <v>0</v>
      </c>
      <c r="BM195" s="195"/>
      <c r="BN195" s="492">
        <f t="shared" si="360"/>
        <v>0</v>
      </c>
      <c r="BO195" s="547">
        <f t="shared" si="348"/>
        <v>0</v>
      </c>
      <c r="BP195" s="195"/>
      <c r="BQ195" s="492">
        <f t="shared" si="361"/>
        <v>0</v>
      </c>
      <c r="BR195" s="285">
        <f t="shared" si="326"/>
        <v>0</v>
      </c>
      <c r="BS195" s="286">
        <f t="shared" si="327"/>
        <v>0</v>
      </c>
      <c r="BT195" s="266">
        <f t="shared" si="328"/>
        <v>0</v>
      </c>
      <c r="BU195" s="740">
        <f t="shared" si="323"/>
        <v>10196.494000000001</v>
      </c>
      <c r="BV195" s="712">
        <f t="shared" si="375"/>
        <v>8030</v>
      </c>
      <c r="BW195" s="266">
        <f t="shared" si="350"/>
        <v>6876.7073100000007</v>
      </c>
      <c r="BX195" s="285">
        <f t="shared" si="324"/>
        <v>10196.494000000001</v>
      </c>
      <c r="BY195" s="286">
        <f t="shared" si="324"/>
        <v>8030</v>
      </c>
      <c r="BZ195" s="266">
        <f t="shared" si="324"/>
        <v>6876.7073100000007</v>
      </c>
      <c r="CA195" s="285">
        <f t="shared" si="364"/>
        <v>0</v>
      </c>
      <c r="CB195" s="715">
        <v>0</v>
      </c>
      <c r="CC195" s="266">
        <f t="shared" si="362"/>
        <v>0</v>
      </c>
      <c r="CD195" s="309">
        <f t="shared" si="363"/>
        <v>10196.494000000001</v>
      </c>
      <c r="CE195" s="310">
        <f t="shared" si="363"/>
        <v>8030</v>
      </c>
      <c r="CF195" s="308">
        <f t="shared" si="363"/>
        <v>6876.7073100000007</v>
      </c>
      <c r="CG195" s="326"/>
      <c r="CI195" s="737"/>
    </row>
    <row r="196" spans="1:87" s="972" customFormat="1">
      <c r="A196" s="177">
        <f t="shared" si="365"/>
        <v>183</v>
      </c>
      <c r="B196" s="165" t="s">
        <v>1210</v>
      </c>
      <c r="C196" s="134" t="s">
        <v>226</v>
      </c>
      <c r="D196" s="166" t="s">
        <v>1211</v>
      </c>
      <c r="E196" s="218"/>
      <c r="F196" s="761">
        <v>11349.06</v>
      </c>
      <c r="G196" s="1207">
        <v>10000</v>
      </c>
      <c r="H196" s="183"/>
      <c r="I196" s="207">
        <v>10000</v>
      </c>
      <c r="J196" s="547">
        <f t="shared" si="329"/>
        <v>0</v>
      </c>
      <c r="K196" s="195"/>
      <c r="L196" s="492">
        <f t="shared" si="366"/>
        <v>0</v>
      </c>
      <c r="M196" s="547">
        <f t="shared" si="330"/>
        <v>0</v>
      </c>
      <c r="N196" s="195"/>
      <c r="O196" s="492">
        <f t="shared" si="367"/>
        <v>0</v>
      </c>
      <c r="P196" s="547">
        <f t="shared" si="331"/>
        <v>0</v>
      </c>
      <c r="Q196" s="195"/>
      <c r="R196" s="492">
        <f t="shared" si="368"/>
        <v>0</v>
      </c>
      <c r="S196" s="547">
        <f t="shared" si="332"/>
        <v>0</v>
      </c>
      <c r="T196" s="195"/>
      <c r="U196" s="492">
        <f t="shared" si="369"/>
        <v>0</v>
      </c>
      <c r="V196" s="547">
        <f t="shared" si="333"/>
        <v>0</v>
      </c>
      <c r="W196" s="1074"/>
      <c r="X196" s="492">
        <f t="shared" si="370"/>
        <v>0</v>
      </c>
      <c r="Y196" s="547">
        <f t="shared" si="334"/>
        <v>0</v>
      </c>
      <c r="Z196" s="1074"/>
      <c r="AA196" s="492">
        <f t="shared" si="325"/>
        <v>0</v>
      </c>
      <c r="AB196" s="547">
        <f t="shared" si="335"/>
        <v>0</v>
      </c>
      <c r="AC196" s="195"/>
      <c r="AD196" s="492">
        <f t="shared" si="371"/>
        <v>0</v>
      </c>
      <c r="AE196" s="547">
        <f t="shared" si="336"/>
        <v>0</v>
      </c>
      <c r="AF196" s="195"/>
      <c r="AG196" s="492">
        <f t="shared" si="372"/>
        <v>0</v>
      </c>
      <c r="AH196" s="547">
        <f t="shared" si="337"/>
        <v>0</v>
      </c>
      <c r="AI196" s="195"/>
      <c r="AJ196" s="492">
        <f t="shared" si="373"/>
        <v>0</v>
      </c>
      <c r="AK196" s="547">
        <f t="shared" si="338"/>
        <v>0</v>
      </c>
      <c r="AL196" s="195"/>
      <c r="AM196" s="492">
        <f t="shared" si="374"/>
        <v>0</v>
      </c>
      <c r="AN196" s="547">
        <f t="shared" si="339"/>
        <v>0</v>
      </c>
      <c r="AO196" s="195"/>
      <c r="AP196" s="492">
        <f t="shared" si="352"/>
        <v>0</v>
      </c>
      <c r="AQ196" s="547">
        <f t="shared" si="340"/>
        <v>0</v>
      </c>
      <c r="AR196" s="195"/>
      <c r="AS196" s="492">
        <f t="shared" si="353"/>
        <v>0</v>
      </c>
      <c r="AT196" s="547">
        <f t="shared" si="341"/>
        <v>0</v>
      </c>
      <c r="AU196" s="195"/>
      <c r="AV196" s="492">
        <f t="shared" si="354"/>
        <v>0</v>
      </c>
      <c r="AW196" s="547">
        <f t="shared" si="342"/>
        <v>0</v>
      </c>
      <c r="AX196" s="195"/>
      <c r="AY196" s="492">
        <f t="shared" si="355"/>
        <v>0</v>
      </c>
      <c r="AZ196" s="547">
        <f t="shared" si="343"/>
        <v>0</v>
      </c>
      <c r="BA196" s="195"/>
      <c r="BB196" s="492">
        <f t="shared" si="356"/>
        <v>0</v>
      </c>
      <c r="BC196" s="547">
        <f t="shared" si="344"/>
        <v>0</v>
      </c>
      <c r="BD196" s="195"/>
      <c r="BE196" s="492">
        <f t="shared" si="357"/>
        <v>0</v>
      </c>
      <c r="BF196" s="547">
        <f t="shared" si="345"/>
        <v>0</v>
      </c>
      <c r="BG196" s="195"/>
      <c r="BH196" s="492">
        <f t="shared" si="358"/>
        <v>0</v>
      </c>
      <c r="BI196" s="547">
        <f t="shared" si="346"/>
        <v>0</v>
      </c>
      <c r="BJ196" s="195"/>
      <c r="BK196" s="492">
        <f t="shared" si="359"/>
        <v>0</v>
      </c>
      <c r="BL196" s="547">
        <f t="shared" si="347"/>
        <v>0</v>
      </c>
      <c r="BM196" s="195"/>
      <c r="BN196" s="492">
        <f t="shared" si="360"/>
        <v>0</v>
      </c>
      <c r="BO196" s="547">
        <f t="shared" si="348"/>
        <v>0</v>
      </c>
      <c r="BP196" s="195"/>
      <c r="BQ196" s="492">
        <f t="shared" si="361"/>
        <v>0</v>
      </c>
      <c r="BR196" s="285">
        <f t="shared" si="326"/>
        <v>0</v>
      </c>
      <c r="BS196" s="286">
        <f t="shared" si="327"/>
        <v>0</v>
      </c>
      <c r="BT196" s="266">
        <f t="shared" si="328"/>
        <v>0</v>
      </c>
      <c r="BU196" s="740">
        <f t="shared" si="323"/>
        <v>12698</v>
      </c>
      <c r="BV196" s="712">
        <f t="shared" si="375"/>
        <v>10000</v>
      </c>
      <c r="BW196" s="266">
        <f t="shared" si="350"/>
        <v>8563.77</v>
      </c>
      <c r="BX196" s="285">
        <f t="shared" si="324"/>
        <v>12698</v>
      </c>
      <c r="BY196" s="286">
        <f t="shared" si="324"/>
        <v>10000</v>
      </c>
      <c r="BZ196" s="266">
        <f t="shared" si="324"/>
        <v>8563.77</v>
      </c>
      <c r="CA196" s="285">
        <f t="shared" si="364"/>
        <v>0</v>
      </c>
      <c r="CB196" s="715">
        <v>0</v>
      </c>
      <c r="CC196" s="266">
        <f t="shared" si="362"/>
        <v>0</v>
      </c>
      <c r="CD196" s="309">
        <f t="shared" si="363"/>
        <v>12698</v>
      </c>
      <c r="CE196" s="310">
        <f t="shared" si="363"/>
        <v>10000</v>
      </c>
      <c r="CF196" s="308">
        <f t="shared" si="363"/>
        <v>8563.77</v>
      </c>
      <c r="CG196" s="326"/>
      <c r="CI196" s="737"/>
    </row>
    <row r="197" spans="1:87" s="972" customFormat="1">
      <c r="A197" s="177">
        <f t="shared" si="365"/>
        <v>184</v>
      </c>
      <c r="B197" s="165" t="s">
        <v>1212</v>
      </c>
      <c r="C197" s="134" t="s">
        <v>226</v>
      </c>
      <c r="D197" s="166" t="s">
        <v>1213</v>
      </c>
      <c r="E197" s="218"/>
      <c r="F197" s="761">
        <v>11349.06</v>
      </c>
      <c r="G197" s="1207">
        <v>8000</v>
      </c>
      <c r="H197" s="183"/>
      <c r="I197" s="207">
        <v>8000</v>
      </c>
      <c r="J197" s="547">
        <f t="shared" si="329"/>
        <v>0</v>
      </c>
      <c r="K197" s="195"/>
      <c r="L197" s="492">
        <f t="shared" si="366"/>
        <v>0</v>
      </c>
      <c r="M197" s="547">
        <f t="shared" si="330"/>
        <v>0</v>
      </c>
      <c r="N197" s="195"/>
      <c r="O197" s="492">
        <f t="shared" si="367"/>
        <v>0</v>
      </c>
      <c r="P197" s="547">
        <f t="shared" si="331"/>
        <v>0</v>
      </c>
      <c r="Q197" s="195"/>
      <c r="R197" s="492">
        <f t="shared" si="368"/>
        <v>0</v>
      </c>
      <c r="S197" s="547">
        <f t="shared" si="332"/>
        <v>0</v>
      </c>
      <c r="T197" s="195"/>
      <c r="U197" s="492">
        <f t="shared" si="369"/>
        <v>0</v>
      </c>
      <c r="V197" s="547">
        <f t="shared" si="333"/>
        <v>0</v>
      </c>
      <c r="W197" s="1074"/>
      <c r="X197" s="492">
        <f t="shared" si="370"/>
        <v>0</v>
      </c>
      <c r="Y197" s="547">
        <f t="shared" si="334"/>
        <v>0</v>
      </c>
      <c r="Z197" s="1074"/>
      <c r="AA197" s="492">
        <f t="shared" si="325"/>
        <v>0</v>
      </c>
      <c r="AB197" s="547">
        <f t="shared" si="335"/>
        <v>0</v>
      </c>
      <c r="AC197" s="195"/>
      <c r="AD197" s="492">
        <f t="shared" si="371"/>
        <v>0</v>
      </c>
      <c r="AE197" s="547">
        <f t="shared" si="336"/>
        <v>0</v>
      </c>
      <c r="AF197" s="195"/>
      <c r="AG197" s="492">
        <f t="shared" si="372"/>
        <v>0</v>
      </c>
      <c r="AH197" s="547">
        <f t="shared" si="337"/>
        <v>0</v>
      </c>
      <c r="AI197" s="195"/>
      <c r="AJ197" s="492">
        <f t="shared" si="373"/>
        <v>0</v>
      </c>
      <c r="AK197" s="547">
        <f t="shared" si="338"/>
        <v>0</v>
      </c>
      <c r="AL197" s="195"/>
      <c r="AM197" s="492">
        <f t="shared" si="374"/>
        <v>0</v>
      </c>
      <c r="AN197" s="547">
        <f t="shared" si="339"/>
        <v>0</v>
      </c>
      <c r="AO197" s="195"/>
      <c r="AP197" s="492">
        <f t="shared" si="352"/>
        <v>0</v>
      </c>
      <c r="AQ197" s="547">
        <f t="shared" si="340"/>
        <v>0</v>
      </c>
      <c r="AR197" s="195"/>
      <c r="AS197" s="492">
        <f t="shared" si="353"/>
        <v>0</v>
      </c>
      <c r="AT197" s="547">
        <f t="shared" si="341"/>
        <v>0</v>
      </c>
      <c r="AU197" s="195"/>
      <c r="AV197" s="492">
        <f t="shared" si="354"/>
        <v>0</v>
      </c>
      <c r="AW197" s="547">
        <f t="shared" si="342"/>
        <v>0</v>
      </c>
      <c r="AX197" s="195"/>
      <c r="AY197" s="492">
        <f t="shared" si="355"/>
        <v>0</v>
      </c>
      <c r="AZ197" s="547">
        <f t="shared" si="343"/>
        <v>0</v>
      </c>
      <c r="BA197" s="195"/>
      <c r="BB197" s="492">
        <f t="shared" si="356"/>
        <v>0</v>
      </c>
      <c r="BC197" s="547">
        <f t="shared" si="344"/>
        <v>0</v>
      </c>
      <c r="BD197" s="195"/>
      <c r="BE197" s="492">
        <f t="shared" si="357"/>
        <v>0</v>
      </c>
      <c r="BF197" s="547">
        <f t="shared" si="345"/>
        <v>0</v>
      </c>
      <c r="BG197" s="195"/>
      <c r="BH197" s="492">
        <f t="shared" si="358"/>
        <v>0</v>
      </c>
      <c r="BI197" s="547">
        <f t="shared" si="346"/>
        <v>0</v>
      </c>
      <c r="BJ197" s="195"/>
      <c r="BK197" s="492">
        <f t="shared" si="359"/>
        <v>0</v>
      </c>
      <c r="BL197" s="547">
        <f t="shared" si="347"/>
        <v>0</v>
      </c>
      <c r="BM197" s="195"/>
      <c r="BN197" s="492">
        <f t="shared" si="360"/>
        <v>0</v>
      </c>
      <c r="BO197" s="547">
        <f t="shared" si="348"/>
        <v>0</v>
      </c>
      <c r="BP197" s="195"/>
      <c r="BQ197" s="492">
        <f t="shared" si="361"/>
        <v>0</v>
      </c>
      <c r="BR197" s="285">
        <f t="shared" si="326"/>
        <v>0</v>
      </c>
      <c r="BS197" s="286">
        <f t="shared" si="327"/>
        <v>0</v>
      </c>
      <c r="BT197" s="266">
        <f t="shared" si="328"/>
        <v>0</v>
      </c>
      <c r="BU197" s="740">
        <f t="shared" si="323"/>
        <v>10158.4</v>
      </c>
      <c r="BV197" s="712">
        <f t="shared" si="375"/>
        <v>8000</v>
      </c>
      <c r="BW197" s="266">
        <f t="shared" si="350"/>
        <v>6851.0160000000005</v>
      </c>
      <c r="BX197" s="285">
        <f t="shared" si="324"/>
        <v>10158.4</v>
      </c>
      <c r="BY197" s="286">
        <f t="shared" si="324"/>
        <v>8000</v>
      </c>
      <c r="BZ197" s="266">
        <f t="shared" si="324"/>
        <v>6851.0160000000005</v>
      </c>
      <c r="CA197" s="285">
        <f t="shared" si="364"/>
        <v>0</v>
      </c>
      <c r="CB197" s="715">
        <v>0</v>
      </c>
      <c r="CC197" s="266">
        <f t="shared" si="362"/>
        <v>0</v>
      </c>
      <c r="CD197" s="309">
        <f t="shared" si="363"/>
        <v>10158.4</v>
      </c>
      <c r="CE197" s="310">
        <f t="shared" si="363"/>
        <v>8000</v>
      </c>
      <c r="CF197" s="308">
        <f t="shared" si="363"/>
        <v>6851.0160000000005</v>
      </c>
      <c r="CG197" s="326"/>
      <c r="CI197" s="737"/>
    </row>
    <row r="198" spans="1:87" s="972" customFormat="1">
      <c r="A198" s="177">
        <f t="shared" si="365"/>
        <v>185</v>
      </c>
      <c r="B198" s="165" t="s">
        <v>1214</v>
      </c>
      <c r="C198" s="134" t="s">
        <v>226</v>
      </c>
      <c r="D198" s="166" t="s">
        <v>39</v>
      </c>
      <c r="E198" s="218"/>
      <c r="F198" s="761">
        <v>11349.06</v>
      </c>
      <c r="G198" s="1207">
        <v>9445</v>
      </c>
      <c r="H198" s="183"/>
      <c r="I198" s="207">
        <v>9445</v>
      </c>
      <c r="J198" s="547">
        <f t="shared" si="329"/>
        <v>0</v>
      </c>
      <c r="K198" s="195"/>
      <c r="L198" s="492">
        <f t="shared" si="366"/>
        <v>0</v>
      </c>
      <c r="M198" s="547">
        <f t="shared" si="330"/>
        <v>0</v>
      </c>
      <c r="N198" s="195"/>
      <c r="O198" s="492">
        <f t="shared" si="367"/>
        <v>0</v>
      </c>
      <c r="P198" s="547">
        <f t="shared" si="331"/>
        <v>0</v>
      </c>
      <c r="Q198" s="195"/>
      <c r="R198" s="492">
        <f t="shared" si="368"/>
        <v>0</v>
      </c>
      <c r="S198" s="547">
        <f t="shared" si="332"/>
        <v>0</v>
      </c>
      <c r="T198" s="195"/>
      <c r="U198" s="492">
        <f t="shared" si="369"/>
        <v>0</v>
      </c>
      <c r="V198" s="547">
        <f t="shared" si="333"/>
        <v>0</v>
      </c>
      <c r="W198" s="1074"/>
      <c r="X198" s="492">
        <f t="shared" si="370"/>
        <v>0</v>
      </c>
      <c r="Y198" s="547">
        <f t="shared" si="334"/>
        <v>0</v>
      </c>
      <c r="Z198" s="1074"/>
      <c r="AA198" s="492">
        <f t="shared" si="325"/>
        <v>0</v>
      </c>
      <c r="AB198" s="547">
        <f t="shared" si="335"/>
        <v>0</v>
      </c>
      <c r="AC198" s="195"/>
      <c r="AD198" s="492">
        <f t="shared" si="371"/>
        <v>0</v>
      </c>
      <c r="AE198" s="547">
        <f t="shared" si="336"/>
        <v>0</v>
      </c>
      <c r="AF198" s="195"/>
      <c r="AG198" s="492">
        <f t="shared" si="372"/>
        <v>0</v>
      </c>
      <c r="AH198" s="547">
        <f t="shared" si="337"/>
        <v>0</v>
      </c>
      <c r="AI198" s="195"/>
      <c r="AJ198" s="492">
        <f t="shared" si="373"/>
        <v>0</v>
      </c>
      <c r="AK198" s="547">
        <f t="shared" si="338"/>
        <v>0</v>
      </c>
      <c r="AL198" s="195"/>
      <c r="AM198" s="492">
        <f t="shared" si="374"/>
        <v>0</v>
      </c>
      <c r="AN198" s="547">
        <f t="shared" si="339"/>
        <v>0</v>
      </c>
      <c r="AO198" s="195"/>
      <c r="AP198" s="492">
        <f t="shared" si="352"/>
        <v>0</v>
      </c>
      <c r="AQ198" s="547">
        <f t="shared" si="340"/>
        <v>0</v>
      </c>
      <c r="AR198" s="195"/>
      <c r="AS198" s="492">
        <f t="shared" si="353"/>
        <v>0</v>
      </c>
      <c r="AT198" s="547">
        <f t="shared" si="341"/>
        <v>0</v>
      </c>
      <c r="AU198" s="195"/>
      <c r="AV198" s="492">
        <f t="shared" si="354"/>
        <v>0</v>
      </c>
      <c r="AW198" s="547">
        <f t="shared" si="342"/>
        <v>0</v>
      </c>
      <c r="AX198" s="195"/>
      <c r="AY198" s="492">
        <f t="shared" si="355"/>
        <v>0</v>
      </c>
      <c r="AZ198" s="547">
        <f t="shared" si="343"/>
        <v>0</v>
      </c>
      <c r="BA198" s="195"/>
      <c r="BB198" s="492">
        <f t="shared" si="356"/>
        <v>0</v>
      </c>
      <c r="BC198" s="547">
        <f t="shared" si="344"/>
        <v>0</v>
      </c>
      <c r="BD198" s="195"/>
      <c r="BE198" s="492">
        <f t="shared" si="357"/>
        <v>0</v>
      </c>
      <c r="BF198" s="547">
        <f t="shared" si="345"/>
        <v>0</v>
      </c>
      <c r="BG198" s="195"/>
      <c r="BH198" s="492">
        <f t="shared" si="358"/>
        <v>0</v>
      </c>
      <c r="BI198" s="547">
        <f t="shared" si="346"/>
        <v>0</v>
      </c>
      <c r="BJ198" s="195"/>
      <c r="BK198" s="492">
        <f t="shared" si="359"/>
        <v>0</v>
      </c>
      <c r="BL198" s="547">
        <f t="shared" si="347"/>
        <v>0</v>
      </c>
      <c r="BM198" s="195"/>
      <c r="BN198" s="492">
        <f t="shared" si="360"/>
        <v>0</v>
      </c>
      <c r="BO198" s="547">
        <f t="shared" si="348"/>
        <v>0</v>
      </c>
      <c r="BP198" s="195"/>
      <c r="BQ198" s="492">
        <f t="shared" si="361"/>
        <v>0</v>
      </c>
      <c r="BR198" s="285">
        <f t="shared" si="326"/>
        <v>0</v>
      </c>
      <c r="BS198" s="286">
        <f t="shared" si="327"/>
        <v>0</v>
      </c>
      <c r="BT198" s="266">
        <f t="shared" si="328"/>
        <v>0</v>
      </c>
      <c r="BU198" s="740">
        <f t="shared" si="323"/>
        <v>11993.261</v>
      </c>
      <c r="BV198" s="712">
        <f t="shared" si="375"/>
        <v>9445</v>
      </c>
      <c r="BW198" s="266">
        <f t="shared" si="350"/>
        <v>8088.4807650000002</v>
      </c>
      <c r="BX198" s="285">
        <f t="shared" si="324"/>
        <v>11993.261</v>
      </c>
      <c r="BY198" s="286">
        <f t="shared" si="324"/>
        <v>9445</v>
      </c>
      <c r="BZ198" s="266">
        <f t="shared" si="324"/>
        <v>8088.4807650000002</v>
      </c>
      <c r="CA198" s="285">
        <f t="shared" si="364"/>
        <v>0</v>
      </c>
      <c r="CB198" s="715">
        <v>0</v>
      </c>
      <c r="CC198" s="266">
        <f t="shared" si="362"/>
        <v>0</v>
      </c>
      <c r="CD198" s="309">
        <f t="shared" si="363"/>
        <v>11993.261</v>
      </c>
      <c r="CE198" s="310">
        <f t="shared" si="363"/>
        <v>9445</v>
      </c>
      <c r="CF198" s="308">
        <f t="shared" si="363"/>
        <v>8088.4807650000002</v>
      </c>
      <c r="CG198" s="326"/>
      <c r="CI198" s="737"/>
    </row>
    <row r="199" spans="1:87" s="972" customFormat="1">
      <c r="A199" s="177">
        <f t="shared" si="365"/>
        <v>186</v>
      </c>
      <c r="B199" s="165" t="s">
        <v>1216</v>
      </c>
      <c r="C199" s="134" t="s">
        <v>226</v>
      </c>
      <c r="D199" s="166" t="s">
        <v>1217</v>
      </c>
      <c r="E199" s="218"/>
      <c r="F199" s="761">
        <v>11349.06</v>
      </c>
      <c r="G199" s="1207">
        <v>6260</v>
      </c>
      <c r="H199" s="183"/>
      <c r="I199" s="207">
        <v>6260</v>
      </c>
      <c r="J199" s="547">
        <f t="shared" si="329"/>
        <v>0</v>
      </c>
      <c r="K199" s="195"/>
      <c r="L199" s="492">
        <f t="shared" si="366"/>
        <v>0</v>
      </c>
      <c r="M199" s="547">
        <f t="shared" si="330"/>
        <v>0</v>
      </c>
      <c r="N199" s="195"/>
      <c r="O199" s="492">
        <f t="shared" si="367"/>
        <v>0</v>
      </c>
      <c r="P199" s="547">
        <f t="shared" si="331"/>
        <v>0</v>
      </c>
      <c r="Q199" s="195"/>
      <c r="R199" s="492">
        <f t="shared" si="368"/>
        <v>0</v>
      </c>
      <c r="S199" s="547">
        <f t="shared" si="332"/>
        <v>0</v>
      </c>
      <c r="T199" s="195"/>
      <c r="U199" s="492">
        <f t="shared" si="369"/>
        <v>0</v>
      </c>
      <c r="V199" s="547">
        <f t="shared" si="333"/>
        <v>0</v>
      </c>
      <c r="W199" s="1074"/>
      <c r="X199" s="492">
        <f t="shared" si="370"/>
        <v>0</v>
      </c>
      <c r="Y199" s="547">
        <f t="shared" si="334"/>
        <v>0</v>
      </c>
      <c r="Z199" s="1074"/>
      <c r="AA199" s="492">
        <f t="shared" si="325"/>
        <v>0</v>
      </c>
      <c r="AB199" s="547">
        <f t="shared" si="335"/>
        <v>0</v>
      </c>
      <c r="AC199" s="195"/>
      <c r="AD199" s="492">
        <f t="shared" si="371"/>
        <v>0</v>
      </c>
      <c r="AE199" s="547">
        <f t="shared" si="336"/>
        <v>0</v>
      </c>
      <c r="AF199" s="195"/>
      <c r="AG199" s="492">
        <f t="shared" si="372"/>
        <v>0</v>
      </c>
      <c r="AH199" s="547">
        <f t="shared" si="337"/>
        <v>0</v>
      </c>
      <c r="AI199" s="195"/>
      <c r="AJ199" s="492">
        <f t="shared" si="373"/>
        <v>0</v>
      </c>
      <c r="AK199" s="547">
        <f t="shared" si="338"/>
        <v>0</v>
      </c>
      <c r="AL199" s="195"/>
      <c r="AM199" s="492">
        <f t="shared" si="374"/>
        <v>0</v>
      </c>
      <c r="AN199" s="547">
        <f t="shared" si="339"/>
        <v>0</v>
      </c>
      <c r="AO199" s="195"/>
      <c r="AP199" s="492">
        <f t="shared" si="352"/>
        <v>0</v>
      </c>
      <c r="AQ199" s="547">
        <f t="shared" si="340"/>
        <v>0</v>
      </c>
      <c r="AR199" s="195"/>
      <c r="AS199" s="492">
        <f t="shared" si="353"/>
        <v>0</v>
      </c>
      <c r="AT199" s="547">
        <f t="shared" si="341"/>
        <v>0</v>
      </c>
      <c r="AU199" s="195"/>
      <c r="AV199" s="492">
        <f t="shared" si="354"/>
        <v>0</v>
      </c>
      <c r="AW199" s="547">
        <f t="shared" si="342"/>
        <v>0</v>
      </c>
      <c r="AX199" s="195"/>
      <c r="AY199" s="492">
        <f t="shared" si="355"/>
        <v>0</v>
      </c>
      <c r="AZ199" s="547">
        <f t="shared" si="343"/>
        <v>0</v>
      </c>
      <c r="BA199" s="195"/>
      <c r="BB199" s="492">
        <f t="shared" si="356"/>
        <v>0</v>
      </c>
      <c r="BC199" s="547">
        <f t="shared" si="344"/>
        <v>0</v>
      </c>
      <c r="BD199" s="195"/>
      <c r="BE199" s="492">
        <f t="shared" si="357"/>
        <v>0</v>
      </c>
      <c r="BF199" s="547">
        <f t="shared" si="345"/>
        <v>0</v>
      </c>
      <c r="BG199" s="195"/>
      <c r="BH199" s="492">
        <f t="shared" si="358"/>
        <v>0</v>
      </c>
      <c r="BI199" s="547">
        <f t="shared" si="346"/>
        <v>0</v>
      </c>
      <c r="BJ199" s="195"/>
      <c r="BK199" s="492">
        <f t="shared" si="359"/>
        <v>0</v>
      </c>
      <c r="BL199" s="547">
        <f t="shared" si="347"/>
        <v>0</v>
      </c>
      <c r="BM199" s="195"/>
      <c r="BN199" s="492">
        <f t="shared" si="360"/>
        <v>0</v>
      </c>
      <c r="BO199" s="547">
        <f t="shared" si="348"/>
        <v>0</v>
      </c>
      <c r="BP199" s="195"/>
      <c r="BQ199" s="492">
        <f t="shared" si="361"/>
        <v>0</v>
      </c>
      <c r="BR199" s="285">
        <f t="shared" si="326"/>
        <v>0</v>
      </c>
      <c r="BS199" s="286">
        <f t="shared" si="327"/>
        <v>0</v>
      </c>
      <c r="BT199" s="266">
        <f t="shared" si="328"/>
        <v>0</v>
      </c>
      <c r="BU199" s="740">
        <f t="shared" si="323"/>
        <v>7948.9480000000003</v>
      </c>
      <c r="BV199" s="712">
        <f t="shared" si="375"/>
        <v>6260</v>
      </c>
      <c r="BW199" s="266">
        <f t="shared" si="350"/>
        <v>5360.9200200000005</v>
      </c>
      <c r="BX199" s="285">
        <f t="shared" si="324"/>
        <v>7948.9480000000003</v>
      </c>
      <c r="BY199" s="286">
        <f t="shared" si="324"/>
        <v>6260</v>
      </c>
      <c r="BZ199" s="266">
        <f t="shared" si="324"/>
        <v>5360.9200200000005</v>
      </c>
      <c r="CA199" s="285">
        <f t="shared" si="364"/>
        <v>0</v>
      </c>
      <c r="CB199" s="715">
        <v>0</v>
      </c>
      <c r="CC199" s="266">
        <f t="shared" si="362"/>
        <v>0</v>
      </c>
      <c r="CD199" s="309">
        <f t="shared" si="363"/>
        <v>7948.9480000000003</v>
      </c>
      <c r="CE199" s="310">
        <f t="shared" si="363"/>
        <v>6260</v>
      </c>
      <c r="CF199" s="308">
        <f t="shared" si="363"/>
        <v>5360.9200200000005</v>
      </c>
      <c r="CG199" s="326"/>
      <c r="CI199" s="737"/>
    </row>
    <row r="200" spans="1:87" s="972" customFormat="1">
      <c r="A200" s="177">
        <f t="shared" si="365"/>
        <v>187</v>
      </c>
      <c r="B200" s="165" t="s">
        <v>1218</v>
      </c>
      <c r="C200" s="134" t="s">
        <v>226</v>
      </c>
      <c r="D200" s="166" t="s">
        <v>1219</v>
      </c>
      <c r="E200" s="218"/>
      <c r="F200" s="761">
        <v>11349.06</v>
      </c>
      <c r="G200" s="1207">
        <v>6050</v>
      </c>
      <c r="H200" s="183"/>
      <c r="I200" s="207">
        <v>6050</v>
      </c>
      <c r="J200" s="547">
        <f t="shared" si="329"/>
        <v>0</v>
      </c>
      <c r="K200" s="195"/>
      <c r="L200" s="492">
        <f t="shared" si="366"/>
        <v>0</v>
      </c>
      <c r="M200" s="547">
        <f t="shared" si="330"/>
        <v>0</v>
      </c>
      <c r="N200" s="195"/>
      <c r="O200" s="492">
        <f t="shared" si="367"/>
        <v>0</v>
      </c>
      <c r="P200" s="547">
        <f t="shared" si="331"/>
        <v>0</v>
      </c>
      <c r="Q200" s="195"/>
      <c r="R200" s="492">
        <f t="shared" si="368"/>
        <v>0</v>
      </c>
      <c r="S200" s="547">
        <f t="shared" si="332"/>
        <v>0</v>
      </c>
      <c r="T200" s="195"/>
      <c r="U200" s="492">
        <f t="shared" si="369"/>
        <v>0</v>
      </c>
      <c r="V200" s="547">
        <f t="shared" si="333"/>
        <v>0</v>
      </c>
      <c r="W200" s="1074"/>
      <c r="X200" s="492">
        <f t="shared" si="370"/>
        <v>0</v>
      </c>
      <c r="Y200" s="547">
        <f t="shared" si="334"/>
        <v>0</v>
      </c>
      <c r="Z200" s="1074"/>
      <c r="AA200" s="492">
        <f t="shared" si="325"/>
        <v>0</v>
      </c>
      <c r="AB200" s="547">
        <f t="shared" si="335"/>
        <v>0</v>
      </c>
      <c r="AC200" s="195"/>
      <c r="AD200" s="492">
        <f t="shared" si="371"/>
        <v>0</v>
      </c>
      <c r="AE200" s="547">
        <f t="shared" si="336"/>
        <v>0</v>
      </c>
      <c r="AF200" s="195"/>
      <c r="AG200" s="492">
        <f t="shared" si="372"/>
        <v>0</v>
      </c>
      <c r="AH200" s="547">
        <f t="shared" si="337"/>
        <v>0</v>
      </c>
      <c r="AI200" s="195"/>
      <c r="AJ200" s="492">
        <f t="shared" si="373"/>
        <v>0</v>
      </c>
      <c r="AK200" s="547">
        <f t="shared" si="338"/>
        <v>0</v>
      </c>
      <c r="AL200" s="195"/>
      <c r="AM200" s="492">
        <f t="shared" si="374"/>
        <v>0</v>
      </c>
      <c r="AN200" s="547">
        <f t="shared" si="339"/>
        <v>0</v>
      </c>
      <c r="AO200" s="195"/>
      <c r="AP200" s="492">
        <f t="shared" si="352"/>
        <v>0</v>
      </c>
      <c r="AQ200" s="547">
        <f t="shared" si="340"/>
        <v>0</v>
      </c>
      <c r="AR200" s="195"/>
      <c r="AS200" s="492">
        <f t="shared" si="353"/>
        <v>0</v>
      </c>
      <c r="AT200" s="547">
        <f t="shared" si="341"/>
        <v>0</v>
      </c>
      <c r="AU200" s="195"/>
      <c r="AV200" s="492">
        <f t="shared" si="354"/>
        <v>0</v>
      </c>
      <c r="AW200" s="547">
        <f t="shared" si="342"/>
        <v>0</v>
      </c>
      <c r="AX200" s="195"/>
      <c r="AY200" s="492">
        <f t="shared" si="355"/>
        <v>0</v>
      </c>
      <c r="AZ200" s="547">
        <f t="shared" si="343"/>
        <v>0</v>
      </c>
      <c r="BA200" s="195"/>
      <c r="BB200" s="492">
        <f t="shared" si="356"/>
        <v>0</v>
      </c>
      <c r="BC200" s="547">
        <f t="shared" si="344"/>
        <v>0</v>
      </c>
      <c r="BD200" s="195"/>
      <c r="BE200" s="492">
        <f t="shared" si="357"/>
        <v>0</v>
      </c>
      <c r="BF200" s="547">
        <f t="shared" si="345"/>
        <v>0</v>
      </c>
      <c r="BG200" s="195"/>
      <c r="BH200" s="492">
        <f t="shared" si="358"/>
        <v>0</v>
      </c>
      <c r="BI200" s="547">
        <f t="shared" si="346"/>
        <v>0</v>
      </c>
      <c r="BJ200" s="195"/>
      <c r="BK200" s="492">
        <f t="shared" si="359"/>
        <v>0</v>
      </c>
      <c r="BL200" s="547">
        <f t="shared" si="347"/>
        <v>0</v>
      </c>
      <c r="BM200" s="195"/>
      <c r="BN200" s="492">
        <f t="shared" si="360"/>
        <v>0</v>
      </c>
      <c r="BO200" s="547">
        <f t="shared" si="348"/>
        <v>0</v>
      </c>
      <c r="BP200" s="195"/>
      <c r="BQ200" s="492">
        <f t="shared" si="361"/>
        <v>0</v>
      </c>
      <c r="BR200" s="285">
        <f t="shared" si="326"/>
        <v>0</v>
      </c>
      <c r="BS200" s="286">
        <f t="shared" si="327"/>
        <v>0</v>
      </c>
      <c r="BT200" s="266">
        <f t="shared" si="328"/>
        <v>0</v>
      </c>
      <c r="BU200" s="740">
        <f t="shared" si="323"/>
        <v>7682.29</v>
      </c>
      <c r="BV200" s="712">
        <f t="shared" si="375"/>
        <v>6050</v>
      </c>
      <c r="BW200" s="266">
        <f t="shared" si="350"/>
        <v>5181.0808500000003</v>
      </c>
      <c r="BX200" s="285">
        <f t="shared" si="324"/>
        <v>7682.29</v>
      </c>
      <c r="BY200" s="286">
        <f t="shared" si="324"/>
        <v>6050</v>
      </c>
      <c r="BZ200" s="266">
        <f t="shared" si="324"/>
        <v>5181.0808500000003</v>
      </c>
      <c r="CA200" s="285">
        <f t="shared" si="364"/>
        <v>0</v>
      </c>
      <c r="CB200" s="715">
        <v>0</v>
      </c>
      <c r="CC200" s="266">
        <f t="shared" si="362"/>
        <v>0</v>
      </c>
      <c r="CD200" s="309">
        <f t="shared" si="363"/>
        <v>7682.29</v>
      </c>
      <c r="CE200" s="310">
        <f t="shared" si="363"/>
        <v>6050</v>
      </c>
      <c r="CF200" s="308">
        <f t="shared" si="363"/>
        <v>5181.0808500000003</v>
      </c>
      <c r="CG200" s="326"/>
      <c r="CI200" s="737"/>
    </row>
    <row r="201" spans="1:87" s="972" customFormat="1">
      <c r="A201" s="177">
        <f t="shared" si="365"/>
        <v>188</v>
      </c>
      <c r="B201" s="165" t="s">
        <v>1220</v>
      </c>
      <c r="C201" s="134" t="s">
        <v>226</v>
      </c>
      <c r="D201" s="166" t="s">
        <v>1221</v>
      </c>
      <c r="E201" s="218"/>
      <c r="F201" s="761">
        <v>11349.06</v>
      </c>
      <c r="G201" s="1207">
        <v>5850</v>
      </c>
      <c r="H201" s="183"/>
      <c r="I201" s="207">
        <v>5850</v>
      </c>
      <c r="J201" s="547">
        <f t="shared" si="329"/>
        <v>0</v>
      </c>
      <c r="K201" s="195"/>
      <c r="L201" s="492">
        <f t="shared" si="366"/>
        <v>0</v>
      </c>
      <c r="M201" s="547">
        <f t="shared" si="330"/>
        <v>0</v>
      </c>
      <c r="N201" s="195"/>
      <c r="O201" s="492">
        <f t="shared" si="367"/>
        <v>0</v>
      </c>
      <c r="P201" s="547">
        <f t="shared" si="331"/>
        <v>0</v>
      </c>
      <c r="Q201" s="195"/>
      <c r="R201" s="492">
        <f t="shared" si="368"/>
        <v>0</v>
      </c>
      <c r="S201" s="547">
        <f t="shared" si="332"/>
        <v>0</v>
      </c>
      <c r="T201" s="195"/>
      <c r="U201" s="492">
        <f t="shared" si="369"/>
        <v>0</v>
      </c>
      <c r="V201" s="547">
        <f t="shared" si="333"/>
        <v>0</v>
      </c>
      <c r="W201" s="1074"/>
      <c r="X201" s="492">
        <f t="shared" si="370"/>
        <v>0</v>
      </c>
      <c r="Y201" s="547">
        <f t="shared" si="334"/>
        <v>0</v>
      </c>
      <c r="Z201" s="1074"/>
      <c r="AA201" s="492">
        <f t="shared" si="325"/>
        <v>0</v>
      </c>
      <c r="AB201" s="547">
        <f t="shared" si="335"/>
        <v>0</v>
      </c>
      <c r="AC201" s="195"/>
      <c r="AD201" s="492">
        <f t="shared" si="371"/>
        <v>0</v>
      </c>
      <c r="AE201" s="547">
        <f t="shared" si="336"/>
        <v>0</v>
      </c>
      <c r="AF201" s="195"/>
      <c r="AG201" s="492">
        <f t="shared" si="372"/>
        <v>0</v>
      </c>
      <c r="AH201" s="547">
        <f t="shared" si="337"/>
        <v>0</v>
      </c>
      <c r="AI201" s="195"/>
      <c r="AJ201" s="492">
        <f t="shared" si="373"/>
        <v>0</v>
      </c>
      <c r="AK201" s="547">
        <f t="shared" si="338"/>
        <v>0</v>
      </c>
      <c r="AL201" s="195"/>
      <c r="AM201" s="492">
        <f t="shared" si="374"/>
        <v>0</v>
      </c>
      <c r="AN201" s="547">
        <f t="shared" si="339"/>
        <v>0</v>
      </c>
      <c r="AO201" s="195"/>
      <c r="AP201" s="492">
        <f t="shared" si="352"/>
        <v>0</v>
      </c>
      <c r="AQ201" s="547">
        <f t="shared" si="340"/>
        <v>0</v>
      </c>
      <c r="AR201" s="195"/>
      <c r="AS201" s="492">
        <f t="shared" si="353"/>
        <v>0</v>
      </c>
      <c r="AT201" s="547">
        <f t="shared" si="341"/>
        <v>0</v>
      </c>
      <c r="AU201" s="195"/>
      <c r="AV201" s="492">
        <f t="shared" si="354"/>
        <v>0</v>
      </c>
      <c r="AW201" s="547">
        <f t="shared" si="342"/>
        <v>0</v>
      </c>
      <c r="AX201" s="195"/>
      <c r="AY201" s="492">
        <f t="shared" si="355"/>
        <v>0</v>
      </c>
      <c r="AZ201" s="547">
        <f t="shared" si="343"/>
        <v>0</v>
      </c>
      <c r="BA201" s="195"/>
      <c r="BB201" s="492">
        <f t="shared" si="356"/>
        <v>0</v>
      </c>
      <c r="BC201" s="547">
        <f t="shared" si="344"/>
        <v>0</v>
      </c>
      <c r="BD201" s="195"/>
      <c r="BE201" s="492">
        <f t="shared" si="357"/>
        <v>0</v>
      </c>
      <c r="BF201" s="547">
        <f t="shared" si="345"/>
        <v>0</v>
      </c>
      <c r="BG201" s="195"/>
      <c r="BH201" s="492">
        <f t="shared" si="358"/>
        <v>0</v>
      </c>
      <c r="BI201" s="547">
        <f t="shared" si="346"/>
        <v>0</v>
      </c>
      <c r="BJ201" s="195"/>
      <c r="BK201" s="492">
        <f t="shared" si="359"/>
        <v>0</v>
      </c>
      <c r="BL201" s="547">
        <f t="shared" si="347"/>
        <v>0</v>
      </c>
      <c r="BM201" s="195"/>
      <c r="BN201" s="492">
        <f t="shared" si="360"/>
        <v>0</v>
      </c>
      <c r="BO201" s="547">
        <f t="shared" si="348"/>
        <v>0</v>
      </c>
      <c r="BP201" s="195"/>
      <c r="BQ201" s="492">
        <f t="shared" si="361"/>
        <v>0</v>
      </c>
      <c r="BR201" s="285">
        <f t="shared" si="326"/>
        <v>0</v>
      </c>
      <c r="BS201" s="286">
        <f t="shared" si="327"/>
        <v>0</v>
      </c>
      <c r="BT201" s="266">
        <f t="shared" si="328"/>
        <v>0</v>
      </c>
      <c r="BU201" s="740">
        <f t="shared" si="323"/>
        <v>7428.33</v>
      </c>
      <c r="BV201" s="712">
        <f t="shared" si="375"/>
        <v>5850</v>
      </c>
      <c r="BW201" s="266">
        <f t="shared" si="350"/>
        <v>5009.8054500000007</v>
      </c>
      <c r="BX201" s="285">
        <f t="shared" si="324"/>
        <v>7428.33</v>
      </c>
      <c r="BY201" s="286">
        <f t="shared" si="324"/>
        <v>5850</v>
      </c>
      <c r="BZ201" s="266">
        <f t="shared" si="324"/>
        <v>5009.8054500000007</v>
      </c>
      <c r="CA201" s="285">
        <f t="shared" si="364"/>
        <v>0</v>
      </c>
      <c r="CB201" s="715">
        <v>0</v>
      </c>
      <c r="CC201" s="266">
        <f t="shared" si="362"/>
        <v>0</v>
      </c>
      <c r="CD201" s="309">
        <f t="shared" si="363"/>
        <v>7428.33</v>
      </c>
      <c r="CE201" s="310">
        <f t="shared" si="363"/>
        <v>5850</v>
      </c>
      <c r="CF201" s="308">
        <f t="shared" si="363"/>
        <v>5009.8054500000007</v>
      </c>
      <c r="CG201" s="326"/>
      <c r="CI201" s="737"/>
    </row>
    <row r="202" spans="1:87" s="972" customFormat="1">
      <c r="A202" s="177">
        <f t="shared" si="365"/>
        <v>189</v>
      </c>
      <c r="B202" s="165" t="s">
        <v>1222</v>
      </c>
      <c r="C202" s="134" t="s">
        <v>226</v>
      </c>
      <c r="D202" s="166" t="s">
        <v>40</v>
      </c>
      <c r="E202" s="218"/>
      <c r="F202" s="761">
        <v>11349.06</v>
      </c>
      <c r="G202" s="1207">
        <v>5510</v>
      </c>
      <c r="H202" s="183"/>
      <c r="I202" s="207">
        <v>5510</v>
      </c>
      <c r="J202" s="547">
        <f t="shared" si="329"/>
        <v>0</v>
      </c>
      <c r="K202" s="195"/>
      <c r="L202" s="492">
        <f t="shared" si="366"/>
        <v>0</v>
      </c>
      <c r="M202" s="547">
        <f t="shared" si="330"/>
        <v>0</v>
      </c>
      <c r="N202" s="195"/>
      <c r="O202" s="492">
        <f t="shared" si="367"/>
        <v>0</v>
      </c>
      <c r="P202" s="547">
        <f t="shared" si="331"/>
        <v>0</v>
      </c>
      <c r="Q202" s="195"/>
      <c r="R202" s="492">
        <f t="shared" si="368"/>
        <v>0</v>
      </c>
      <c r="S202" s="547">
        <f t="shared" si="332"/>
        <v>0</v>
      </c>
      <c r="T202" s="195"/>
      <c r="U202" s="492">
        <f t="shared" si="369"/>
        <v>0</v>
      </c>
      <c r="V202" s="547">
        <f t="shared" si="333"/>
        <v>0</v>
      </c>
      <c r="W202" s="1074"/>
      <c r="X202" s="492">
        <f t="shared" si="370"/>
        <v>0</v>
      </c>
      <c r="Y202" s="547">
        <f t="shared" si="334"/>
        <v>0</v>
      </c>
      <c r="Z202" s="1074"/>
      <c r="AA202" s="492">
        <f t="shared" si="325"/>
        <v>0</v>
      </c>
      <c r="AB202" s="547">
        <f t="shared" si="335"/>
        <v>0</v>
      </c>
      <c r="AC202" s="195"/>
      <c r="AD202" s="492">
        <f t="shared" si="371"/>
        <v>0</v>
      </c>
      <c r="AE202" s="547">
        <f t="shared" si="336"/>
        <v>0</v>
      </c>
      <c r="AF202" s="195"/>
      <c r="AG202" s="492">
        <f t="shared" si="372"/>
        <v>0</v>
      </c>
      <c r="AH202" s="547">
        <f t="shared" si="337"/>
        <v>0</v>
      </c>
      <c r="AI202" s="195"/>
      <c r="AJ202" s="492">
        <f t="shared" si="373"/>
        <v>0</v>
      </c>
      <c r="AK202" s="547">
        <f t="shared" si="338"/>
        <v>0</v>
      </c>
      <c r="AL202" s="195"/>
      <c r="AM202" s="492">
        <f t="shared" si="374"/>
        <v>0</v>
      </c>
      <c r="AN202" s="547">
        <f t="shared" si="339"/>
        <v>0</v>
      </c>
      <c r="AO202" s="195"/>
      <c r="AP202" s="492">
        <f t="shared" si="352"/>
        <v>0</v>
      </c>
      <c r="AQ202" s="547">
        <f t="shared" si="340"/>
        <v>0</v>
      </c>
      <c r="AR202" s="195"/>
      <c r="AS202" s="492">
        <f t="shared" si="353"/>
        <v>0</v>
      </c>
      <c r="AT202" s="547">
        <f t="shared" si="341"/>
        <v>0</v>
      </c>
      <c r="AU202" s="195"/>
      <c r="AV202" s="492">
        <f t="shared" si="354"/>
        <v>0</v>
      </c>
      <c r="AW202" s="547">
        <f t="shared" si="342"/>
        <v>0</v>
      </c>
      <c r="AX202" s="195"/>
      <c r="AY202" s="492">
        <f t="shared" si="355"/>
        <v>0</v>
      </c>
      <c r="AZ202" s="547">
        <f t="shared" si="343"/>
        <v>0</v>
      </c>
      <c r="BA202" s="195"/>
      <c r="BB202" s="492">
        <f t="shared" si="356"/>
        <v>0</v>
      </c>
      <c r="BC202" s="547">
        <f t="shared" si="344"/>
        <v>0</v>
      </c>
      <c r="BD202" s="195"/>
      <c r="BE202" s="492">
        <f t="shared" si="357"/>
        <v>0</v>
      </c>
      <c r="BF202" s="547">
        <f t="shared" si="345"/>
        <v>0</v>
      </c>
      <c r="BG202" s="195"/>
      <c r="BH202" s="492">
        <f t="shared" si="358"/>
        <v>0</v>
      </c>
      <c r="BI202" s="547">
        <f t="shared" si="346"/>
        <v>0</v>
      </c>
      <c r="BJ202" s="195"/>
      <c r="BK202" s="492">
        <f t="shared" si="359"/>
        <v>0</v>
      </c>
      <c r="BL202" s="547">
        <f t="shared" si="347"/>
        <v>0</v>
      </c>
      <c r="BM202" s="195"/>
      <c r="BN202" s="492">
        <f t="shared" si="360"/>
        <v>0</v>
      </c>
      <c r="BO202" s="547">
        <f t="shared" si="348"/>
        <v>0</v>
      </c>
      <c r="BP202" s="195"/>
      <c r="BQ202" s="492">
        <f t="shared" si="361"/>
        <v>0</v>
      </c>
      <c r="BR202" s="285">
        <f t="shared" si="326"/>
        <v>0</v>
      </c>
      <c r="BS202" s="286">
        <f t="shared" si="327"/>
        <v>0</v>
      </c>
      <c r="BT202" s="266">
        <f t="shared" si="328"/>
        <v>0</v>
      </c>
      <c r="BU202" s="740">
        <f t="shared" ref="BU202:BU231" si="376">BV202*BU$3</f>
        <v>6996.598</v>
      </c>
      <c r="BV202" s="712">
        <f t="shared" si="375"/>
        <v>5510</v>
      </c>
      <c r="BW202" s="266">
        <f t="shared" si="350"/>
        <v>4718.6372700000002</v>
      </c>
      <c r="BX202" s="285">
        <f t="shared" ref="BX202:BZ231" si="377">BR202+BU202</f>
        <v>6996.598</v>
      </c>
      <c r="BY202" s="286">
        <f t="shared" si="377"/>
        <v>5510</v>
      </c>
      <c r="BZ202" s="266">
        <f t="shared" si="377"/>
        <v>4718.6372700000002</v>
      </c>
      <c r="CA202" s="285">
        <f t="shared" si="364"/>
        <v>0</v>
      </c>
      <c r="CB202" s="715">
        <v>0</v>
      </c>
      <c r="CC202" s="266">
        <f t="shared" ref="CC202:CC231" si="378">CB202*$CC$3</f>
        <v>0</v>
      </c>
      <c r="CD202" s="309">
        <f t="shared" ref="CD202:CF231" si="379">BX202+CA202</f>
        <v>6996.598</v>
      </c>
      <c r="CE202" s="310">
        <f t="shared" si="379"/>
        <v>5510</v>
      </c>
      <c r="CF202" s="308">
        <f t="shared" si="379"/>
        <v>4718.6372700000002</v>
      </c>
      <c r="CG202" s="326"/>
      <c r="CI202" s="737"/>
    </row>
    <row r="203" spans="1:87" s="972" customFormat="1">
      <c r="A203" s="177">
        <f t="shared" si="365"/>
        <v>190</v>
      </c>
      <c r="B203" s="165" t="s">
        <v>1226</v>
      </c>
      <c r="C203" s="134" t="s">
        <v>226</v>
      </c>
      <c r="D203" s="166" t="s">
        <v>1227</v>
      </c>
      <c r="E203" s="218"/>
      <c r="F203" s="761">
        <v>11349.06</v>
      </c>
      <c r="G203" s="1207">
        <v>7836</v>
      </c>
      <c r="H203" s="183"/>
      <c r="I203" s="207">
        <v>7836</v>
      </c>
      <c r="J203" s="547">
        <f t="shared" si="329"/>
        <v>0</v>
      </c>
      <c r="K203" s="195"/>
      <c r="L203" s="492">
        <f t="shared" si="366"/>
        <v>0</v>
      </c>
      <c r="M203" s="547">
        <f t="shared" si="330"/>
        <v>0</v>
      </c>
      <c r="N203" s="195"/>
      <c r="O203" s="492">
        <f t="shared" si="367"/>
        <v>0</v>
      </c>
      <c r="P203" s="547">
        <f t="shared" si="331"/>
        <v>0</v>
      </c>
      <c r="Q203" s="195"/>
      <c r="R203" s="492">
        <f t="shared" si="368"/>
        <v>0</v>
      </c>
      <c r="S203" s="547">
        <f t="shared" si="332"/>
        <v>0</v>
      </c>
      <c r="T203" s="195"/>
      <c r="U203" s="492">
        <f t="shared" si="369"/>
        <v>0</v>
      </c>
      <c r="V203" s="547">
        <f t="shared" si="333"/>
        <v>0</v>
      </c>
      <c r="W203" s="1074"/>
      <c r="X203" s="492">
        <f t="shared" si="370"/>
        <v>0</v>
      </c>
      <c r="Y203" s="547">
        <f t="shared" si="334"/>
        <v>0</v>
      </c>
      <c r="Z203" s="1074"/>
      <c r="AA203" s="492">
        <f t="shared" si="325"/>
        <v>0</v>
      </c>
      <c r="AB203" s="547">
        <f t="shared" si="335"/>
        <v>0</v>
      </c>
      <c r="AC203" s="195"/>
      <c r="AD203" s="492">
        <f t="shared" si="371"/>
        <v>0</v>
      </c>
      <c r="AE203" s="547">
        <f t="shared" si="336"/>
        <v>0</v>
      </c>
      <c r="AF203" s="195"/>
      <c r="AG203" s="492">
        <f t="shared" si="372"/>
        <v>0</v>
      </c>
      <c r="AH203" s="547">
        <f t="shared" si="337"/>
        <v>0</v>
      </c>
      <c r="AI203" s="195"/>
      <c r="AJ203" s="492">
        <f t="shared" si="373"/>
        <v>0</v>
      </c>
      <c r="AK203" s="547">
        <f t="shared" si="338"/>
        <v>0</v>
      </c>
      <c r="AL203" s="195"/>
      <c r="AM203" s="492">
        <f t="shared" si="374"/>
        <v>0</v>
      </c>
      <c r="AN203" s="547">
        <f t="shared" si="339"/>
        <v>0</v>
      </c>
      <c r="AO203" s="195"/>
      <c r="AP203" s="492">
        <f t="shared" si="352"/>
        <v>0</v>
      </c>
      <c r="AQ203" s="547">
        <f t="shared" si="340"/>
        <v>0</v>
      </c>
      <c r="AR203" s="195"/>
      <c r="AS203" s="492">
        <f t="shared" si="353"/>
        <v>0</v>
      </c>
      <c r="AT203" s="547">
        <f t="shared" si="341"/>
        <v>0</v>
      </c>
      <c r="AU203" s="195"/>
      <c r="AV203" s="492">
        <f t="shared" si="354"/>
        <v>0</v>
      </c>
      <c r="AW203" s="547">
        <f t="shared" si="342"/>
        <v>0</v>
      </c>
      <c r="AX203" s="195"/>
      <c r="AY203" s="492">
        <f t="shared" si="355"/>
        <v>0</v>
      </c>
      <c r="AZ203" s="547">
        <f t="shared" si="343"/>
        <v>0</v>
      </c>
      <c r="BA203" s="195"/>
      <c r="BB203" s="492">
        <f t="shared" si="356"/>
        <v>0</v>
      </c>
      <c r="BC203" s="547">
        <f t="shared" si="344"/>
        <v>0</v>
      </c>
      <c r="BD203" s="195"/>
      <c r="BE203" s="492">
        <f t="shared" si="357"/>
        <v>0</v>
      </c>
      <c r="BF203" s="547">
        <f t="shared" si="345"/>
        <v>0</v>
      </c>
      <c r="BG203" s="195"/>
      <c r="BH203" s="492">
        <f t="shared" si="358"/>
        <v>0</v>
      </c>
      <c r="BI203" s="547">
        <f t="shared" si="346"/>
        <v>0</v>
      </c>
      <c r="BJ203" s="195"/>
      <c r="BK203" s="492">
        <f t="shared" si="359"/>
        <v>0</v>
      </c>
      <c r="BL203" s="547">
        <f t="shared" si="347"/>
        <v>0</v>
      </c>
      <c r="BM203" s="195"/>
      <c r="BN203" s="492">
        <f t="shared" si="360"/>
        <v>0</v>
      </c>
      <c r="BO203" s="547">
        <f t="shared" si="348"/>
        <v>0</v>
      </c>
      <c r="BP203" s="195"/>
      <c r="BQ203" s="492">
        <f t="shared" si="361"/>
        <v>0</v>
      </c>
      <c r="BR203" s="285">
        <f t="shared" si="326"/>
        <v>0</v>
      </c>
      <c r="BS203" s="286">
        <f t="shared" si="327"/>
        <v>0</v>
      </c>
      <c r="BT203" s="266">
        <f t="shared" si="328"/>
        <v>0</v>
      </c>
      <c r="BU203" s="740">
        <f t="shared" si="376"/>
        <v>9950.1527999999998</v>
      </c>
      <c r="BV203" s="712">
        <f t="shared" si="375"/>
        <v>7836</v>
      </c>
      <c r="BW203" s="266">
        <f t="shared" si="350"/>
        <v>6710.5701720000006</v>
      </c>
      <c r="BX203" s="285">
        <f t="shared" si="377"/>
        <v>9950.1527999999998</v>
      </c>
      <c r="BY203" s="286">
        <f t="shared" si="377"/>
        <v>7836</v>
      </c>
      <c r="BZ203" s="266">
        <f t="shared" si="377"/>
        <v>6710.5701720000006</v>
      </c>
      <c r="CA203" s="285">
        <f t="shared" si="364"/>
        <v>0</v>
      </c>
      <c r="CB203" s="715">
        <v>0</v>
      </c>
      <c r="CC203" s="266">
        <f t="shared" si="378"/>
        <v>0</v>
      </c>
      <c r="CD203" s="309">
        <f t="shared" si="379"/>
        <v>9950.1527999999998</v>
      </c>
      <c r="CE203" s="310">
        <f t="shared" si="379"/>
        <v>7836</v>
      </c>
      <c r="CF203" s="308">
        <f t="shared" si="379"/>
        <v>6710.5701720000006</v>
      </c>
      <c r="CG203" s="326"/>
      <c r="CI203" s="737"/>
    </row>
    <row r="204" spans="1:87" s="972" customFormat="1">
      <c r="A204" s="177">
        <f t="shared" si="365"/>
        <v>191</v>
      </c>
      <c r="B204" s="165" t="s">
        <v>1228</v>
      </c>
      <c r="C204" s="134" t="s">
        <v>226</v>
      </c>
      <c r="D204" s="166" t="s">
        <v>41</v>
      </c>
      <c r="E204" s="218"/>
      <c r="F204" s="761">
        <v>11349.06</v>
      </c>
      <c r="G204" s="1207">
        <v>5710</v>
      </c>
      <c r="H204" s="183"/>
      <c r="I204" s="207">
        <v>5710</v>
      </c>
      <c r="J204" s="547">
        <f t="shared" si="329"/>
        <v>0</v>
      </c>
      <c r="K204" s="195"/>
      <c r="L204" s="492">
        <f t="shared" si="366"/>
        <v>0</v>
      </c>
      <c r="M204" s="547">
        <f t="shared" si="330"/>
        <v>0</v>
      </c>
      <c r="N204" s="195"/>
      <c r="O204" s="492">
        <f t="shared" si="367"/>
        <v>0</v>
      </c>
      <c r="P204" s="547">
        <f t="shared" si="331"/>
        <v>0</v>
      </c>
      <c r="Q204" s="195"/>
      <c r="R204" s="492">
        <f t="shared" si="368"/>
        <v>0</v>
      </c>
      <c r="S204" s="547">
        <f t="shared" si="332"/>
        <v>0</v>
      </c>
      <c r="T204" s="195"/>
      <c r="U204" s="492">
        <f t="shared" si="369"/>
        <v>0</v>
      </c>
      <c r="V204" s="547">
        <f t="shared" si="333"/>
        <v>0</v>
      </c>
      <c r="W204" s="1074"/>
      <c r="X204" s="492">
        <f t="shared" si="370"/>
        <v>0</v>
      </c>
      <c r="Y204" s="547">
        <f t="shared" si="334"/>
        <v>0</v>
      </c>
      <c r="Z204" s="1074"/>
      <c r="AA204" s="492">
        <f t="shared" si="325"/>
        <v>0</v>
      </c>
      <c r="AB204" s="547">
        <f t="shared" si="335"/>
        <v>0</v>
      </c>
      <c r="AC204" s="195"/>
      <c r="AD204" s="492">
        <f t="shared" si="371"/>
        <v>0</v>
      </c>
      <c r="AE204" s="547">
        <f t="shared" si="336"/>
        <v>0</v>
      </c>
      <c r="AF204" s="195"/>
      <c r="AG204" s="492">
        <f t="shared" si="372"/>
        <v>0</v>
      </c>
      <c r="AH204" s="547">
        <f t="shared" si="337"/>
        <v>0</v>
      </c>
      <c r="AI204" s="195"/>
      <c r="AJ204" s="492">
        <f t="shared" si="373"/>
        <v>0</v>
      </c>
      <c r="AK204" s="547">
        <f t="shared" si="338"/>
        <v>0</v>
      </c>
      <c r="AL204" s="195"/>
      <c r="AM204" s="492">
        <f t="shared" si="374"/>
        <v>0</v>
      </c>
      <c r="AN204" s="547">
        <f t="shared" si="339"/>
        <v>0</v>
      </c>
      <c r="AO204" s="195"/>
      <c r="AP204" s="492">
        <f t="shared" si="352"/>
        <v>0</v>
      </c>
      <c r="AQ204" s="547">
        <f t="shared" si="340"/>
        <v>0</v>
      </c>
      <c r="AR204" s="195"/>
      <c r="AS204" s="492">
        <f t="shared" si="353"/>
        <v>0</v>
      </c>
      <c r="AT204" s="547">
        <f t="shared" si="341"/>
        <v>0</v>
      </c>
      <c r="AU204" s="195"/>
      <c r="AV204" s="492">
        <f t="shared" si="354"/>
        <v>0</v>
      </c>
      <c r="AW204" s="547">
        <f t="shared" si="342"/>
        <v>0</v>
      </c>
      <c r="AX204" s="195"/>
      <c r="AY204" s="492">
        <f t="shared" si="355"/>
        <v>0</v>
      </c>
      <c r="AZ204" s="547">
        <f t="shared" si="343"/>
        <v>0</v>
      </c>
      <c r="BA204" s="195"/>
      <c r="BB204" s="492">
        <f t="shared" si="356"/>
        <v>0</v>
      </c>
      <c r="BC204" s="547">
        <f t="shared" si="344"/>
        <v>0</v>
      </c>
      <c r="BD204" s="195"/>
      <c r="BE204" s="492">
        <f t="shared" si="357"/>
        <v>0</v>
      </c>
      <c r="BF204" s="547">
        <f t="shared" si="345"/>
        <v>0</v>
      </c>
      <c r="BG204" s="195"/>
      <c r="BH204" s="492">
        <f t="shared" si="358"/>
        <v>0</v>
      </c>
      <c r="BI204" s="547">
        <f t="shared" si="346"/>
        <v>0</v>
      </c>
      <c r="BJ204" s="195"/>
      <c r="BK204" s="492">
        <f t="shared" si="359"/>
        <v>0</v>
      </c>
      <c r="BL204" s="547">
        <f t="shared" si="347"/>
        <v>0</v>
      </c>
      <c r="BM204" s="195"/>
      <c r="BN204" s="492">
        <f t="shared" si="360"/>
        <v>0</v>
      </c>
      <c r="BO204" s="547">
        <f t="shared" si="348"/>
        <v>0</v>
      </c>
      <c r="BP204" s="195"/>
      <c r="BQ204" s="492">
        <f t="shared" si="361"/>
        <v>0</v>
      </c>
      <c r="BR204" s="285">
        <f t="shared" si="326"/>
        <v>0</v>
      </c>
      <c r="BS204" s="286">
        <f t="shared" si="327"/>
        <v>0</v>
      </c>
      <c r="BT204" s="266">
        <f t="shared" si="328"/>
        <v>0</v>
      </c>
      <c r="BU204" s="740">
        <f t="shared" si="376"/>
        <v>7250.558</v>
      </c>
      <c r="BV204" s="712">
        <f t="shared" si="375"/>
        <v>5710</v>
      </c>
      <c r="BW204" s="266">
        <f t="shared" si="350"/>
        <v>4889.9126700000006</v>
      </c>
      <c r="BX204" s="285">
        <f t="shared" si="377"/>
        <v>7250.558</v>
      </c>
      <c r="BY204" s="286">
        <f t="shared" si="377"/>
        <v>5710</v>
      </c>
      <c r="BZ204" s="266">
        <f t="shared" si="377"/>
        <v>4889.9126700000006</v>
      </c>
      <c r="CA204" s="285">
        <f t="shared" si="364"/>
        <v>0</v>
      </c>
      <c r="CB204" s="715">
        <v>0</v>
      </c>
      <c r="CC204" s="266">
        <f t="shared" si="378"/>
        <v>0</v>
      </c>
      <c r="CD204" s="309">
        <f t="shared" si="379"/>
        <v>7250.558</v>
      </c>
      <c r="CE204" s="310">
        <f t="shared" si="379"/>
        <v>5710</v>
      </c>
      <c r="CF204" s="308">
        <f t="shared" si="379"/>
        <v>4889.9126700000006</v>
      </c>
      <c r="CG204" s="326"/>
      <c r="CI204" s="737"/>
    </row>
    <row r="205" spans="1:87" s="972" customFormat="1">
      <c r="A205" s="177">
        <f t="shared" si="365"/>
        <v>192</v>
      </c>
      <c r="B205" s="165" t="s">
        <v>1230</v>
      </c>
      <c r="C205" s="134" t="s">
        <v>226</v>
      </c>
      <c r="D205" s="166" t="s">
        <v>42</v>
      </c>
      <c r="E205" s="218"/>
      <c r="F205" s="761">
        <v>11349.06</v>
      </c>
      <c r="G205" s="1207">
        <v>6000</v>
      </c>
      <c r="H205" s="183"/>
      <c r="I205" s="207">
        <v>6000</v>
      </c>
      <c r="J205" s="547">
        <f t="shared" si="329"/>
        <v>0</v>
      </c>
      <c r="K205" s="195"/>
      <c r="L205" s="492">
        <f t="shared" si="366"/>
        <v>0</v>
      </c>
      <c r="M205" s="547">
        <f t="shared" si="330"/>
        <v>0</v>
      </c>
      <c r="N205" s="195"/>
      <c r="O205" s="492">
        <f t="shared" si="367"/>
        <v>0</v>
      </c>
      <c r="P205" s="547">
        <f t="shared" si="331"/>
        <v>0</v>
      </c>
      <c r="Q205" s="195"/>
      <c r="R205" s="492">
        <f t="shared" si="368"/>
        <v>0</v>
      </c>
      <c r="S205" s="547">
        <f t="shared" si="332"/>
        <v>0</v>
      </c>
      <c r="T205" s="195"/>
      <c r="U205" s="492">
        <f t="shared" si="369"/>
        <v>0</v>
      </c>
      <c r="V205" s="547">
        <f t="shared" si="333"/>
        <v>0</v>
      </c>
      <c r="W205" s="1074"/>
      <c r="X205" s="492">
        <f t="shared" si="370"/>
        <v>0</v>
      </c>
      <c r="Y205" s="547">
        <f t="shared" si="334"/>
        <v>0</v>
      </c>
      <c r="Z205" s="1074"/>
      <c r="AA205" s="492">
        <f t="shared" si="325"/>
        <v>0</v>
      </c>
      <c r="AB205" s="547">
        <f t="shared" si="335"/>
        <v>0</v>
      </c>
      <c r="AC205" s="195"/>
      <c r="AD205" s="492">
        <f t="shared" si="371"/>
        <v>0</v>
      </c>
      <c r="AE205" s="547">
        <f t="shared" si="336"/>
        <v>0</v>
      </c>
      <c r="AF205" s="195"/>
      <c r="AG205" s="492">
        <f t="shared" si="372"/>
        <v>0</v>
      </c>
      <c r="AH205" s="547">
        <f t="shared" si="337"/>
        <v>0</v>
      </c>
      <c r="AI205" s="195"/>
      <c r="AJ205" s="492">
        <f t="shared" si="373"/>
        <v>0</v>
      </c>
      <c r="AK205" s="547">
        <f t="shared" si="338"/>
        <v>0</v>
      </c>
      <c r="AL205" s="195"/>
      <c r="AM205" s="492">
        <f t="shared" si="374"/>
        <v>0</v>
      </c>
      <c r="AN205" s="547">
        <f t="shared" si="339"/>
        <v>0</v>
      </c>
      <c r="AO205" s="195"/>
      <c r="AP205" s="492">
        <f t="shared" si="352"/>
        <v>0</v>
      </c>
      <c r="AQ205" s="547">
        <f t="shared" si="340"/>
        <v>0</v>
      </c>
      <c r="AR205" s="195"/>
      <c r="AS205" s="492">
        <f t="shared" si="353"/>
        <v>0</v>
      </c>
      <c r="AT205" s="547">
        <f t="shared" si="341"/>
        <v>0</v>
      </c>
      <c r="AU205" s="195"/>
      <c r="AV205" s="492">
        <f t="shared" si="354"/>
        <v>0</v>
      </c>
      <c r="AW205" s="547">
        <f t="shared" si="342"/>
        <v>0</v>
      </c>
      <c r="AX205" s="195"/>
      <c r="AY205" s="492">
        <f t="shared" si="355"/>
        <v>0</v>
      </c>
      <c r="AZ205" s="547">
        <f t="shared" si="343"/>
        <v>0</v>
      </c>
      <c r="BA205" s="195"/>
      <c r="BB205" s="492">
        <f t="shared" si="356"/>
        <v>0</v>
      </c>
      <c r="BC205" s="547">
        <f t="shared" si="344"/>
        <v>0</v>
      </c>
      <c r="BD205" s="195"/>
      <c r="BE205" s="492">
        <f t="shared" si="357"/>
        <v>0</v>
      </c>
      <c r="BF205" s="547">
        <f t="shared" si="345"/>
        <v>0</v>
      </c>
      <c r="BG205" s="195"/>
      <c r="BH205" s="492">
        <f t="shared" si="358"/>
        <v>0</v>
      </c>
      <c r="BI205" s="547">
        <f t="shared" si="346"/>
        <v>0</v>
      </c>
      <c r="BJ205" s="195"/>
      <c r="BK205" s="492">
        <f t="shared" si="359"/>
        <v>0</v>
      </c>
      <c r="BL205" s="547">
        <f t="shared" si="347"/>
        <v>0</v>
      </c>
      <c r="BM205" s="195"/>
      <c r="BN205" s="492">
        <f t="shared" si="360"/>
        <v>0</v>
      </c>
      <c r="BO205" s="547">
        <f t="shared" si="348"/>
        <v>0</v>
      </c>
      <c r="BP205" s="195"/>
      <c r="BQ205" s="492">
        <f t="shared" si="361"/>
        <v>0</v>
      </c>
      <c r="BR205" s="285">
        <f t="shared" si="326"/>
        <v>0</v>
      </c>
      <c r="BS205" s="286">
        <f t="shared" si="327"/>
        <v>0</v>
      </c>
      <c r="BT205" s="266">
        <f t="shared" si="328"/>
        <v>0</v>
      </c>
      <c r="BU205" s="740">
        <f t="shared" si="376"/>
        <v>7618.8</v>
      </c>
      <c r="BV205" s="712">
        <f t="shared" si="375"/>
        <v>6000</v>
      </c>
      <c r="BW205" s="266">
        <f t="shared" si="350"/>
        <v>5138.2620000000006</v>
      </c>
      <c r="BX205" s="285">
        <f t="shared" si="377"/>
        <v>7618.8</v>
      </c>
      <c r="BY205" s="286">
        <f t="shared" si="377"/>
        <v>6000</v>
      </c>
      <c r="BZ205" s="266">
        <f t="shared" si="377"/>
        <v>5138.2620000000006</v>
      </c>
      <c r="CA205" s="285">
        <f t="shared" si="364"/>
        <v>0</v>
      </c>
      <c r="CB205" s="715">
        <v>0</v>
      </c>
      <c r="CC205" s="266">
        <f t="shared" si="378"/>
        <v>0</v>
      </c>
      <c r="CD205" s="309">
        <f t="shared" si="379"/>
        <v>7618.8</v>
      </c>
      <c r="CE205" s="310">
        <f t="shared" si="379"/>
        <v>6000</v>
      </c>
      <c r="CF205" s="308">
        <f t="shared" si="379"/>
        <v>5138.2620000000006</v>
      </c>
      <c r="CG205" s="326"/>
      <c r="CI205" s="737"/>
    </row>
    <row r="206" spans="1:87" s="972" customFormat="1">
      <c r="A206" s="177">
        <f t="shared" si="365"/>
        <v>193</v>
      </c>
      <c r="B206" s="165" t="s">
        <v>1232</v>
      </c>
      <c r="C206" s="134" t="s">
        <v>226</v>
      </c>
      <c r="D206" s="166" t="s">
        <v>1233</v>
      </c>
      <c r="E206" s="218"/>
      <c r="F206" s="761">
        <v>11349.06</v>
      </c>
      <c r="G206" s="1207">
        <v>7850</v>
      </c>
      <c r="H206" s="183"/>
      <c r="I206" s="207">
        <v>7850</v>
      </c>
      <c r="J206" s="547">
        <f t="shared" si="329"/>
        <v>0</v>
      </c>
      <c r="K206" s="195"/>
      <c r="L206" s="492">
        <f t="shared" si="366"/>
        <v>0</v>
      </c>
      <c r="M206" s="547">
        <f t="shared" si="330"/>
        <v>0</v>
      </c>
      <c r="N206" s="195"/>
      <c r="O206" s="492">
        <f t="shared" si="367"/>
        <v>0</v>
      </c>
      <c r="P206" s="547">
        <f t="shared" si="331"/>
        <v>0</v>
      </c>
      <c r="Q206" s="195"/>
      <c r="R206" s="492">
        <f t="shared" si="368"/>
        <v>0</v>
      </c>
      <c r="S206" s="547">
        <f t="shared" si="332"/>
        <v>0</v>
      </c>
      <c r="T206" s="195"/>
      <c r="U206" s="492">
        <f t="shared" si="369"/>
        <v>0</v>
      </c>
      <c r="V206" s="547">
        <f t="shared" si="333"/>
        <v>0</v>
      </c>
      <c r="W206" s="1074"/>
      <c r="X206" s="492">
        <f t="shared" si="370"/>
        <v>0</v>
      </c>
      <c r="Y206" s="547">
        <f t="shared" si="334"/>
        <v>0</v>
      </c>
      <c r="Z206" s="1074"/>
      <c r="AA206" s="492">
        <f t="shared" si="325"/>
        <v>0</v>
      </c>
      <c r="AB206" s="547">
        <f t="shared" si="335"/>
        <v>0</v>
      </c>
      <c r="AC206" s="195"/>
      <c r="AD206" s="492">
        <f t="shared" si="371"/>
        <v>0</v>
      </c>
      <c r="AE206" s="547">
        <f t="shared" si="336"/>
        <v>0</v>
      </c>
      <c r="AF206" s="195"/>
      <c r="AG206" s="492">
        <f t="shared" si="372"/>
        <v>0</v>
      </c>
      <c r="AH206" s="547">
        <f t="shared" si="337"/>
        <v>0</v>
      </c>
      <c r="AI206" s="195"/>
      <c r="AJ206" s="492">
        <f t="shared" si="373"/>
        <v>0</v>
      </c>
      <c r="AK206" s="547">
        <f t="shared" si="338"/>
        <v>0</v>
      </c>
      <c r="AL206" s="195"/>
      <c r="AM206" s="492">
        <f t="shared" si="374"/>
        <v>0</v>
      </c>
      <c r="AN206" s="547">
        <f t="shared" si="339"/>
        <v>0</v>
      </c>
      <c r="AO206" s="195"/>
      <c r="AP206" s="492">
        <f t="shared" si="352"/>
        <v>0</v>
      </c>
      <c r="AQ206" s="547">
        <f t="shared" si="340"/>
        <v>0</v>
      </c>
      <c r="AR206" s="195"/>
      <c r="AS206" s="492">
        <f t="shared" si="353"/>
        <v>0</v>
      </c>
      <c r="AT206" s="547">
        <f t="shared" si="341"/>
        <v>0</v>
      </c>
      <c r="AU206" s="195"/>
      <c r="AV206" s="492">
        <f t="shared" si="354"/>
        <v>0</v>
      </c>
      <c r="AW206" s="547">
        <f t="shared" si="342"/>
        <v>0</v>
      </c>
      <c r="AX206" s="195"/>
      <c r="AY206" s="492">
        <f t="shared" si="355"/>
        <v>0</v>
      </c>
      <c r="AZ206" s="547">
        <f t="shared" si="343"/>
        <v>0</v>
      </c>
      <c r="BA206" s="195"/>
      <c r="BB206" s="492">
        <f t="shared" si="356"/>
        <v>0</v>
      </c>
      <c r="BC206" s="547">
        <f t="shared" si="344"/>
        <v>0</v>
      </c>
      <c r="BD206" s="195"/>
      <c r="BE206" s="492">
        <f t="shared" si="357"/>
        <v>0</v>
      </c>
      <c r="BF206" s="547">
        <f t="shared" si="345"/>
        <v>0</v>
      </c>
      <c r="BG206" s="195"/>
      <c r="BH206" s="492">
        <f t="shared" si="358"/>
        <v>0</v>
      </c>
      <c r="BI206" s="547">
        <f t="shared" si="346"/>
        <v>0</v>
      </c>
      <c r="BJ206" s="195"/>
      <c r="BK206" s="492">
        <f t="shared" si="359"/>
        <v>0</v>
      </c>
      <c r="BL206" s="547">
        <f t="shared" si="347"/>
        <v>0</v>
      </c>
      <c r="BM206" s="195"/>
      <c r="BN206" s="492">
        <f t="shared" si="360"/>
        <v>0</v>
      </c>
      <c r="BO206" s="547">
        <f t="shared" si="348"/>
        <v>0</v>
      </c>
      <c r="BP206" s="195"/>
      <c r="BQ206" s="492">
        <f t="shared" si="361"/>
        <v>0</v>
      </c>
      <c r="BR206" s="285">
        <f t="shared" si="326"/>
        <v>0</v>
      </c>
      <c r="BS206" s="286">
        <f t="shared" si="327"/>
        <v>0</v>
      </c>
      <c r="BT206" s="266">
        <f t="shared" si="328"/>
        <v>0</v>
      </c>
      <c r="BU206" s="740">
        <f t="shared" si="376"/>
        <v>9967.93</v>
      </c>
      <c r="BV206" s="712">
        <f t="shared" si="375"/>
        <v>7850</v>
      </c>
      <c r="BW206" s="266">
        <f t="shared" si="350"/>
        <v>6722.5594500000007</v>
      </c>
      <c r="BX206" s="285">
        <f t="shared" si="377"/>
        <v>9967.93</v>
      </c>
      <c r="BY206" s="286">
        <f t="shared" si="377"/>
        <v>7850</v>
      </c>
      <c r="BZ206" s="266">
        <f t="shared" si="377"/>
        <v>6722.5594500000007</v>
      </c>
      <c r="CA206" s="285">
        <f t="shared" si="364"/>
        <v>0</v>
      </c>
      <c r="CB206" s="715">
        <v>0</v>
      </c>
      <c r="CC206" s="266">
        <f t="shared" si="378"/>
        <v>0</v>
      </c>
      <c r="CD206" s="309">
        <f t="shared" si="379"/>
        <v>9967.93</v>
      </c>
      <c r="CE206" s="310">
        <f t="shared" si="379"/>
        <v>7850</v>
      </c>
      <c r="CF206" s="308">
        <f t="shared" si="379"/>
        <v>6722.5594500000007</v>
      </c>
      <c r="CG206" s="326"/>
      <c r="CI206" s="737"/>
    </row>
    <row r="207" spans="1:87" s="972" customFormat="1">
      <c r="A207" s="177">
        <f t="shared" si="365"/>
        <v>194</v>
      </c>
      <c r="B207" s="165" t="s">
        <v>1236</v>
      </c>
      <c r="C207" s="134" t="s">
        <v>226</v>
      </c>
      <c r="D207" s="166" t="s">
        <v>1237</v>
      </c>
      <c r="E207" s="218"/>
      <c r="F207" s="761">
        <v>11349.06</v>
      </c>
      <c r="G207" s="1207">
        <v>7505</v>
      </c>
      <c r="H207" s="183"/>
      <c r="I207" s="207">
        <v>7505</v>
      </c>
      <c r="J207" s="547">
        <f t="shared" si="329"/>
        <v>0</v>
      </c>
      <c r="K207" s="195"/>
      <c r="L207" s="492">
        <f t="shared" si="366"/>
        <v>0</v>
      </c>
      <c r="M207" s="547">
        <f t="shared" si="330"/>
        <v>0</v>
      </c>
      <c r="N207" s="195"/>
      <c r="O207" s="492">
        <f t="shared" si="367"/>
        <v>0</v>
      </c>
      <c r="P207" s="547">
        <f t="shared" si="331"/>
        <v>0</v>
      </c>
      <c r="Q207" s="195"/>
      <c r="R207" s="492">
        <f t="shared" si="368"/>
        <v>0</v>
      </c>
      <c r="S207" s="547">
        <f t="shared" si="332"/>
        <v>0</v>
      </c>
      <c r="T207" s="195"/>
      <c r="U207" s="492">
        <f t="shared" si="369"/>
        <v>0</v>
      </c>
      <c r="V207" s="547">
        <f t="shared" si="333"/>
        <v>0</v>
      </c>
      <c r="W207" s="1074"/>
      <c r="X207" s="492">
        <f t="shared" si="370"/>
        <v>0</v>
      </c>
      <c r="Y207" s="547">
        <f t="shared" si="334"/>
        <v>0</v>
      </c>
      <c r="Z207" s="1074"/>
      <c r="AA207" s="492">
        <f t="shared" ref="AA207:AA262" si="380">Z207*AA$3</f>
        <v>0</v>
      </c>
      <c r="AB207" s="547">
        <f t="shared" si="335"/>
        <v>0</v>
      </c>
      <c r="AC207" s="195"/>
      <c r="AD207" s="492">
        <f t="shared" si="371"/>
        <v>0</v>
      </c>
      <c r="AE207" s="547">
        <f t="shared" si="336"/>
        <v>0</v>
      </c>
      <c r="AF207" s="195"/>
      <c r="AG207" s="492">
        <f t="shared" si="372"/>
        <v>0</v>
      </c>
      <c r="AH207" s="547">
        <f t="shared" si="337"/>
        <v>0</v>
      </c>
      <c r="AI207" s="195"/>
      <c r="AJ207" s="492">
        <f t="shared" si="373"/>
        <v>0</v>
      </c>
      <c r="AK207" s="547">
        <f t="shared" si="338"/>
        <v>0</v>
      </c>
      <c r="AL207" s="195"/>
      <c r="AM207" s="492">
        <f t="shared" si="374"/>
        <v>0</v>
      </c>
      <c r="AN207" s="547">
        <f t="shared" si="339"/>
        <v>0</v>
      </c>
      <c r="AO207" s="195"/>
      <c r="AP207" s="492">
        <f t="shared" si="352"/>
        <v>0</v>
      </c>
      <c r="AQ207" s="547">
        <f t="shared" si="340"/>
        <v>0</v>
      </c>
      <c r="AR207" s="195"/>
      <c r="AS207" s="492">
        <f t="shared" si="353"/>
        <v>0</v>
      </c>
      <c r="AT207" s="547">
        <f t="shared" si="341"/>
        <v>0</v>
      </c>
      <c r="AU207" s="195"/>
      <c r="AV207" s="492">
        <f t="shared" si="354"/>
        <v>0</v>
      </c>
      <c r="AW207" s="547">
        <f t="shared" si="342"/>
        <v>0</v>
      </c>
      <c r="AX207" s="195"/>
      <c r="AY207" s="492">
        <f t="shared" si="355"/>
        <v>0</v>
      </c>
      <c r="AZ207" s="547">
        <f t="shared" si="343"/>
        <v>0</v>
      </c>
      <c r="BA207" s="195"/>
      <c r="BB207" s="492">
        <f t="shared" si="356"/>
        <v>0</v>
      </c>
      <c r="BC207" s="547">
        <f t="shared" si="344"/>
        <v>0</v>
      </c>
      <c r="BD207" s="195"/>
      <c r="BE207" s="492">
        <f t="shared" si="357"/>
        <v>0</v>
      </c>
      <c r="BF207" s="547">
        <f t="shared" si="345"/>
        <v>0</v>
      </c>
      <c r="BG207" s="195"/>
      <c r="BH207" s="492">
        <f t="shared" si="358"/>
        <v>0</v>
      </c>
      <c r="BI207" s="547">
        <f t="shared" si="346"/>
        <v>0</v>
      </c>
      <c r="BJ207" s="195"/>
      <c r="BK207" s="492">
        <f t="shared" si="359"/>
        <v>0</v>
      </c>
      <c r="BL207" s="547">
        <f t="shared" si="347"/>
        <v>0</v>
      </c>
      <c r="BM207" s="195"/>
      <c r="BN207" s="492">
        <f t="shared" si="360"/>
        <v>0</v>
      </c>
      <c r="BO207" s="547">
        <f t="shared" si="348"/>
        <v>0</v>
      </c>
      <c r="BP207" s="195"/>
      <c r="BQ207" s="492">
        <f t="shared" si="361"/>
        <v>0</v>
      </c>
      <c r="BR207" s="285">
        <f t="shared" si="326"/>
        <v>0</v>
      </c>
      <c r="BS207" s="286">
        <f t="shared" si="327"/>
        <v>0</v>
      </c>
      <c r="BT207" s="266">
        <f t="shared" si="328"/>
        <v>0</v>
      </c>
      <c r="BU207" s="740">
        <f t="shared" si="376"/>
        <v>9529.8490000000002</v>
      </c>
      <c r="BV207" s="712">
        <f t="shared" si="375"/>
        <v>7505</v>
      </c>
      <c r="BW207" s="266">
        <f t="shared" si="350"/>
        <v>6427.1093850000007</v>
      </c>
      <c r="BX207" s="285">
        <f t="shared" si="377"/>
        <v>9529.8490000000002</v>
      </c>
      <c r="BY207" s="286">
        <f t="shared" si="377"/>
        <v>7505</v>
      </c>
      <c r="BZ207" s="266">
        <f t="shared" si="377"/>
        <v>6427.1093850000007</v>
      </c>
      <c r="CA207" s="285">
        <f t="shared" si="364"/>
        <v>0</v>
      </c>
      <c r="CB207" s="715">
        <v>0</v>
      </c>
      <c r="CC207" s="266">
        <f t="shared" si="378"/>
        <v>0</v>
      </c>
      <c r="CD207" s="309">
        <f t="shared" si="379"/>
        <v>9529.8490000000002</v>
      </c>
      <c r="CE207" s="310">
        <f t="shared" si="379"/>
        <v>7505</v>
      </c>
      <c r="CF207" s="308">
        <f t="shared" si="379"/>
        <v>6427.1093850000007</v>
      </c>
      <c r="CG207" s="326"/>
      <c r="CI207" s="737"/>
    </row>
    <row r="208" spans="1:87" s="972" customFormat="1">
      <c r="A208" s="177">
        <f t="shared" si="365"/>
        <v>195</v>
      </c>
      <c r="B208" s="165" t="s">
        <v>1238</v>
      </c>
      <c r="C208" s="134" t="s">
        <v>226</v>
      </c>
      <c r="D208" s="166" t="s">
        <v>1239</v>
      </c>
      <c r="E208" s="218"/>
      <c r="F208" s="761">
        <v>11349.06</v>
      </c>
      <c r="G208" s="1207">
        <v>7095</v>
      </c>
      <c r="H208" s="183"/>
      <c r="I208" s="207">
        <v>7095</v>
      </c>
      <c r="J208" s="547">
        <f t="shared" si="329"/>
        <v>0</v>
      </c>
      <c r="K208" s="195"/>
      <c r="L208" s="492">
        <f t="shared" si="366"/>
        <v>0</v>
      </c>
      <c r="M208" s="547">
        <f t="shared" si="330"/>
        <v>0</v>
      </c>
      <c r="N208" s="195"/>
      <c r="O208" s="492">
        <f t="shared" si="367"/>
        <v>0</v>
      </c>
      <c r="P208" s="547">
        <f t="shared" si="331"/>
        <v>0</v>
      </c>
      <c r="Q208" s="195"/>
      <c r="R208" s="492">
        <f t="shared" si="368"/>
        <v>0</v>
      </c>
      <c r="S208" s="547">
        <f t="shared" si="332"/>
        <v>0</v>
      </c>
      <c r="T208" s="195"/>
      <c r="U208" s="492">
        <f t="shared" si="369"/>
        <v>0</v>
      </c>
      <c r="V208" s="547">
        <f t="shared" si="333"/>
        <v>0</v>
      </c>
      <c r="W208" s="1074"/>
      <c r="X208" s="492">
        <f t="shared" si="370"/>
        <v>0</v>
      </c>
      <c r="Y208" s="547">
        <f t="shared" si="334"/>
        <v>0</v>
      </c>
      <c r="Z208" s="1074"/>
      <c r="AA208" s="492">
        <f t="shared" si="380"/>
        <v>0</v>
      </c>
      <c r="AB208" s="547">
        <f t="shared" si="335"/>
        <v>0</v>
      </c>
      <c r="AC208" s="195"/>
      <c r="AD208" s="492">
        <f t="shared" si="371"/>
        <v>0</v>
      </c>
      <c r="AE208" s="547">
        <f t="shared" si="336"/>
        <v>0</v>
      </c>
      <c r="AF208" s="195"/>
      <c r="AG208" s="492">
        <f t="shared" si="372"/>
        <v>0</v>
      </c>
      <c r="AH208" s="547">
        <f t="shared" si="337"/>
        <v>0</v>
      </c>
      <c r="AI208" s="195"/>
      <c r="AJ208" s="492">
        <f t="shared" si="373"/>
        <v>0</v>
      </c>
      <c r="AK208" s="547">
        <f t="shared" si="338"/>
        <v>0</v>
      </c>
      <c r="AL208" s="195"/>
      <c r="AM208" s="492">
        <f t="shared" si="374"/>
        <v>0</v>
      </c>
      <c r="AN208" s="547">
        <f t="shared" si="339"/>
        <v>0</v>
      </c>
      <c r="AO208" s="195"/>
      <c r="AP208" s="492">
        <f t="shared" si="352"/>
        <v>0</v>
      </c>
      <c r="AQ208" s="547">
        <f t="shared" si="340"/>
        <v>0</v>
      </c>
      <c r="AR208" s="195"/>
      <c r="AS208" s="492">
        <f t="shared" si="353"/>
        <v>0</v>
      </c>
      <c r="AT208" s="547">
        <f t="shared" si="341"/>
        <v>0</v>
      </c>
      <c r="AU208" s="195"/>
      <c r="AV208" s="492">
        <f t="shared" si="354"/>
        <v>0</v>
      </c>
      <c r="AW208" s="547">
        <f t="shared" si="342"/>
        <v>0</v>
      </c>
      <c r="AX208" s="195"/>
      <c r="AY208" s="492">
        <f t="shared" si="355"/>
        <v>0</v>
      </c>
      <c r="AZ208" s="547">
        <f t="shared" si="343"/>
        <v>0</v>
      </c>
      <c r="BA208" s="195"/>
      <c r="BB208" s="492">
        <f t="shared" si="356"/>
        <v>0</v>
      </c>
      <c r="BC208" s="547">
        <f t="shared" si="344"/>
        <v>0</v>
      </c>
      <c r="BD208" s="195"/>
      <c r="BE208" s="492">
        <f t="shared" si="357"/>
        <v>0</v>
      </c>
      <c r="BF208" s="547">
        <f t="shared" si="345"/>
        <v>0</v>
      </c>
      <c r="BG208" s="195"/>
      <c r="BH208" s="492">
        <f t="shared" si="358"/>
        <v>0</v>
      </c>
      <c r="BI208" s="547">
        <f t="shared" si="346"/>
        <v>0</v>
      </c>
      <c r="BJ208" s="195"/>
      <c r="BK208" s="492">
        <f t="shared" si="359"/>
        <v>0</v>
      </c>
      <c r="BL208" s="547">
        <f t="shared" si="347"/>
        <v>0</v>
      </c>
      <c r="BM208" s="195"/>
      <c r="BN208" s="492">
        <f t="shared" si="360"/>
        <v>0</v>
      </c>
      <c r="BO208" s="547">
        <f t="shared" si="348"/>
        <v>0</v>
      </c>
      <c r="BP208" s="195"/>
      <c r="BQ208" s="492">
        <f t="shared" si="361"/>
        <v>0</v>
      </c>
      <c r="BR208" s="285">
        <f t="shared" si="326"/>
        <v>0</v>
      </c>
      <c r="BS208" s="286">
        <f t="shared" si="327"/>
        <v>0</v>
      </c>
      <c r="BT208" s="266">
        <f t="shared" si="328"/>
        <v>0</v>
      </c>
      <c r="BU208" s="740">
        <f t="shared" si="376"/>
        <v>9009.2309999999998</v>
      </c>
      <c r="BV208" s="712">
        <f t="shared" si="375"/>
        <v>7095</v>
      </c>
      <c r="BW208" s="266">
        <f t="shared" si="350"/>
        <v>6075.994815</v>
      </c>
      <c r="BX208" s="285">
        <f t="shared" si="377"/>
        <v>9009.2309999999998</v>
      </c>
      <c r="BY208" s="286">
        <f t="shared" si="377"/>
        <v>7095</v>
      </c>
      <c r="BZ208" s="266">
        <f t="shared" si="377"/>
        <v>6075.994815</v>
      </c>
      <c r="CA208" s="285">
        <f t="shared" si="364"/>
        <v>0</v>
      </c>
      <c r="CB208" s="715">
        <v>0</v>
      </c>
      <c r="CC208" s="266">
        <f t="shared" si="378"/>
        <v>0</v>
      </c>
      <c r="CD208" s="309">
        <f t="shared" si="379"/>
        <v>9009.2309999999998</v>
      </c>
      <c r="CE208" s="310">
        <f t="shared" si="379"/>
        <v>7095</v>
      </c>
      <c r="CF208" s="308">
        <f t="shared" si="379"/>
        <v>6075.994815</v>
      </c>
      <c r="CG208" s="326"/>
      <c r="CI208" s="737"/>
    </row>
    <row r="209" spans="1:87" s="972" customFormat="1">
      <c r="A209" s="177">
        <f t="shared" si="365"/>
        <v>196</v>
      </c>
      <c r="B209" s="165" t="s">
        <v>1240</v>
      </c>
      <c r="C209" s="134" t="s">
        <v>226</v>
      </c>
      <c r="D209" s="166" t="s">
        <v>43</v>
      </c>
      <c r="E209" s="218"/>
      <c r="F209" s="761">
        <v>11349.06</v>
      </c>
      <c r="G209" s="1207">
        <v>8025</v>
      </c>
      <c r="H209" s="183"/>
      <c r="I209" s="207">
        <v>8025</v>
      </c>
      <c r="J209" s="547">
        <f t="shared" si="329"/>
        <v>0</v>
      </c>
      <c r="K209" s="195"/>
      <c r="L209" s="492">
        <f t="shared" si="366"/>
        <v>0</v>
      </c>
      <c r="M209" s="547">
        <f t="shared" si="330"/>
        <v>0</v>
      </c>
      <c r="N209" s="195"/>
      <c r="O209" s="492">
        <f t="shared" si="367"/>
        <v>0</v>
      </c>
      <c r="P209" s="547">
        <f t="shared" si="331"/>
        <v>0</v>
      </c>
      <c r="Q209" s="195"/>
      <c r="R209" s="492">
        <f t="shared" si="368"/>
        <v>0</v>
      </c>
      <c r="S209" s="547">
        <f t="shared" si="332"/>
        <v>0</v>
      </c>
      <c r="T209" s="195"/>
      <c r="U209" s="492">
        <f t="shared" si="369"/>
        <v>0</v>
      </c>
      <c r="V209" s="547">
        <f t="shared" si="333"/>
        <v>0</v>
      </c>
      <c r="W209" s="1074"/>
      <c r="X209" s="492">
        <f t="shared" si="370"/>
        <v>0</v>
      </c>
      <c r="Y209" s="547">
        <f t="shared" si="334"/>
        <v>0</v>
      </c>
      <c r="Z209" s="1074"/>
      <c r="AA209" s="492">
        <f t="shared" si="380"/>
        <v>0</v>
      </c>
      <c r="AB209" s="547">
        <f t="shared" si="335"/>
        <v>0</v>
      </c>
      <c r="AC209" s="195"/>
      <c r="AD209" s="492">
        <f t="shared" si="371"/>
        <v>0</v>
      </c>
      <c r="AE209" s="547">
        <f t="shared" si="336"/>
        <v>0</v>
      </c>
      <c r="AF209" s="195"/>
      <c r="AG209" s="492">
        <f t="shared" si="372"/>
        <v>0</v>
      </c>
      <c r="AH209" s="547">
        <f t="shared" si="337"/>
        <v>0</v>
      </c>
      <c r="AI209" s="195"/>
      <c r="AJ209" s="492">
        <f t="shared" si="373"/>
        <v>0</v>
      </c>
      <c r="AK209" s="547">
        <f t="shared" si="338"/>
        <v>0</v>
      </c>
      <c r="AL209" s="195"/>
      <c r="AM209" s="492">
        <f t="shared" si="374"/>
        <v>0</v>
      </c>
      <c r="AN209" s="547">
        <f t="shared" si="339"/>
        <v>0</v>
      </c>
      <c r="AO209" s="195"/>
      <c r="AP209" s="492">
        <f t="shared" si="352"/>
        <v>0</v>
      </c>
      <c r="AQ209" s="547">
        <f t="shared" si="340"/>
        <v>0</v>
      </c>
      <c r="AR209" s="195"/>
      <c r="AS209" s="492">
        <f t="shared" si="353"/>
        <v>0</v>
      </c>
      <c r="AT209" s="547">
        <f t="shared" si="341"/>
        <v>0</v>
      </c>
      <c r="AU209" s="195"/>
      <c r="AV209" s="492">
        <f t="shared" si="354"/>
        <v>0</v>
      </c>
      <c r="AW209" s="547">
        <f t="shared" si="342"/>
        <v>0</v>
      </c>
      <c r="AX209" s="195"/>
      <c r="AY209" s="492">
        <f t="shared" si="355"/>
        <v>0</v>
      </c>
      <c r="AZ209" s="547">
        <f t="shared" si="343"/>
        <v>0</v>
      </c>
      <c r="BA209" s="195"/>
      <c r="BB209" s="492">
        <f t="shared" si="356"/>
        <v>0</v>
      </c>
      <c r="BC209" s="547">
        <f t="shared" si="344"/>
        <v>0</v>
      </c>
      <c r="BD209" s="195"/>
      <c r="BE209" s="492">
        <f t="shared" si="357"/>
        <v>0</v>
      </c>
      <c r="BF209" s="547">
        <f t="shared" si="345"/>
        <v>0</v>
      </c>
      <c r="BG209" s="195"/>
      <c r="BH209" s="492">
        <f t="shared" si="358"/>
        <v>0</v>
      </c>
      <c r="BI209" s="547">
        <f t="shared" si="346"/>
        <v>0</v>
      </c>
      <c r="BJ209" s="195"/>
      <c r="BK209" s="492">
        <f t="shared" si="359"/>
        <v>0</v>
      </c>
      <c r="BL209" s="547">
        <f t="shared" si="347"/>
        <v>0</v>
      </c>
      <c r="BM209" s="195"/>
      <c r="BN209" s="492">
        <f t="shared" si="360"/>
        <v>0</v>
      </c>
      <c r="BO209" s="547">
        <f t="shared" si="348"/>
        <v>0</v>
      </c>
      <c r="BP209" s="195"/>
      <c r="BQ209" s="492">
        <f t="shared" si="361"/>
        <v>0</v>
      </c>
      <c r="BR209" s="285">
        <f t="shared" si="326"/>
        <v>0</v>
      </c>
      <c r="BS209" s="286">
        <f t="shared" si="327"/>
        <v>0</v>
      </c>
      <c r="BT209" s="266">
        <f t="shared" si="328"/>
        <v>0</v>
      </c>
      <c r="BU209" s="740">
        <f t="shared" si="376"/>
        <v>10190.145</v>
      </c>
      <c r="BV209" s="712">
        <f t="shared" si="375"/>
        <v>8025</v>
      </c>
      <c r="BW209" s="266">
        <f t="shared" si="350"/>
        <v>6872.4254250000004</v>
      </c>
      <c r="BX209" s="285">
        <f t="shared" si="377"/>
        <v>10190.145</v>
      </c>
      <c r="BY209" s="286">
        <f t="shared" si="377"/>
        <v>8025</v>
      </c>
      <c r="BZ209" s="266">
        <f t="shared" si="377"/>
        <v>6872.4254250000004</v>
      </c>
      <c r="CA209" s="285">
        <f t="shared" si="364"/>
        <v>0</v>
      </c>
      <c r="CB209" s="715">
        <v>0</v>
      </c>
      <c r="CC209" s="266">
        <f t="shared" si="378"/>
        <v>0</v>
      </c>
      <c r="CD209" s="309">
        <f t="shared" si="379"/>
        <v>10190.145</v>
      </c>
      <c r="CE209" s="310">
        <f t="shared" si="379"/>
        <v>8025</v>
      </c>
      <c r="CF209" s="308">
        <f t="shared" si="379"/>
        <v>6872.4254250000004</v>
      </c>
      <c r="CG209" s="326"/>
      <c r="CI209" s="737"/>
    </row>
    <row r="210" spans="1:87" s="972" customFormat="1">
      <c r="A210" s="177">
        <f t="shared" si="365"/>
        <v>197</v>
      </c>
      <c r="B210" s="165" t="s">
        <v>1242</v>
      </c>
      <c r="C210" s="134" t="s">
        <v>226</v>
      </c>
      <c r="D210" s="166" t="s">
        <v>1243</v>
      </c>
      <c r="E210" s="218"/>
      <c r="F210" s="761">
        <v>11349.06</v>
      </c>
      <c r="G210" s="1207">
        <v>10000</v>
      </c>
      <c r="H210" s="183"/>
      <c r="I210" s="207">
        <v>10000</v>
      </c>
      <c r="J210" s="547">
        <f t="shared" si="329"/>
        <v>0</v>
      </c>
      <c r="K210" s="195"/>
      <c r="L210" s="492">
        <f t="shared" si="366"/>
        <v>0</v>
      </c>
      <c r="M210" s="547">
        <f t="shared" si="330"/>
        <v>0</v>
      </c>
      <c r="N210" s="195"/>
      <c r="O210" s="492">
        <f t="shared" si="367"/>
        <v>0</v>
      </c>
      <c r="P210" s="547">
        <f t="shared" si="331"/>
        <v>0</v>
      </c>
      <c r="Q210" s="195"/>
      <c r="R210" s="492">
        <f t="shared" si="368"/>
        <v>0</v>
      </c>
      <c r="S210" s="547">
        <f t="shared" si="332"/>
        <v>0</v>
      </c>
      <c r="T210" s="195"/>
      <c r="U210" s="492">
        <f t="shared" si="369"/>
        <v>0</v>
      </c>
      <c r="V210" s="547">
        <f t="shared" si="333"/>
        <v>0</v>
      </c>
      <c r="W210" s="1074"/>
      <c r="X210" s="492">
        <f t="shared" si="370"/>
        <v>0</v>
      </c>
      <c r="Y210" s="547">
        <f t="shared" si="334"/>
        <v>0</v>
      </c>
      <c r="Z210" s="1074"/>
      <c r="AA210" s="492">
        <f t="shared" si="380"/>
        <v>0</v>
      </c>
      <c r="AB210" s="547">
        <f t="shared" si="335"/>
        <v>0</v>
      </c>
      <c r="AC210" s="195"/>
      <c r="AD210" s="492">
        <f t="shared" si="371"/>
        <v>0</v>
      </c>
      <c r="AE210" s="547">
        <f t="shared" si="336"/>
        <v>0</v>
      </c>
      <c r="AF210" s="195"/>
      <c r="AG210" s="492">
        <f t="shared" si="372"/>
        <v>0</v>
      </c>
      <c r="AH210" s="547">
        <f t="shared" si="337"/>
        <v>0</v>
      </c>
      <c r="AI210" s="195"/>
      <c r="AJ210" s="492">
        <f t="shared" si="373"/>
        <v>0</v>
      </c>
      <c r="AK210" s="547">
        <f t="shared" si="338"/>
        <v>0</v>
      </c>
      <c r="AL210" s="195"/>
      <c r="AM210" s="492">
        <f t="shared" si="374"/>
        <v>0</v>
      </c>
      <c r="AN210" s="547">
        <f t="shared" si="339"/>
        <v>0</v>
      </c>
      <c r="AO210" s="195"/>
      <c r="AP210" s="492">
        <f t="shared" si="352"/>
        <v>0</v>
      </c>
      <c r="AQ210" s="547">
        <f t="shared" si="340"/>
        <v>0</v>
      </c>
      <c r="AR210" s="195"/>
      <c r="AS210" s="492">
        <f t="shared" si="353"/>
        <v>0</v>
      </c>
      <c r="AT210" s="547">
        <f t="shared" si="341"/>
        <v>0</v>
      </c>
      <c r="AU210" s="195"/>
      <c r="AV210" s="492">
        <f t="shared" si="354"/>
        <v>0</v>
      </c>
      <c r="AW210" s="547">
        <f t="shared" si="342"/>
        <v>0</v>
      </c>
      <c r="AX210" s="195"/>
      <c r="AY210" s="492">
        <f t="shared" si="355"/>
        <v>0</v>
      </c>
      <c r="AZ210" s="547">
        <f t="shared" si="343"/>
        <v>0</v>
      </c>
      <c r="BA210" s="195"/>
      <c r="BB210" s="492">
        <f t="shared" si="356"/>
        <v>0</v>
      </c>
      <c r="BC210" s="547">
        <f t="shared" si="344"/>
        <v>0</v>
      </c>
      <c r="BD210" s="195"/>
      <c r="BE210" s="492">
        <f t="shared" si="357"/>
        <v>0</v>
      </c>
      <c r="BF210" s="547">
        <f t="shared" si="345"/>
        <v>0</v>
      </c>
      <c r="BG210" s="195"/>
      <c r="BH210" s="492">
        <f t="shared" si="358"/>
        <v>0</v>
      </c>
      <c r="BI210" s="547">
        <f t="shared" si="346"/>
        <v>0</v>
      </c>
      <c r="BJ210" s="195"/>
      <c r="BK210" s="492">
        <f t="shared" si="359"/>
        <v>0</v>
      </c>
      <c r="BL210" s="547">
        <f t="shared" si="347"/>
        <v>0</v>
      </c>
      <c r="BM210" s="195"/>
      <c r="BN210" s="492">
        <f t="shared" si="360"/>
        <v>0</v>
      </c>
      <c r="BO210" s="547">
        <f t="shared" si="348"/>
        <v>0</v>
      </c>
      <c r="BP210" s="195"/>
      <c r="BQ210" s="492">
        <f t="shared" si="361"/>
        <v>0</v>
      </c>
      <c r="BR210" s="285">
        <f t="shared" si="326"/>
        <v>0</v>
      </c>
      <c r="BS210" s="286">
        <f t="shared" si="327"/>
        <v>0</v>
      </c>
      <c r="BT210" s="266">
        <f t="shared" si="328"/>
        <v>0</v>
      </c>
      <c r="BU210" s="740">
        <f t="shared" si="376"/>
        <v>12698</v>
      </c>
      <c r="BV210" s="712">
        <f t="shared" si="375"/>
        <v>10000</v>
      </c>
      <c r="BW210" s="266">
        <f t="shared" si="350"/>
        <v>8563.77</v>
      </c>
      <c r="BX210" s="285">
        <f t="shared" si="377"/>
        <v>12698</v>
      </c>
      <c r="BY210" s="286">
        <f t="shared" si="377"/>
        <v>10000</v>
      </c>
      <c r="BZ210" s="266">
        <f t="shared" si="377"/>
        <v>8563.77</v>
      </c>
      <c r="CA210" s="285">
        <f t="shared" si="364"/>
        <v>0</v>
      </c>
      <c r="CB210" s="715">
        <v>0</v>
      </c>
      <c r="CC210" s="266">
        <f t="shared" si="378"/>
        <v>0</v>
      </c>
      <c r="CD210" s="309">
        <f t="shared" si="379"/>
        <v>12698</v>
      </c>
      <c r="CE210" s="310">
        <f t="shared" si="379"/>
        <v>10000</v>
      </c>
      <c r="CF210" s="308">
        <f t="shared" si="379"/>
        <v>8563.77</v>
      </c>
      <c r="CG210" s="326"/>
      <c r="CI210" s="737"/>
    </row>
    <row r="211" spans="1:87" s="972" customFormat="1">
      <c r="A211" s="177">
        <f t="shared" si="365"/>
        <v>198</v>
      </c>
      <c r="B211" s="165" t="s">
        <v>1244</v>
      </c>
      <c r="C211" s="134" t="s">
        <v>226</v>
      </c>
      <c r="D211" s="166" t="s">
        <v>1245</v>
      </c>
      <c r="E211" s="218"/>
      <c r="F211" s="761">
        <v>11349.06</v>
      </c>
      <c r="G211" s="1207">
        <v>6515</v>
      </c>
      <c r="H211" s="183"/>
      <c r="I211" s="207">
        <v>6515</v>
      </c>
      <c r="J211" s="547">
        <f t="shared" si="329"/>
        <v>0</v>
      </c>
      <c r="K211" s="195"/>
      <c r="L211" s="492">
        <f t="shared" si="366"/>
        <v>0</v>
      </c>
      <c r="M211" s="547">
        <f t="shared" si="330"/>
        <v>0</v>
      </c>
      <c r="N211" s="195"/>
      <c r="O211" s="492">
        <f t="shared" si="367"/>
        <v>0</v>
      </c>
      <c r="P211" s="547">
        <f t="shared" si="331"/>
        <v>0</v>
      </c>
      <c r="Q211" s="195"/>
      <c r="R211" s="492">
        <f t="shared" si="368"/>
        <v>0</v>
      </c>
      <c r="S211" s="547">
        <f t="shared" si="332"/>
        <v>0</v>
      </c>
      <c r="T211" s="195"/>
      <c r="U211" s="492">
        <f t="shared" si="369"/>
        <v>0</v>
      </c>
      <c r="V211" s="547">
        <f t="shared" si="333"/>
        <v>0</v>
      </c>
      <c r="W211" s="1074"/>
      <c r="X211" s="492">
        <f t="shared" si="370"/>
        <v>0</v>
      </c>
      <c r="Y211" s="547">
        <f t="shared" si="334"/>
        <v>0</v>
      </c>
      <c r="Z211" s="1074"/>
      <c r="AA211" s="492">
        <f t="shared" si="380"/>
        <v>0</v>
      </c>
      <c r="AB211" s="547">
        <f t="shared" si="335"/>
        <v>0</v>
      </c>
      <c r="AC211" s="195"/>
      <c r="AD211" s="492">
        <f t="shared" si="371"/>
        <v>0</v>
      </c>
      <c r="AE211" s="547">
        <f t="shared" si="336"/>
        <v>0</v>
      </c>
      <c r="AF211" s="195"/>
      <c r="AG211" s="492">
        <f t="shared" si="372"/>
        <v>0</v>
      </c>
      <c r="AH211" s="547">
        <f t="shared" si="337"/>
        <v>0</v>
      </c>
      <c r="AI211" s="195"/>
      <c r="AJ211" s="492">
        <f t="shared" si="373"/>
        <v>0</v>
      </c>
      <c r="AK211" s="547">
        <f t="shared" si="338"/>
        <v>0</v>
      </c>
      <c r="AL211" s="195"/>
      <c r="AM211" s="492">
        <f t="shared" si="374"/>
        <v>0</v>
      </c>
      <c r="AN211" s="547">
        <f t="shared" si="339"/>
        <v>0</v>
      </c>
      <c r="AO211" s="195"/>
      <c r="AP211" s="492">
        <f t="shared" si="352"/>
        <v>0</v>
      </c>
      <c r="AQ211" s="547">
        <f t="shared" si="340"/>
        <v>0</v>
      </c>
      <c r="AR211" s="195"/>
      <c r="AS211" s="492">
        <f t="shared" si="353"/>
        <v>0</v>
      </c>
      <c r="AT211" s="547">
        <f t="shared" si="341"/>
        <v>0</v>
      </c>
      <c r="AU211" s="195"/>
      <c r="AV211" s="492">
        <f t="shared" si="354"/>
        <v>0</v>
      </c>
      <c r="AW211" s="547">
        <f t="shared" si="342"/>
        <v>0</v>
      </c>
      <c r="AX211" s="195"/>
      <c r="AY211" s="492">
        <f t="shared" si="355"/>
        <v>0</v>
      </c>
      <c r="AZ211" s="547">
        <f t="shared" si="343"/>
        <v>0</v>
      </c>
      <c r="BA211" s="195"/>
      <c r="BB211" s="492">
        <f t="shared" si="356"/>
        <v>0</v>
      </c>
      <c r="BC211" s="547">
        <f t="shared" si="344"/>
        <v>0</v>
      </c>
      <c r="BD211" s="195"/>
      <c r="BE211" s="492">
        <f t="shared" si="357"/>
        <v>0</v>
      </c>
      <c r="BF211" s="547">
        <f t="shared" si="345"/>
        <v>0</v>
      </c>
      <c r="BG211" s="195"/>
      <c r="BH211" s="492">
        <f t="shared" si="358"/>
        <v>0</v>
      </c>
      <c r="BI211" s="547">
        <f t="shared" si="346"/>
        <v>0</v>
      </c>
      <c r="BJ211" s="195"/>
      <c r="BK211" s="492">
        <f t="shared" si="359"/>
        <v>0</v>
      </c>
      <c r="BL211" s="547">
        <f t="shared" si="347"/>
        <v>0</v>
      </c>
      <c r="BM211" s="195"/>
      <c r="BN211" s="492">
        <f t="shared" si="360"/>
        <v>0</v>
      </c>
      <c r="BO211" s="547">
        <f t="shared" si="348"/>
        <v>0</v>
      </c>
      <c r="BP211" s="195"/>
      <c r="BQ211" s="492">
        <f t="shared" si="361"/>
        <v>0</v>
      </c>
      <c r="BR211" s="285">
        <f t="shared" si="326"/>
        <v>0</v>
      </c>
      <c r="BS211" s="286">
        <f t="shared" si="327"/>
        <v>0</v>
      </c>
      <c r="BT211" s="266">
        <f t="shared" si="328"/>
        <v>0</v>
      </c>
      <c r="BU211" s="740">
        <f t="shared" si="376"/>
        <v>8272.7469999999994</v>
      </c>
      <c r="BV211" s="712">
        <f t="shared" si="375"/>
        <v>6515</v>
      </c>
      <c r="BW211" s="266">
        <f t="shared" si="350"/>
        <v>5579.296155</v>
      </c>
      <c r="BX211" s="285">
        <f t="shared" si="377"/>
        <v>8272.7469999999994</v>
      </c>
      <c r="BY211" s="286">
        <f t="shared" si="377"/>
        <v>6515</v>
      </c>
      <c r="BZ211" s="266">
        <f t="shared" si="377"/>
        <v>5579.296155</v>
      </c>
      <c r="CA211" s="285">
        <f t="shared" si="364"/>
        <v>0</v>
      </c>
      <c r="CB211" s="715">
        <v>0</v>
      </c>
      <c r="CC211" s="266">
        <f t="shared" si="378"/>
        <v>0</v>
      </c>
      <c r="CD211" s="309">
        <f t="shared" si="379"/>
        <v>8272.7469999999994</v>
      </c>
      <c r="CE211" s="310">
        <f t="shared" si="379"/>
        <v>6515</v>
      </c>
      <c r="CF211" s="308">
        <f t="shared" si="379"/>
        <v>5579.296155</v>
      </c>
      <c r="CG211" s="326"/>
      <c r="CI211" s="737"/>
    </row>
    <row r="212" spans="1:87" s="972" customFormat="1">
      <c r="A212" s="177">
        <f t="shared" si="365"/>
        <v>199</v>
      </c>
      <c r="B212" s="165" t="s">
        <v>1247</v>
      </c>
      <c r="C212" s="134" t="s">
        <v>226</v>
      </c>
      <c r="D212" s="166" t="s">
        <v>44</v>
      </c>
      <c r="E212" s="218"/>
      <c r="F212" s="761">
        <v>11349.06</v>
      </c>
      <c r="G212" s="1207">
        <v>7875</v>
      </c>
      <c r="H212" s="183"/>
      <c r="I212" s="207">
        <v>7875</v>
      </c>
      <c r="J212" s="547">
        <f t="shared" si="329"/>
        <v>0</v>
      </c>
      <c r="K212" s="195"/>
      <c r="L212" s="492">
        <f t="shared" si="366"/>
        <v>0</v>
      </c>
      <c r="M212" s="547">
        <f t="shared" si="330"/>
        <v>0</v>
      </c>
      <c r="N212" s="195"/>
      <c r="O212" s="492">
        <f t="shared" si="367"/>
        <v>0</v>
      </c>
      <c r="P212" s="547">
        <f t="shared" si="331"/>
        <v>0</v>
      </c>
      <c r="Q212" s="195"/>
      <c r="R212" s="492">
        <f t="shared" si="368"/>
        <v>0</v>
      </c>
      <c r="S212" s="547">
        <f t="shared" si="332"/>
        <v>0</v>
      </c>
      <c r="T212" s="195"/>
      <c r="U212" s="492">
        <f t="shared" si="369"/>
        <v>0</v>
      </c>
      <c r="V212" s="547">
        <f t="shared" si="333"/>
        <v>0</v>
      </c>
      <c r="W212" s="1074"/>
      <c r="X212" s="492">
        <f t="shared" si="370"/>
        <v>0</v>
      </c>
      <c r="Y212" s="547">
        <f t="shared" si="334"/>
        <v>0</v>
      </c>
      <c r="Z212" s="1074"/>
      <c r="AA212" s="492">
        <f t="shared" si="380"/>
        <v>0</v>
      </c>
      <c r="AB212" s="547">
        <f t="shared" si="335"/>
        <v>0</v>
      </c>
      <c r="AC212" s="195"/>
      <c r="AD212" s="492">
        <f t="shared" si="371"/>
        <v>0</v>
      </c>
      <c r="AE212" s="547">
        <f t="shared" si="336"/>
        <v>0</v>
      </c>
      <c r="AF212" s="195"/>
      <c r="AG212" s="492">
        <f t="shared" si="372"/>
        <v>0</v>
      </c>
      <c r="AH212" s="547">
        <f t="shared" si="337"/>
        <v>0</v>
      </c>
      <c r="AI212" s="195"/>
      <c r="AJ212" s="492">
        <f t="shared" si="373"/>
        <v>0</v>
      </c>
      <c r="AK212" s="547">
        <f t="shared" si="338"/>
        <v>0</v>
      </c>
      <c r="AL212" s="195"/>
      <c r="AM212" s="492">
        <f t="shared" si="374"/>
        <v>0</v>
      </c>
      <c r="AN212" s="547">
        <f t="shared" si="339"/>
        <v>0</v>
      </c>
      <c r="AO212" s="195"/>
      <c r="AP212" s="492">
        <f t="shared" si="352"/>
        <v>0</v>
      </c>
      <c r="AQ212" s="547">
        <f t="shared" si="340"/>
        <v>0</v>
      </c>
      <c r="AR212" s="195"/>
      <c r="AS212" s="492">
        <f t="shared" si="353"/>
        <v>0</v>
      </c>
      <c r="AT212" s="547">
        <f t="shared" si="341"/>
        <v>0</v>
      </c>
      <c r="AU212" s="195"/>
      <c r="AV212" s="492">
        <f t="shared" si="354"/>
        <v>0</v>
      </c>
      <c r="AW212" s="547">
        <f t="shared" si="342"/>
        <v>0</v>
      </c>
      <c r="AX212" s="195"/>
      <c r="AY212" s="492">
        <f t="shared" si="355"/>
        <v>0</v>
      </c>
      <c r="AZ212" s="547">
        <f t="shared" si="343"/>
        <v>0</v>
      </c>
      <c r="BA212" s="195"/>
      <c r="BB212" s="492">
        <f t="shared" si="356"/>
        <v>0</v>
      </c>
      <c r="BC212" s="547">
        <f t="shared" si="344"/>
        <v>0</v>
      </c>
      <c r="BD212" s="195"/>
      <c r="BE212" s="492">
        <f t="shared" si="357"/>
        <v>0</v>
      </c>
      <c r="BF212" s="547">
        <f t="shared" si="345"/>
        <v>0</v>
      </c>
      <c r="BG212" s="195"/>
      <c r="BH212" s="492">
        <f t="shared" si="358"/>
        <v>0</v>
      </c>
      <c r="BI212" s="547">
        <f t="shared" si="346"/>
        <v>0</v>
      </c>
      <c r="BJ212" s="195"/>
      <c r="BK212" s="492">
        <f t="shared" si="359"/>
        <v>0</v>
      </c>
      <c r="BL212" s="547">
        <f t="shared" si="347"/>
        <v>0</v>
      </c>
      <c r="BM212" s="195"/>
      <c r="BN212" s="492">
        <f t="shared" si="360"/>
        <v>0</v>
      </c>
      <c r="BO212" s="547">
        <f t="shared" si="348"/>
        <v>0</v>
      </c>
      <c r="BP212" s="195"/>
      <c r="BQ212" s="492">
        <f t="shared" si="361"/>
        <v>0</v>
      </c>
      <c r="BR212" s="285">
        <f t="shared" si="326"/>
        <v>0</v>
      </c>
      <c r="BS212" s="286">
        <f t="shared" si="327"/>
        <v>0</v>
      </c>
      <c r="BT212" s="266">
        <f t="shared" si="328"/>
        <v>0</v>
      </c>
      <c r="BU212" s="740">
        <f t="shared" si="376"/>
        <v>9999.6750000000011</v>
      </c>
      <c r="BV212" s="712">
        <f t="shared" si="375"/>
        <v>7875</v>
      </c>
      <c r="BW212" s="266">
        <f t="shared" si="350"/>
        <v>6743.9688750000005</v>
      </c>
      <c r="BX212" s="285">
        <f t="shared" si="377"/>
        <v>9999.6750000000011</v>
      </c>
      <c r="BY212" s="286">
        <f t="shared" si="377"/>
        <v>7875</v>
      </c>
      <c r="BZ212" s="266">
        <f t="shared" si="377"/>
        <v>6743.9688750000005</v>
      </c>
      <c r="CA212" s="285">
        <f t="shared" si="364"/>
        <v>0</v>
      </c>
      <c r="CB212" s="715">
        <v>0</v>
      </c>
      <c r="CC212" s="266">
        <f t="shared" si="378"/>
        <v>0</v>
      </c>
      <c r="CD212" s="309">
        <f t="shared" si="379"/>
        <v>9999.6750000000011</v>
      </c>
      <c r="CE212" s="310">
        <f t="shared" si="379"/>
        <v>7875</v>
      </c>
      <c r="CF212" s="308">
        <f t="shared" si="379"/>
        <v>6743.9688750000005</v>
      </c>
      <c r="CG212" s="326"/>
      <c r="CI212" s="737"/>
    </row>
    <row r="213" spans="1:87" s="972" customFormat="1">
      <c r="A213" s="177">
        <f t="shared" si="365"/>
        <v>200</v>
      </c>
      <c r="B213" s="165" t="s">
        <v>1249</v>
      </c>
      <c r="C213" s="134" t="s">
        <v>226</v>
      </c>
      <c r="D213" s="166" t="s">
        <v>1250</v>
      </c>
      <c r="E213" s="218"/>
      <c r="F213" s="761">
        <v>11349.06</v>
      </c>
      <c r="G213" s="1207">
        <v>10000</v>
      </c>
      <c r="H213" s="183"/>
      <c r="I213" s="207">
        <v>10000</v>
      </c>
      <c r="J213" s="547">
        <f t="shared" si="329"/>
        <v>0</v>
      </c>
      <c r="K213" s="195"/>
      <c r="L213" s="492">
        <f t="shared" si="366"/>
        <v>0</v>
      </c>
      <c r="M213" s="547">
        <f t="shared" si="330"/>
        <v>0</v>
      </c>
      <c r="N213" s="195"/>
      <c r="O213" s="492">
        <f t="shared" si="367"/>
        <v>0</v>
      </c>
      <c r="P213" s="547">
        <f t="shared" si="331"/>
        <v>0</v>
      </c>
      <c r="Q213" s="195"/>
      <c r="R213" s="492">
        <f t="shared" si="368"/>
        <v>0</v>
      </c>
      <c r="S213" s="547">
        <f t="shared" si="332"/>
        <v>0</v>
      </c>
      <c r="T213" s="195"/>
      <c r="U213" s="492">
        <f t="shared" si="369"/>
        <v>0</v>
      </c>
      <c r="V213" s="547">
        <f t="shared" si="333"/>
        <v>0</v>
      </c>
      <c r="W213" s="1074"/>
      <c r="X213" s="492">
        <f t="shared" si="370"/>
        <v>0</v>
      </c>
      <c r="Y213" s="547">
        <f t="shared" si="334"/>
        <v>0</v>
      </c>
      <c r="Z213" s="1074"/>
      <c r="AA213" s="492">
        <f t="shared" si="380"/>
        <v>0</v>
      </c>
      <c r="AB213" s="547">
        <f t="shared" si="335"/>
        <v>0</v>
      </c>
      <c r="AC213" s="195"/>
      <c r="AD213" s="492">
        <f t="shared" si="371"/>
        <v>0</v>
      </c>
      <c r="AE213" s="547">
        <f t="shared" si="336"/>
        <v>0</v>
      </c>
      <c r="AF213" s="195"/>
      <c r="AG213" s="492">
        <f t="shared" si="372"/>
        <v>0</v>
      </c>
      <c r="AH213" s="547">
        <f t="shared" si="337"/>
        <v>0</v>
      </c>
      <c r="AI213" s="195"/>
      <c r="AJ213" s="492">
        <f t="shared" si="373"/>
        <v>0</v>
      </c>
      <c r="AK213" s="547">
        <f t="shared" si="338"/>
        <v>0</v>
      </c>
      <c r="AL213" s="195"/>
      <c r="AM213" s="492">
        <f t="shared" si="374"/>
        <v>0</v>
      </c>
      <c r="AN213" s="547">
        <f t="shared" si="339"/>
        <v>0</v>
      </c>
      <c r="AO213" s="195"/>
      <c r="AP213" s="492">
        <f t="shared" si="352"/>
        <v>0</v>
      </c>
      <c r="AQ213" s="547">
        <f t="shared" si="340"/>
        <v>0</v>
      </c>
      <c r="AR213" s="195"/>
      <c r="AS213" s="492">
        <f t="shared" si="353"/>
        <v>0</v>
      </c>
      <c r="AT213" s="547">
        <f t="shared" si="341"/>
        <v>0</v>
      </c>
      <c r="AU213" s="195"/>
      <c r="AV213" s="492">
        <f t="shared" si="354"/>
        <v>0</v>
      </c>
      <c r="AW213" s="547">
        <f t="shared" si="342"/>
        <v>0</v>
      </c>
      <c r="AX213" s="195"/>
      <c r="AY213" s="492">
        <f t="shared" si="355"/>
        <v>0</v>
      </c>
      <c r="AZ213" s="547">
        <f t="shared" si="343"/>
        <v>0</v>
      </c>
      <c r="BA213" s="195"/>
      <c r="BB213" s="492">
        <f t="shared" si="356"/>
        <v>0</v>
      </c>
      <c r="BC213" s="547">
        <f t="shared" si="344"/>
        <v>0</v>
      </c>
      <c r="BD213" s="195"/>
      <c r="BE213" s="492">
        <f t="shared" si="357"/>
        <v>0</v>
      </c>
      <c r="BF213" s="547">
        <f t="shared" si="345"/>
        <v>0</v>
      </c>
      <c r="BG213" s="195"/>
      <c r="BH213" s="492">
        <f t="shared" si="358"/>
        <v>0</v>
      </c>
      <c r="BI213" s="547">
        <f t="shared" si="346"/>
        <v>0</v>
      </c>
      <c r="BJ213" s="195"/>
      <c r="BK213" s="492">
        <f t="shared" si="359"/>
        <v>0</v>
      </c>
      <c r="BL213" s="547">
        <f t="shared" si="347"/>
        <v>0</v>
      </c>
      <c r="BM213" s="195"/>
      <c r="BN213" s="492">
        <f t="shared" si="360"/>
        <v>0</v>
      </c>
      <c r="BO213" s="547">
        <f t="shared" si="348"/>
        <v>0</v>
      </c>
      <c r="BP213" s="195"/>
      <c r="BQ213" s="492">
        <f t="shared" si="361"/>
        <v>0</v>
      </c>
      <c r="BR213" s="285">
        <f t="shared" si="326"/>
        <v>0</v>
      </c>
      <c r="BS213" s="286">
        <f t="shared" si="327"/>
        <v>0</v>
      </c>
      <c r="BT213" s="266">
        <f t="shared" si="328"/>
        <v>0</v>
      </c>
      <c r="BU213" s="740">
        <f t="shared" si="376"/>
        <v>12698</v>
      </c>
      <c r="BV213" s="712">
        <f t="shared" si="375"/>
        <v>10000</v>
      </c>
      <c r="BW213" s="266">
        <f t="shared" si="350"/>
        <v>8563.77</v>
      </c>
      <c r="BX213" s="285">
        <f t="shared" si="377"/>
        <v>12698</v>
      </c>
      <c r="BY213" s="286">
        <f t="shared" si="377"/>
        <v>10000</v>
      </c>
      <c r="BZ213" s="266">
        <f t="shared" si="377"/>
        <v>8563.77</v>
      </c>
      <c r="CA213" s="285">
        <f t="shared" si="364"/>
        <v>0</v>
      </c>
      <c r="CB213" s="715">
        <v>0</v>
      </c>
      <c r="CC213" s="266">
        <f t="shared" si="378"/>
        <v>0</v>
      </c>
      <c r="CD213" s="309">
        <f t="shared" si="379"/>
        <v>12698</v>
      </c>
      <c r="CE213" s="310">
        <f t="shared" si="379"/>
        <v>10000</v>
      </c>
      <c r="CF213" s="308">
        <f t="shared" si="379"/>
        <v>8563.77</v>
      </c>
      <c r="CG213" s="326"/>
      <c r="CI213" s="737"/>
    </row>
    <row r="214" spans="1:87" s="972" customFormat="1">
      <c r="A214" s="177">
        <f t="shared" si="365"/>
        <v>201</v>
      </c>
      <c r="B214" s="165" t="s">
        <v>1251</v>
      </c>
      <c r="C214" s="134" t="s">
        <v>226</v>
      </c>
      <c r="D214" s="166" t="s">
        <v>1252</v>
      </c>
      <c r="E214" s="218"/>
      <c r="F214" s="761">
        <v>11349.06</v>
      </c>
      <c r="G214" s="1207">
        <v>8560</v>
      </c>
      <c r="H214" s="183"/>
      <c r="I214" s="207">
        <v>8560</v>
      </c>
      <c r="J214" s="547">
        <f t="shared" si="329"/>
        <v>0</v>
      </c>
      <c r="K214" s="195"/>
      <c r="L214" s="492">
        <f t="shared" si="366"/>
        <v>0</v>
      </c>
      <c r="M214" s="547">
        <f t="shared" si="330"/>
        <v>0</v>
      </c>
      <c r="N214" s="195"/>
      <c r="O214" s="492">
        <f t="shared" si="367"/>
        <v>0</v>
      </c>
      <c r="P214" s="547">
        <f t="shared" si="331"/>
        <v>0</v>
      </c>
      <c r="Q214" s="195"/>
      <c r="R214" s="492">
        <f t="shared" si="368"/>
        <v>0</v>
      </c>
      <c r="S214" s="547">
        <f t="shared" si="332"/>
        <v>0</v>
      </c>
      <c r="T214" s="195"/>
      <c r="U214" s="492">
        <f t="shared" si="369"/>
        <v>0</v>
      </c>
      <c r="V214" s="547">
        <f t="shared" si="333"/>
        <v>0</v>
      </c>
      <c r="W214" s="1074"/>
      <c r="X214" s="492">
        <f t="shared" si="370"/>
        <v>0</v>
      </c>
      <c r="Y214" s="547">
        <f t="shared" si="334"/>
        <v>0</v>
      </c>
      <c r="Z214" s="1074"/>
      <c r="AA214" s="492">
        <f t="shared" si="380"/>
        <v>0</v>
      </c>
      <c r="AB214" s="547">
        <f t="shared" si="335"/>
        <v>0</v>
      </c>
      <c r="AC214" s="195"/>
      <c r="AD214" s="492">
        <f t="shared" si="371"/>
        <v>0</v>
      </c>
      <c r="AE214" s="547">
        <f t="shared" si="336"/>
        <v>0</v>
      </c>
      <c r="AF214" s="195"/>
      <c r="AG214" s="492">
        <f t="shared" si="372"/>
        <v>0</v>
      </c>
      <c r="AH214" s="547">
        <f t="shared" si="337"/>
        <v>0</v>
      </c>
      <c r="AI214" s="195"/>
      <c r="AJ214" s="492">
        <f t="shared" si="373"/>
        <v>0</v>
      </c>
      <c r="AK214" s="547">
        <f t="shared" si="338"/>
        <v>0</v>
      </c>
      <c r="AL214" s="195"/>
      <c r="AM214" s="492">
        <f t="shared" si="374"/>
        <v>0</v>
      </c>
      <c r="AN214" s="547">
        <f t="shared" si="339"/>
        <v>0</v>
      </c>
      <c r="AO214" s="195"/>
      <c r="AP214" s="492">
        <f t="shared" si="352"/>
        <v>0</v>
      </c>
      <c r="AQ214" s="547">
        <f t="shared" si="340"/>
        <v>0</v>
      </c>
      <c r="AR214" s="195"/>
      <c r="AS214" s="492">
        <f t="shared" si="353"/>
        <v>0</v>
      </c>
      <c r="AT214" s="547">
        <f t="shared" si="341"/>
        <v>0</v>
      </c>
      <c r="AU214" s="195"/>
      <c r="AV214" s="492">
        <f t="shared" si="354"/>
        <v>0</v>
      </c>
      <c r="AW214" s="547">
        <f t="shared" si="342"/>
        <v>0</v>
      </c>
      <c r="AX214" s="195"/>
      <c r="AY214" s="492">
        <f t="shared" si="355"/>
        <v>0</v>
      </c>
      <c r="AZ214" s="547">
        <f t="shared" si="343"/>
        <v>0</v>
      </c>
      <c r="BA214" s="195"/>
      <c r="BB214" s="492">
        <f t="shared" si="356"/>
        <v>0</v>
      </c>
      <c r="BC214" s="547">
        <f t="shared" si="344"/>
        <v>0</v>
      </c>
      <c r="BD214" s="195"/>
      <c r="BE214" s="492">
        <f t="shared" si="357"/>
        <v>0</v>
      </c>
      <c r="BF214" s="547">
        <f t="shared" si="345"/>
        <v>0</v>
      </c>
      <c r="BG214" s="195"/>
      <c r="BH214" s="492">
        <f t="shared" si="358"/>
        <v>0</v>
      </c>
      <c r="BI214" s="547">
        <f t="shared" si="346"/>
        <v>0</v>
      </c>
      <c r="BJ214" s="195"/>
      <c r="BK214" s="492">
        <f t="shared" si="359"/>
        <v>0</v>
      </c>
      <c r="BL214" s="547">
        <f t="shared" si="347"/>
        <v>0</v>
      </c>
      <c r="BM214" s="195"/>
      <c r="BN214" s="492">
        <f t="shared" si="360"/>
        <v>0</v>
      </c>
      <c r="BO214" s="547">
        <f t="shared" si="348"/>
        <v>0</v>
      </c>
      <c r="BP214" s="195"/>
      <c r="BQ214" s="492">
        <f t="shared" si="361"/>
        <v>0</v>
      </c>
      <c r="BR214" s="285">
        <f t="shared" si="326"/>
        <v>0</v>
      </c>
      <c r="BS214" s="286">
        <f t="shared" si="327"/>
        <v>0</v>
      </c>
      <c r="BT214" s="266">
        <f t="shared" si="328"/>
        <v>0</v>
      </c>
      <c r="BU214" s="740">
        <f t="shared" si="376"/>
        <v>10869.488000000001</v>
      </c>
      <c r="BV214" s="712">
        <f t="shared" si="375"/>
        <v>8560</v>
      </c>
      <c r="BW214" s="266">
        <f t="shared" si="350"/>
        <v>7330.5871200000001</v>
      </c>
      <c r="BX214" s="285">
        <f t="shared" si="377"/>
        <v>10869.488000000001</v>
      </c>
      <c r="BY214" s="286">
        <f t="shared" si="377"/>
        <v>8560</v>
      </c>
      <c r="BZ214" s="266">
        <f t="shared" si="377"/>
        <v>7330.5871200000001</v>
      </c>
      <c r="CA214" s="285">
        <f t="shared" si="364"/>
        <v>0</v>
      </c>
      <c r="CB214" s="715">
        <v>0</v>
      </c>
      <c r="CC214" s="266">
        <f t="shared" si="378"/>
        <v>0</v>
      </c>
      <c r="CD214" s="309">
        <f t="shared" si="379"/>
        <v>10869.488000000001</v>
      </c>
      <c r="CE214" s="310">
        <f t="shared" si="379"/>
        <v>8560</v>
      </c>
      <c r="CF214" s="308">
        <f t="shared" si="379"/>
        <v>7330.5871200000001</v>
      </c>
      <c r="CG214" s="326"/>
      <c r="CI214" s="737"/>
    </row>
    <row r="215" spans="1:87" s="972" customFormat="1">
      <c r="A215" s="177">
        <f t="shared" si="365"/>
        <v>202</v>
      </c>
      <c r="B215" s="165" t="s">
        <v>1253</v>
      </c>
      <c r="C215" s="134" t="s">
        <v>226</v>
      </c>
      <c r="D215" s="166" t="s">
        <v>1254</v>
      </c>
      <c r="E215" s="218"/>
      <c r="F215" s="761">
        <v>11349.06</v>
      </c>
      <c r="G215" s="1207">
        <v>7750</v>
      </c>
      <c r="H215" s="183"/>
      <c r="I215" s="207">
        <v>7750</v>
      </c>
      <c r="J215" s="547">
        <f t="shared" si="329"/>
        <v>0</v>
      </c>
      <c r="K215" s="195"/>
      <c r="L215" s="492">
        <f t="shared" si="366"/>
        <v>0</v>
      </c>
      <c r="M215" s="547">
        <f t="shared" si="330"/>
        <v>0</v>
      </c>
      <c r="N215" s="195"/>
      <c r="O215" s="492">
        <f t="shared" si="367"/>
        <v>0</v>
      </c>
      <c r="P215" s="547">
        <f t="shared" si="331"/>
        <v>0</v>
      </c>
      <c r="Q215" s="195"/>
      <c r="R215" s="492">
        <f t="shared" si="368"/>
        <v>0</v>
      </c>
      <c r="S215" s="547">
        <f t="shared" si="332"/>
        <v>0</v>
      </c>
      <c r="T215" s="195"/>
      <c r="U215" s="492">
        <f t="shared" si="369"/>
        <v>0</v>
      </c>
      <c r="V215" s="547">
        <f t="shared" si="333"/>
        <v>0</v>
      </c>
      <c r="W215" s="1074"/>
      <c r="X215" s="492">
        <f t="shared" si="370"/>
        <v>0</v>
      </c>
      <c r="Y215" s="547">
        <f t="shared" si="334"/>
        <v>0</v>
      </c>
      <c r="Z215" s="1074"/>
      <c r="AA215" s="492">
        <f t="shared" si="380"/>
        <v>0</v>
      </c>
      <c r="AB215" s="547">
        <f t="shared" si="335"/>
        <v>0</v>
      </c>
      <c r="AC215" s="195"/>
      <c r="AD215" s="492">
        <f t="shared" si="371"/>
        <v>0</v>
      </c>
      <c r="AE215" s="547">
        <f t="shared" si="336"/>
        <v>0</v>
      </c>
      <c r="AF215" s="195"/>
      <c r="AG215" s="492">
        <f t="shared" si="372"/>
        <v>0</v>
      </c>
      <c r="AH215" s="547">
        <f t="shared" si="337"/>
        <v>0</v>
      </c>
      <c r="AI215" s="195"/>
      <c r="AJ215" s="492">
        <f t="shared" si="373"/>
        <v>0</v>
      </c>
      <c r="AK215" s="547">
        <f t="shared" si="338"/>
        <v>0</v>
      </c>
      <c r="AL215" s="195"/>
      <c r="AM215" s="492">
        <f t="shared" si="374"/>
        <v>0</v>
      </c>
      <c r="AN215" s="547">
        <f t="shared" si="339"/>
        <v>0</v>
      </c>
      <c r="AO215" s="195"/>
      <c r="AP215" s="492">
        <f t="shared" si="352"/>
        <v>0</v>
      </c>
      <c r="AQ215" s="547">
        <f t="shared" si="340"/>
        <v>0</v>
      </c>
      <c r="AR215" s="195"/>
      <c r="AS215" s="492">
        <f t="shared" si="353"/>
        <v>0</v>
      </c>
      <c r="AT215" s="547">
        <f t="shared" si="341"/>
        <v>0</v>
      </c>
      <c r="AU215" s="195"/>
      <c r="AV215" s="492">
        <f t="shared" si="354"/>
        <v>0</v>
      </c>
      <c r="AW215" s="547">
        <f t="shared" si="342"/>
        <v>0</v>
      </c>
      <c r="AX215" s="195"/>
      <c r="AY215" s="492">
        <f t="shared" si="355"/>
        <v>0</v>
      </c>
      <c r="AZ215" s="547">
        <f t="shared" si="343"/>
        <v>0</v>
      </c>
      <c r="BA215" s="195"/>
      <c r="BB215" s="492">
        <f t="shared" si="356"/>
        <v>0</v>
      </c>
      <c r="BC215" s="547">
        <f t="shared" si="344"/>
        <v>0</v>
      </c>
      <c r="BD215" s="195"/>
      <c r="BE215" s="492">
        <f t="shared" si="357"/>
        <v>0</v>
      </c>
      <c r="BF215" s="547">
        <f t="shared" si="345"/>
        <v>0</v>
      </c>
      <c r="BG215" s="195"/>
      <c r="BH215" s="492">
        <f t="shared" si="358"/>
        <v>0</v>
      </c>
      <c r="BI215" s="547">
        <f t="shared" si="346"/>
        <v>0</v>
      </c>
      <c r="BJ215" s="195"/>
      <c r="BK215" s="492">
        <f t="shared" si="359"/>
        <v>0</v>
      </c>
      <c r="BL215" s="547">
        <f t="shared" si="347"/>
        <v>0</v>
      </c>
      <c r="BM215" s="195"/>
      <c r="BN215" s="492">
        <f t="shared" si="360"/>
        <v>0</v>
      </c>
      <c r="BO215" s="547">
        <f t="shared" si="348"/>
        <v>0</v>
      </c>
      <c r="BP215" s="195"/>
      <c r="BQ215" s="492">
        <f t="shared" si="361"/>
        <v>0</v>
      </c>
      <c r="BR215" s="285">
        <f t="shared" si="326"/>
        <v>0</v>
      </c>
      <c r="BS215" s="286">
        <f t="shared" si="327"/>
        <v>0</v>
      </c>
      <c r="BT215" s="266">
        <f t="shared" si="328"/>
        <v>0</v>
      </c>
      <c r="BU215" s="740">
        <f t="shared" si="376"/>
        <v>9840.9500000000007</v>
      </c>
      <c r="BV215" s="712">
        <f t="shared" si="375"/>
        <v>7750</v>
      </c>
      <c r="BW215" s="266">
        <f t="shared" si="350"/>
        <v>6636.9217500000004</v>
      </c>
      <c r="BX215" s="285">
        <f t="shared" si="377"/>
        <v>9840.9500000000007</v>
      </c>
      <c r="BY215" s="286">
        <f t="shared" si="377"/>
        <v>7750</v>
      </c>
      <c r="BZ215" s="266">
        <f t="shared" si="377"/>
        <v>6636.9217500000004</v>
      </c>
      <c r="CA215" s="285">
        <f t="shared" si="364"/>
        <v>0</v>
      </c>
      <c r="CB215" s="715">
        <v>0</v>
      </c>
      <c r="CC215" s="266">
        <f t="shared" si="378"/>
        <v>0</v>
      </c>
      <c r="CD215" s="309">
        <f t="shared" si="379"/>
        <v>9840.9500000000007</v>
      </c>
      <c r="CE215" s="310">
        <f t="shared" si="379"/>
        <v>7750</v>
      </c>
      <c r="CF215" s="308">
        <f t="shared" si="379"/>
        <v>6636.9217500000004</v>
      </c>
      <c r="CG215" s="326"/>
      <c r="CI215" s="737"/>
    </row>
    <row r="216" spans="1:87" s="972" customFormat="1">
      <c r="A216" s="177">
        <f t="shared" si="365"/>
        <v>203</v>
      </c>
      <c r="B216" s="165" t="s">
        <v>1257</v>
      </c>
      <c r="C216" s="134" t="s">
        <v>226</v>
      </c>
      <c r="D216" s="166" t="s">
        <v>1258</v>
      </c>
      <c r="E216" s="218"/>
      <c r="F216" s="761"/>
      <c r="G216" s="1207">
        <v>6850</v>
      </c>
      <c r="H216" s="183"/>
      <c r="I216" s="207">
        <v>6850</v>
      </c>
      <c r="J216" s="547"/>
      <c r="K216" s="195"/>
      <c r="L216" s="492"/>
      <c r="M216" s="547"/>
      <c r="N216" s="195"/>
      <c r="O216" s="492"/>
      <c r="P216" s="547"/>
      <c r="Q216" s="195"/>
      <c r="R216" s="492"/>
      <c r="S216" s="547"/>
      <c r="T216" s="195"/>
      <c r="U216" s="492"/>
      <c r="V216" s="547"/>
      <c r="W216" s="1074"/>
      <c r="X216" s="492"/>
      <c r="Y216" s="547"/>
      <c r="Z216" s="1074"/>
      <c r="AA216" s="492">
        <f t="shared" si="380"/>
        <v>0</v>
      </c>
      <c r="AB216" s="547"/>
      <c r="AC216" s="195"/>
      <c r="AD216" s="492"/>
      <c r="AE216" s="547"/>
      <c r="AF216" s="195"/>
      <c r="AG216" s="492"/>
      <c r="AH216" s="547"/>
      <c r="AI216" s="195"/>
      <c r="AJ216" s="492"/>
      <c r="AK216" s="547"/>
      <c r="AL216" s="195"/>
      <c r="AM216" s="492"/>
      <c r="AN216" s="547"/>
      <c r="AO216" s="195"/>
      <c r="AP216" s="492"/>
      <c r="AQ216" s="547"/>
      <c r="AR216" s="195"/>
      <c r="AS216" s="492"/>
      <c r="AT216" s="547"/>
      <c r="AU216" s="195"/>
      <c r="AV216" s="492"/>
      <c r="AW216" s="547"/>
      <c r="AX216" s="195"/>
      <c r="AY216" s="492"/>
      <c r="AZ216" s="547"/>
      <c r="BA216" s="195"/>
      <c r="BB216" s="492"/>
      <c r="BC216" s="547"/>
      <c r="BD216" s="195"/>
      <c r="BE216" s="492"/>
      <c r="BF216" s="547"/>
      <c r="BG216" s="195"/>
      <c r="BH216" s="492"/>
      <c r="BI216" s="547"/>
      <c r="BJ216" s="195"/>
      <c r="BK216" s="492"/>
      <c r="BL216" s="547"/>
      <c r="BM216" s="195"/>
      <c r="BN216" s="492"/>
      <c r="BO216" s="547"/>
      <c r="BP216" s="195"/>
      <c r="BQ216" s="492"/>
      <c r="BR216" s="285"/>
      <c r="BS216" s="286"/>
      <c r="BT216" s="266"/>
      <c r="BU216" s="740"/>
      <c r="BV216" s="712"/>
      <c r="BW216" s="266"/>
      <c r="BX216" s="285"/>
      <c r="BY216" s="286"/>
      <c r="BZ216" s="266"/>
      <c r="CA216" s="285"/>
      <c r="CB216" s="715"/>
      <c r="CC216" s="266"/>
      <c r="CD216" s="309"/>
      <c r="CE216" s="310"/>
      <c r="CF216" s="308"/>
      <c r="CG216" s="326"/>
      <c r="CI216" s="737"/>
    </row>
    <row r="217" spans="1:87" s="972" customFormat="1">
      <c r="A217" s="177">
        <f t="shared" si="365"/>
        <v>204</v>
      </c>
      <c r="B217" s="165" t="s">
        <v>0</v>
      </c>
      <c r="C217" s="134" t="s">
        <v>226</v>
      </c>
      <c r="D217" s="166" t="s">
        <v>963</v>
      </c>
      <c r="E217" s="218"/>
      <c r="F217" s="761"/>
      <c r="G217" s="1207">
        <v>9705</v>
      </c>
      <c r="H217" s="183"/>
      <c r="I217" s="207">
        <v>9705</v>
      </c>
      <c r="J217" s="547"/>
      <c r="K217" s="195"/>
      <c r="L217" s="492"/>
      <c r="M217" s="547"/>
      <c r="N217" s="195"/>
      <c r="O217" s="492"/>
      <c r="P217" s="547"/>
      <c r="Q217" s="195"/>
      <c r="R217" s="492"/>
      <c r="S217" s="547"/>
      <c r="T217" s="195"/>
      <c r="U217" s="492"/>
      <c r="V217" s="547"/>
      <c r="W217" s="1074"/>
      <c r="X217" s="492"/>
      <c r="Y217" s="547"/>
      <c r="Z217" s="1074"/>
      <c r="AA217" s="492">
        <f t="shared" si="380"/>
        <v>0</v>
      </c>
      <c r="AB217" s="547"/>
      <c r="AC217" s="195"/>
      <c r="AD217" s="492"/>
      <c r="AE217" s="547"/>
      <c r="AF217" s="195"/>
      <c r="AG217" s="492"/>
      <c r="AH217" s="547"/>
      <c r="AI217" s="195"/>
      <c r="AJ217" s="492"/>
      <c r="AK217" s="547"/>
      <c r="AL217" s="195"/>
      <c r="AM217" s="492"/>
      <c r="AN217" s="547"/>
      <c r="AO217" s="195"/>
      <c r="AP217" s="492"/>
      <c r="AQ217" s="547"/>
      <c r="AR217" s="195"/>
      <c r="AS217" s="492"/>
      <c r="AT217" s="547"/>
      <c r="AU217" s="195"/>
      <c r="AV217" s="492"/>
      <c r="AW217" s="547"/>
      <c r="AX217" s="195"/>
      <c r="AY217" s="492"/>
      <c r="AZ217" s="547"/>
      <c r="BA217" s="195"/>
      <c r="BB217" s="492"/>
      <c r="BC217" s="547"/>
      <c r="BD217" s="195"/>
      <c r="BE217" s="492"/>
      <c r="BF217" s="547"/>
      <c r="BG217" s="195"/>
      <c r="BH217" s="492"/>
      <c r="BI217" s="547"/>
      <c r="BJ217" s="195"/>
      <c r="BK217" s="492"/>
      <c r="BL217" s="547"/>
      <c r="BM217" s="195"/>
      <c r="BN217" s="492"/>
      <c r="BO217" s="547"/>
      <c r="BP217" s="195"/>
      <c r="BQ217" s="492"/>
      <c r="BR217" s="285"/>
      <c r="BS217" s="286"/>
      <c r="BT217" s="266"/>
      <c r="BU217" s="740"/>
      <c r="BV217" s="712"/>
      <c r="BW217" s="266"/>
      <c r="BX217" s="285"/>
      <c r="BY217" s="286"/>
      <c r="BZ217" s="266"/>
      <c r="CA217" s="285"/>
      <c r="CB217" s="715"/>
      <c r="CC217" s="266"/>
      <c r="CD217" s="309"/>
      <c r="CE217" s="310"/>
      <c r="CF217" s="308"/>
      <c r="CG217" s="326"/>
      <c r="CI217" s="737"/>
    </row>
    <row r="218" spans="1:87" s="972" customFormat="1">
      <c r="A218" s="177">
        <f t="shared" si="365"/>
        <v>205</v>
      </c>
      <c r="B218" s="165" t="s">
        <v>1</v>
      </c>
      <c r="C218" s="134" t="s">
        <v>226</v>
      </c>
      <c r="D218" s="166" t="s">
        <v>2</v>
      </c>
      <c r="E218" s="218"/>
      <c r="F218" s="761"/>
      <c r="G218" s="1207">
        <v>7685</v>
      </c>
      <c r="H218" s="183"/>
      <c r="I218" s="207">
        <v>7685</v>
      </c>
      <c r="J218" s="547"/>
      <c r="K218" s="195"/>
      <c r="L218" s="492"/>
      <c r="M218" s="547"/>
      <c r="N218" s="195"/>
      <c r="O218" s="492"/>
      <c r="P218" s="547"/>
      <c r="Q218" s="195"/>
      <c r="R218" s="492"/>
      <c r="S218" s="547"/>
      <c r="T218" s="195"/>
      <c r="U218" s="492"/>
      <c r="V218" s="547"/>
      <c r="W218" s="1074"/>
      <c r="X218" s="492"/>
      <c r="Y218" s="547"/>
      <c r="Z218" s="1074"/>
      <c r="AA218" s="492">
        <f t="shared" si="380"/>
        <v>0</v>
      </c>
      <c r="AB218" s="547"/>
      <c r="AC218" s="195"/>
      <c r="AD218" s="492"/>
      <c r="AE218" s="547"/>
      <c r="AF218" s="195"/>
      <c r="AG218" s="492"/>
      <c r="AH218" s="547"/>
      <c r="AI218" s="195"/>
      <c r="AJ218" s="492"/>
      <c r="AK218" s="547"/>
      <c r="AL218" s="195"/>
      <c r="AM218" s="492"/>
      <c r="AN218" s="547"/>
      <c r="AO218" s="195"/>
      <c r="AP218" s="492"/>
      <c r="AQ218" s="547"/>
      <c r="AR218" s="195"/>
      <c r="AS218" s="492"/>
      <c r="AT218" s="547"/>
      <c r="AU218" s="195"/>
      <c r="AV218" s="492"/>
      <c r="AW218" s="547"/>
      <c r="AX218" s="195"/>
      <c r="AY218" s="492"/>
      <c r="AZ218" s="547"/>
      <c r="BA218" s="195"/>
      <c r="BB218" s="492"/>
      <c r="BC218" s="547"/>
      <c r="BD218" s="195"/>
      <c r="BE218" s="492"/>
      <c r="BF218" s="547"/>
      <c r="BG218" s="195"/>
      <c r="BH218" s="492"/>
      <c r="BI218" s="547"/>
      <c r="BJ218" s="195"/>
      <c r="BK218" s="492"/>
      <c r="BL218" s="547"/>
      <c r="BM218" s="195"/>
      <c r="BN218" s="492"/>
      <c r="BO218" s="547"/>
      <c r="BP218" s="195"/>
      <c r="BQ218" s="492"/>
      <c r="BR218" s="285"/>
      <c r="BS218" s="286"/>
      <c r="BT218" s="266"/>
      <c r="BU218" s="740"/>
      <c r="BV218" s="712"/>
      <c r="BW218" s="266"/>
      <c r="BX218" s="285"/>
      <c r="BY218" s="286"/>
      <c r="BZ218" s="266"/>
      <c r="CA218" s="285"/>
      <c r="CB218" s="715"/>
      <c r="CC218" s="266"/>
      <c r="CD218" s="309"/>
      <c r="CE218" s="310"/>
      <c r="CF218" s="308"/>
      <c r="CG218" s="326"/>
      <c r="CI218" s="737"/>
    </row>
    <row r="219" spans="1:87" s="972" customFormat="1">
      <c r="A219" s="177">
        <f t="shared" si="365"/>
        <v>206</v>
      </c>
      <c r="B219" s="165" t="s">
        <v>3</v>
      </c>
      <c r="C219" s="134" t="s">
        <v>226</v>
      </c>
      <c r="D219" s="166" t="s">
        <v>4</v>
      </c>
      <c r="E219" s="218"/>
      <c r="F219" s="761"/>
      <c r="G219" s="1207">
        <v>7767</v>
      </c>
      <c r="H219" s="183"/>
      <c r="I219" s="207">
        <v>7767</v>
      </c>
      <c r="J219" s="547"/>
      <c r="K219" s="195"/>
      <c r="L219" s="492"/>
      <c r="M219" s="547"/>
      <c r="N219" s="195"/>
      <c r="O219" s="492"/>
      <c r="P219" s="547"/>
      <c r="Q219" s="195"/>
      <c r="R219" s="492"/>
      <c r="S219" s="547"/>
      <c r="T219" s="195"/>
      <c r="U219" s="492"/>
      <c r="V219" s="547"/>
      <c r="W219" s="1074"/>
      <c r="X219" s="492"/>
      <c r="Y219" s="547"/>
      <c r="Z219" s="1074"/>
      <c r="AA219" s="492">
        <f t="shared" si="380"/>
        <v>0</v>
      </c>
      <c r="AB219" s="547"/>
      <c r="AC219" s="195"/>
      <c r="AD219" s="492"/>
      <c r="AE219" s="547"/>
      <c r="AF219" s="195"/>
      <c r="AG219" s="492"/>
      <c r="AH219" s="547"/>
      <c r="AI219" s="195"/>
      <c r="AJ219" s="492"/>
      <c r="AK219" s="547"/>
      <c r="AL219" s="195"/>
      <c r="AM219" s="492"/>
      <c r="AN219" s="547"/>
      <c r="AO219" s="195"/>
      <c r="AP219" s="492"/>
      <c r="AQ219" s="547"/>
      <c r="AR219" s="195"/>
      <c r="AS219" s="492"/>
      <c r="AT219" s="547"/>
      <c r="AU219" s="195"/>
      <c r="AV219" s="492"/>
      <c r="AW219" s="547"/>
      <c r="AX219" s="195"/>
      <c r="AY219" s="492"/>
      <c r="AZ219" s="547"/>
      <c r="BA219" s="195"/>
      <c r="BB219" s="492"/>
      <c r="BC219" s="547"/>
      <c r="BD219" s="195"/>
      <c r="BE219" s="492"/>
      <c r="BF219" s="547"/>
      <c r="BG219" s="195"/>
      <c r="BH219" s="492"/>
      <c r="BI219" s="547"/>
      <c r="BJ219" s="195"/>
      <c r="BK219" s="492"/>
      <c r="BL219" s="547"/>
      <c r="BM219" s="195"/>
      <c r="BN219" s="492"/>
      <c r="BO219" s="547"/>
      <c r="BP219" s="195"/>
      <c r="BQ219" s="492"/>
      <c r="BR219" s="285"/>
      <c r="BS219" s="286"/>
      <c r="BT219" s="266"/>
      <c r="BU219" s="740"/>
      <c r="BV219" s="712"/>
      <c r="BW219" s="266"/>
      <c r="BX219" s="285"/>
      <c r="BY219" s="286"/>
      <c r="BZ219" s="266"/>
      <c r="CA219" s="285"/>
      <c r="CB219" s="715"/>
      <c r="CC219" s="266"/>
      <c r="CD219" s="309"/>
      <c r="CE219" s="310"/>
      <c r="CF219" s="308"/>
      <c r="CG219" s="326"/>
      <c r="CI219" s="737"/>
    </row>
    <row r="220" spans="1:87" s="972" customFormat="1">
      <c r="A220" s="177">
        <f t="shared" si="365"/>
        <v>207</v>
      </c>
      <c r="B220" s="165" t="s">
        <v>7</v>
      </c>
      <c r="C220" s="134" t="s">
        <v>226</v>
      </c>
      <c r="D220" s="166" t="s">
        <v>8</v>
      </c>
      <c r="E220" s="218"/>
      <c r="F220" s="761"/>
      <c r="G220" s="1207">
        <v>5055</v>
      </c>
      <c r="H220" s="183"/>
      <c r="I220" s="207">
        <v>5055</v>
      </c>
      <c r="J220" s="547"/>
      <c r="K220" s="195"/>
      <c r="L220" s="492"/>
      <c r="M220" s="547"/>
      <c r="N220" s="195"/>
      <c r="O220" s="492"/>
      <c r="P220" s="547"/>
      <c r="Q220" s="195"/>
      <c r="R220" s="492"/>
      <c r="S220" s="547"/>
      <c r="T220" s="195"/>
      <c r="U220" s="492"/>
      <c r="V220" s="547"/>
      <c r="W220" s="1074"/>
      <c r="X220" s="492"/>
      <c r="Y220" s="547"/>
      <c r="Z220" s="1074"/>
      <c r="AA220" s="492">
        <f t="shared" si="380"/>
        <v>0</v>
      </c>
      <c r="AB220" s="547"/>
      <c r="AC220" s="195"/>
      <c r="AD220" s="492"/>
      <c r="AE220" s="547"/>
      <c r="AF220" s="195"/>
      <c r="AG220" s="492"/>
      <c r="AH220" s="547"/>
      <c r="AI220" s="195"/>
      <c r="AJ220" s="492"/>
      <c r="AK220" s="547"/>
      <c r="AL220" s="195"/>
      <c r="AM220" s="492"/>
      <c r="AN220" s="547"/>
      <c r="AO220" s="195"/>
      <c r="AP220" s="492"/>
      <c r="AQ220" s="547"/>
      <c r="AR220" s="195"/>
      <c r="AS220" s="492"/>
      <c r="AT220" s="547"/>
      <c r="AU220" s="195"/>
      <c r="AV220" s="492"/>
      <c r="AW220" s="547"/>
      <c r="AX220" s="195"/>
      <c r="AY220" s="492"/>
      <c r="AZ220" s="547"/>
      <c r="BA220" s="195"/>
      <c r="BB220" s="492"/>
      <c r="BC220" s="547"/>
      <c r="BD220" s="195"/>
      <c r="BE220" s="492"/>
      <c r="BF220" s="547"/>
      <c r="BG220" s="195"/>
      <c r="BH220" s="492"/>
      <c r="BI220" s="547"/>
      <c r="BJ220" s="195"/>
      <c r="BK220" s="492"/>
      <c r="BL220" s="547"/>
      <c r="BM220" s="195"/>
      <c r="BN220" s="492"/>
      <c r="BO220" s="547"/>
      <c r="BP220" s="195"/>
      <c r="BQ220" s="492"/>
      <c r="BR220" s="285"/>
      <c r="BS220" s="286"/>
      <c r="BT220" s="266"/>
      <c r="BU220" s="740"/>
      <c r="BV220" s="712"/>
      <c r="BW220" s="266"/>
      <c r="BX220" s="285"/>
      <c r="BY220" s="286"/>
      <c r="BZ220" s="266"/>
      <c r="CA220" s="285"/>
      <c r="CB220" s="715"/>
      <c r="CC220" s="266"/>
      <c r="CD220" s="309"/>
      <c r="CE220" s="310"/>
      <c r="CF220" s="308"/>
      <c r="CG220" s="326"/>
      <c r="CI220" s="737"/>
    </row>
    <row r="221" spans="1:87" s="972" customFormat="1">
      <c r="A221" s="177">
        <f t="shared" si="365"/>
        <v>208</v>
      </c>
      <c r="B221" s="165" t="s">
        <v>9</v>
      </c>
      <c r="C221" s="134" t="s">
        <v>226</v>
      </c>
      <c r="D221" s="166" t="s">
        <v>10</v>
      </c>
      <c r="E221" s="218"/>
      <c r="F221" s="761"/>
      <c r="G221" s="1207">
        <v>5600</v>
      </c>
      <c r="H221" s="183"/>
      <c r="I221" s="207">
        <v>5600</v>
      </c>
      <c r="J221" s="547"/>
      <c r="K221" s="195"/>
      <c r="L221" s="492"/>
      <c r="M221" s="547"/>
      <c r="N221" s="195"/>
      <c r="O221" s="492"/>
      <c r="P221" s="547"/>
      <c r="Q221" s="195"/>
      <c r="R221" s="492"/>
      <c r="S221" s="547"/>
      <c r="T221" s="195"/>
      <c r="U221" s="492"/>
      <c r="V221" s="547"/>
      <c r="W221" s="1074"/>
      <c r="X221" s="492"/>
      <c r="Y221" s="547"/>
      <c r="Z221" s="1074"/>
      <c r="AA221" s="492">
        <f t="shared" si="380"/>
        <v>0</v>
      </c>
      <c r="AB221" s="547"/>
      <c r="AC221" s="195"/>
      <c r="AD221" s="492"/>
      <c r="AE221" s="547"/>
      <c r="AF221" s="195"/>
      <c r="AG221" s="492"/>
      <c r="AH221" s="547"/>
      <c r="AI221" s="195"/>
      <c r="AJ221" s="492"/>
      <c r="AK221" s="547"/>
      <c r="AL221" s="195"/>
      <c r="AM221" s="492"/>
      <c r="AN221" s="547"/>
      <c r="AO221" s="195"/>
      <c r="AP221" s="492"/>
      <c r="AQ221" s="547"/>
      <c r="AR221" s="195"/>
      <c r="AS221" s="492"/>
      <c r="AT221" s="547"/>
      <c r="AU221" s="195"/>
      <c r="AV221" s="492"/>
      <c r="AW221" s="547"/>
      <c r="AX221" s="195"/>
      <c r="AY221" s="492"/>
      <c r="AZ221" s="547"/>
      <c r="BA221" s="195"/>
      <c r="BB221" s="492"/>
      <c r="BC221" s="547"/>
      <c r="BD221" s="195"/>
      <c r="BE221" s="492"/>
      <c r="BF221" s="547"/>
      <c r="BG221" s="195"/>
      <c r="BH221" s="492"/>
      <c r="BI221" s="547"/>
      <c r="BJ221" s="195"/>
      <c r="BK221" s="492"/>
      <c r="BL221" s="547"/>
      <c r="BM221" s="195"/>
      <c r="BN221" s="492"/>
      <c r="BO221" s="547"/>
      <c r="BP221" s="195"/>
      <c r="BQ221" s="492"/>
      <c r="BR221" s="285"/>
      <c r="BS221" s="286"/>
      <c r="BT221" s="266"/>
      <c r="BU221" s="740"/>
      <c r="BV221" s="712"/>
      <c r="BW221" s="266"/>
      <c r="BX221" s="285"/>
      <c r="BY221" s="286"/>
      <c r="BZ221" s="266"/>
      <c r="CA221" s="285"/>
      <c r="CB221" s="715"/>
      <c r="CC221" s="266"/>
      <c r="CD221" s="309"/>
      <c r="CE221" s="310"/>
      <c r="CF221" s="308"/>
      <c r="CG221" s="326"/>
      <c r="CI221" s="737"/>
    </row>
    <row r="222" spans="1:87" s="972" customFormat="1">
      <c r="A222" s="177">
        <f t="shared" si="365"/>
        <v>209</v>
      </c>
      <c r="B222" s="165" t="s">
        <v>11</v>
      </c>
      <c r="C222" s="134" t="s">
        <v>226</v>
      </c>
      <c r="D222" s="166" t="s">
        <v>985</v>
      </c>
      <c r="E222" s="218"/>
      <c r="F222" s="761"/>
      <c r="G222" s="1207">
        <v>10000</v>
      </c>
      <c r="H222" s="183"/>
      <c r="I222" s="207">
        <v>10000</v>
      </c>
      <c r="J222" s="547"/>
      <c r="K222" s="195"/>
      <c r="L222" s="492"/>
      <c r="M222" s="547"/>
      <c r="N222" s="195"/>
      <c r="O222" s="492"/>
      <c r="P222" s="547"/>
      <c r="Q222" s="195"/>
      <c r="R222" s="492"/>
      <c r="S222" s="547"/>
      <c r="T222" s="195"/>
      <c r="U222" s="492"/>
      <c r="V222" s="547"/>
      <c r="W222" s="1074"/>
      <c r="X222" s="492"/>
      <c r="Y222" s="547"/>
      <c r="Z222" s="1074"/>
      <c r="AA222" s="492">
        <f t="shared" si="380"/>
        <v>0</v>
      </c>
      <c r="AB222" s="547"/>
      <c r="AC222" s="195"/>
      <c r="AD222" s="492"/>
      <c r="AE222" s="547"/>
      <c r="AF222" s="195"/>
      <c r="AG222" s="492"/>
      <c r="AH222" s="547"/>
      <c r="AI222" s="195"/>
      <c r="AJ222" s="492"/>
      <c r="AK222" s="547"/>
      <c r="AL222" s="195"/>
      <c r="AM222" s="492"/>
      <c r="AN222" s="547"/>
      <c r="AO222" s="195"/>
      <c r="AP222" s="492"/>
      <c r="AQ222" s="547"/>
      <c r="AR222" s="195"/>
      <c r="AS222" s="492"/>
      <c r="AT222" s="547"/>
      <c r="AU222" s="195"/>
      <c r="AV222" s="492"/>
      <c r="AW222" s="547"/>
      <c r="AX222" s="195"/>
      <c r="AY222" s="492"/>
      <c r="AZ222" s="547"/>
      <c r="BA222" s="195"/>
      <c r="BB222" s="492"/>
      <c r="BC222" s="547"/>
      <c r="BD222" s="195"/>
      <c r="BE222" s="492"/>
      <c r="BF222" s="547"/>
      <c r="BG222" s="195"/>
      <c r="BH222" s="492"/>
      <c r="BI222" s="547"/>
      <c r="BJ222" s="195"/>
      <c r="BK222" s="492"/>
      <c r="BL222" s="547"/>
      <c r="BM222" s="195"/>
      <c r="BN222" s="492"/>
      <c r="BO222" s="547"/>
      <c r="BP222" s="195"/>
      <c r="BQ222" s="492"/>
      <c r="BR222" s="285"/>
      <c r="BS222" s="286"/>
      <c r="BT222" s="266"/>
      <c r="BU222" s="740"/>
      <c r="BV222" s="712"/>
      <c r="BW222" s="266"/>
      <c r="BX222" s="285"/>
      <c r="BY222" s="286"/>
      <c r="BZ222" s="266"/>
      <c r="CA222" s="285"/>
      <c r="CB222" s="715"/>
      <c r="CC222" s="266"/>
      <c r="CD222" s="309"/>
      <c r="CE222" s="310"/>
      <c r="CF222" s="308"/>
      <c r="CG222" s="326"/>
      <c r="CI222" s="737"/>
    </row>
    <row r="223" spans="1:87" s="972" customFormat="1">
      <c r="A223" s="177">
        <f t="shared" si="365"/>
        <v>210</v>
      </c>
      <c r="B223" s="165" t="s">
        <v>12</v>
      </c>
      <c r="C223" s="134" t="s">
        <v>226</v>
      </c>
      <c r="D223" s="166" t="s">
        <v>13</v>
      </c>
      <c r="E223" s="218"/>
      <c r="F223" s="761"/>
      <c r="G223" s="1207">
        <v>6590</v>
      </c>
      <c r="H223" s="183"/>
      <c r="I223" s="207">
        <v>6590</v>
      </c>
      <c r="J223" s="547"/>
      <c r="K223" s="195"/>
      <c r="L223" s="492"/>
      <c r="M223" s="547"/>
      <c r="N223" s="195"/>
      <c r="O223" s="492"/>
      <c r="P223" s="547"/>
      <c r="Q223" s="195"/>
      <c r="R223" s="492"/>
      <c r="S223" s="547"/>
      <c r="T223" s="195"/>
      <c r="U223" s="492"/>
      <c r="V223" s="547"/>
      <c r="W223" s="1074"/>
      <c r="X223" s="492"/>
      <c r="Y223" s="547"/>
      <c r="Z223" s="1074"/>
      <c r="AA223" s="492">
        <f t="shared" si="380"/>
        <v>0</v>
      </c>
      <c r="AB223" s="547"/>
      <c r="AC223" s="195"/>
      <c r="AD223" s="492"/>
      <c r="AE223" s="547"/>
      <c r="AF223" s="195"/>
      <c r="AG223" s="492"/>
      <c r="AH223" s="547"/>
      <c r="AI223" s="195"/>
      <c r="AJ223" s="492"/>
      <c r="AK223" s="547"/>
      <c r="AL223" s="195"/>
      <c r="AM223" s="492"/>
      <c r="AN223" s="547"/>
      <c r="AO223" s="195"/>
      <c r="AP223" s="492"/>
      <c r="AQ223" s="547"/>
      <c r="AR223" s="195"/>
      <c r="AS223" s="492"/>
      <c r="AT223" s="547"/>
      <c r="AU223" s="195"/>
      <c r="AV223" s="492"/>
      <c r="AW223" s="547"/>
      <c r="AX223" s="195"/>
      <c r="AY223" s="492"/>
      <c r="AZ223" s="547"/>
      <c r="BA223" s="195"/>
      <c r="BB223" s="492"/>
      <c r="BC223" s="547"/>
      <c r="BD223" s="195"/>
      <c r="BE223" s="492"/>
      <c r="BF223" s="547"/>
      <c r="BG223" s="195"/>
      <c r="BH223" s="492"/>
      <c r="BI223" s="547"/>
      <c r="BJ223" s="195"/>
      <c r="BK223" s="492"/>
      <c r="BL223" s="547"/>
      <c r="BM223" s="195"/>
      <c r="BN223" s="492"/>
      <c r="BO223" s="547"/>
      <c r="BP223" s="195"/>
      <c r="BQ223" s="492"/>
      <c r="BR223" s="285"/>
      <c r="BS223" s="286"/>
      <c r="BT223" s="266"/>
      <c r="BU223" s="740"/>
      <c r="BV223" s="712"/>
      <c r="BW223" s="266"/>
      <c r="BX223" s="285"/>
      <c r="BY223" s="286"/>
      <c r="BZ223" s="266"/>
      <c r="CA223" s="285"/>
      <c r="CB223" s="715"/>
      <c r="CC223" s="266"/>
      <c r="CD223" s="309"/>
      <c r="CE223" s="310"/>
      <c r="CF223" s="308"/>
      <c r="CG223" s="326"/>
      <c r="CI223" s="737"/>
    </row>
    <row r="224" spans="1:87" s="972" customFormat="1">
      <c r="A224" s="177">
        <f t="shared" si="365"/>
        <v>211</v>
      </c>
      <c r="B224" s="165" t="s">
        <v>14</v>
      </c>
      <c r="C224" s="134" t="s">
        <v>226</v>
      </c>
      <c r="D224" s="166" t="s">
        <v>15</v>
      </c>
      <c r="E224" s="218"/>
      <c r="F224" s="761"/>
      <c r="G224" s="1207">
        <v>9520</v>
      </c>
      <c r="H224" s="183"/>
      <c r="I224" s="207">
        <v>9520</v>
      </c>
      <c r="J224" s="547"/>
      <c r="K224" s="195"/>
      <c r="L224" s="492"/>
      <c r="M224" s="547"/>
      <c r="N224" s="195"/>
      <c r="O224" s="492"/>
      <c r="P224" s="547"/>
      <c r="Q224" s="195"/>
      <c r="R224" s="492"/>
      <c r="S224" s="547"/>
      <c r="T224" s="195"/>
      <c r="U224" s="492"/>
      <c r="V224" s="547"/>
      <c r="W224" s="1074"/>
      <c r="X224" s="492"/>
      <c r="Y224" s="547"/>
      <c r="Z224" s="1074"/>
      <c r="AA224" s="492">
        <f t="shared" si="380"/>
        <v>0</v>
      </c>
      <c r="AB224" s="547"/>
      <c r="AC224" s="195"/>
      <c r="AD224" s="492"/>
      <c r="AE224" s="547"/>
      <c r="AF224" s="195"/>
      <c r="AG224" s="492"/>
      <c r="AH224" s="547"/>
      <c r="AI224" s="195"/>
      <c r="AJ224" s="492"/>
      <c r="AK224" s="547"/>
      <c r="AL224" s="195"/>
      <c r="AM224" s="492"/>
      <c r="AN224" s="547"/>
      <c r="AO224" s="195"/>
      <c r="AP224" s="492"/>
      <c r="AQ224" s="547"/>
      <c r="AR224" s="195"/>
      <c r="AS224" s="492"/>
      <c r="AT224" s="547"/>
      <c r="AU224" s="195"/>
      <c r="AV224" s="492"/>
      <c r="AW224" s="547"/>
      <c r="AX224" s="195"/>
      <c r="AY224" s="492"/>
      <c r="AZ224" s="547"/>
      <c r="BA224" s="195"/>
      <c r="BB224" s="492"/>
      <c r="BC224" s="547"/>
      <c r="BD224" s="195"/>
      <c r="BE224" s="492"/>
      <c r="BF224" s="547"/>
      <c r="BG224" s="195"/>
      <c r="BH224" s="492"/>
      <c r="BI224" s="547"/>
      <c r="BJ224" s="195"/>
      <c r="BK224" s="492"/>
      <c r="BL224" s="547"/>
      <c r="BM224" s="195"/>
      <c r="BN224" s="492"/>
      <c r="BO224" s="547"/>
      <c r="BP224" s="195"/>
      <c r="BQ224" s="492"/>
      <c r="BR224" s="285"/>
      <c r="BS224" s="286"/>
      <c r="BT224" s="266"/>
      <c r="BU224" s="740"/>
      <c r="BV224" s="712"/>
      <c r="BW224" s="266"/>
      <c r="BX224" s="285"/>
      <c r="BY224" s="286"/>
      <c r="BZ224" s="266"/>
      <c r="CA224" s="285"/>
      <c r="CB224" s="715"/>
      <c r="CC224" s="266"/>
      <c r="CD224" s="309"/>
      <c r="CE224" s="310"/>
      <c r="CF224" s="308"/>
      <c r="CG224" s="326"/>
      <c r="CI224" s="737"/>
    </row>
    <row r="225" spans="1:87" s="972" customFormat="1">
      <c r="A225" s="177">
        <f t="shared" si="365"/>
        <v>212</v>
      </c>
      <c r="B225" s="165" t="s">
        <v>16</v>
      </c>
      <c r="C225" s="134" t="s">
        <v>226</v>
      </c>
      <c r="D225" s="166" t="s">
        <v>17</v>
      </c>
      <c r="E225" s="218"/>
      <c r="F225" s="761"/>
      <c r="G225" s="1207">
        <v>6090</v>
      </c>
      <c r="H225" s="183"/>
      <c r="I225" s="207">
        <v>6090</v>
      </c>
      <c r="J225" s="547"/>
      <c r="K225" s="195"/>
      <c r="L225" s="492"/>
      <c r="M225" s="547"/>
      <c r="N225" s="195"/>
      <c r="O225" s="492"/>
      <c r="P225" s="547"/>
      <c r="Q225" s="195"/>
      <c r="R225" s="492"/>
      <c r="S225" s="547"/>
      <c r="T225" s="195"/>
      <c r="U225" s="492"/>
      <c r="V225" s="547"/>
      <c r="W225" s="1074"/>
      <c r="X225" s="492"/>
      <c r="Y225" s="547"/>
      <c r="Z225" s="1074"/>
      <c r="AA225" s="492">
        <f t="shared" si="380"/>
        <v>0</v>
      </c>
      <c r="AB225" s="547"/>
      <c r="AC225" s="195"/>
      <c r="AD225" s="492"/>
      <c r="AE225" s="547"/>
      <c r="AF225" s="195"/>
      <c r="AG225" s="492"/>
      <c r="AH225" s="547"/>
      <c r="AI225" s="195"/>
      <c r="AJ225" s="492"/>
      <c r="AK225" s="547"/>
      <c r="AL225" s="195"/>
      <c r="AM225" s="492"/>
      <c r="AN225" s="547"/>
      <c r="AO225" s="195"/>
      <c r="AP225" s="492"/>
      <c r="AQ225" s="547"/>
      <c r="AR225" s="195"/>
      <c r="AS225" s="492"/>
      <c r="AT225" s="547"/>
      <c r="AU225" s="195"/>
      <c r="AV225" s="492"/>
      <c r="AW225" s="547"/>
      <c r="AX225" s="195"/>
      <c r="AY225" s="492"/>
      <c r="AZ225" s="547"/>
      <c r="BA225" s="195"/>
      <c r="BB225" s="492"/>
      <c r="BC225" s="547"/>
      <c r="BD225" s="195"/>
      <c r="BE225" s="492"/>
      <c r="BF225" s="547"/>
      <c r="BG225" s="195"/>
      <c r="BH225" s="492"/>
      <c r="BI225" s="547"/>
      <c r="BJ225" s="195"/>
      <c r="BK225" s="492"/>
      <c r="BL225" s="547"/>
      <c r="BM225" s="195"/>
      <c r="BN225" s="492"/>
      <c r="BO225" s="547"/>
      <c r="BP225" s="195"/>
      <c r="BQ225" s="492"/>
      <c r="BR225" s="285"/>
      <c r="BS225" s="286"/>
      <c r="BT225" s="266"/>
      <c r="BU225" s="740"/>
      <c r="BV225" s="712"/>
      <c r="BW225" s="266"/>
      <c r="BX225" s="285"/>
      <c r="BY225" s="286"/>
      <c r="BZ225" s="266"/>
      <c r="CA225" s="285"/>
      <c r="CB225" s="715"/>
      <c r="CC225" s="266"/>
      <c r="CD225" s="309"/>
      <c r="CE225" s="310"/>
      <c r="CF225" s="308"/>
      <c r="CG225" s="326"/>
      <c r="CI225" s="737"/>
    </row>
    <row r="226" spans="1:87" s="972" customFormat="1">
      <c r="A226" s="177">
        <f t="shared" si="365"/>
        <v>213</v>
      </c>
      <c r="B226" s="165" t="s">
        <v>18</v>
      </c>
      <c r="C226" s="134" t="s">
        <v>226</v>
      </c>
      <c r="D226" s="166" t="s">
        <v>19</v>
      </c>
      <c r="E226" s="218"/>
      <c r="F226" s="761"/>
      <c r="G226" s="1207">
        <v>5615</v>
      </c>
      <c r="H226" s="183"/>
      <c r="I226" s="207">
        <v>5615</v>
      </c>
      <c r="J226" s="547"/>
      <c r="K226" s="195"/>
      <c r="L226" s="492"/>
      <c r="M226" s="547"/>
      <c r="N226" s="195"/>
      <c r="O226" s="492"/>
      <c r="P226" s="547"/>
      <c r="Q226" s="195"/>
      <c r="R226" s="492"/>
      <c r="S226" s="547"/>
      <c r="T226" s="195"/>
      <c r="U226" s="492"/>
      <c r="V226" s="547"/>
      <c r="W226" s="1074"/>
      <c r="X226" s="492"/>
      <c r="Y226" s="547"/>
      <c r="Z226" s="1074"/>
      <c r="AA226" s="492">
        <f t="shared" si="380"/>
        <v>0</v>
      </c>
      <c r="AB226" s="547"/>
      <c r="AC226" s="195"/>
      <c r="AD226" s="492"/>
      <c r="AE226" s="547"/>
      <c r="AF226" s="195"/>
      <c r="AG226" s="492"/>
      <c r="AH226" s="547"/>
      <c r="AI226" s="195"/>
      <c r="AJ226" s="492"/>
      <c r="AK226" s="547"/>
      <c r="AL226" s="195"/>
      <c r="AM226" s="492"/>
      <c r="AN226" s="547"/>
      <c r="AO226" s="195"/>
      <c r="AP226" s="492"/>
      <c r="AQ226" s="547"/>
      <c r="AR226" s="195"/>
      <c r="AS226" s="492"/>
      <c r="AT226" s="547"/>
      <c r="AU226" s="195"/>
      <c r="AV226" s="492"/>
      <c r="AW226" s="547"/>
      <c r="AX226" s="195"/>
      <c r="AY226" s="492"/>
      <c r="AZ226" s="547"/>
      <c r="BA226" s="195"/>
      <c r="BB226" s="492"/>
      <c r="BC226" s="547"/>
      <c r="BD226" s="195"/>
      <c r="BE226" s="492"/>
      <c r="BF226" s="547"/>
      <c r="BG226" s="195"/>
      <c r="BH226" s="492"/>
      <c r="BI226" s="547"/>
      <c r="BJ226" s="195"/>
      <c r="BK226" s="492"/>
      <c r="BL226" s="547"/>
      <c r="BM226" s="195"/>
      <c r="BN226" s="492"/>
      <c r="BO226" s="547"/>
      <c r="BP226" s="195"/>
      <c r="BQ226" s="492"/>
      <c r="BR226" s="285"/>
      <c r="BS226" s="286"/>
      <c r="BT226" s="266"/>
      <c r="BU226" s="740"/>
      <c r="BV226" s="712"/>
      <c r="BW226" s="266"/>
      <c r="BX226" s="285"/>
      <c r="BY226" s="286"/>
      <c r="BZ226" s="266"/>
      <c r="CA226" s="285"/>
      <c r="CB226" s="715"/>
      <c r="CC226" s="266"/>
      <c r="CD226" s="309"/>
      <c r="CE226" s="310"/>
      <c r="CF226" s="308"/>
      <c r="CG226" s="326"/>
      <c r="CI226" s="737"/>
    </row>
    <row r="227" spans="1:87" s="972" customFormat="1">
      <c r="A227" s="177">
        <f t="shared" si="365"/>
        <v>214</v>
      </c>
      <c r="B227" s="165" t="s">
        <v>20</v>
      </c>
      <c r="C227" s="134" t="s">
        <v>226</v>
      </c>
      <c r="D227" s="166" t="s">
        <v>22</v>
      </c>
      <c r="E227" s="218"/>
      <c r="F227" s="761"/>
      <c r="G227" s="1207">
        <v>10000</v>
      </c>
      <c r="H227" s="183"/>
      <c r="I227" s="207">
        <v>10000</v>
      </c>
      <c r="J227" s="547"/>
      <c r="K227" s="195"/>
      <c r="L227" s="492"/>
      <c r="M227" s="547"/>
      <c r="N227" s="195"/>
      <c r="O227" s="492"/>
      <c r="P227" s="547"/>
      <c r="Q227" s="195"/>
      <c r="R227" s="492"/>
      <c r="S227" s="547"/>
      <c r="T227" s="195"/>
      <c r="U227" s="492"/>
      <c r="V227" s="547"/>
      <c r="W227" s="1074"/>
      <c r="X227" s="492"/>
      <c r="Y227" s="547"/>
      <c r="Z227" s="1074"/>
      <c r="AA227" s="492">
        <f t="shared" si="380"/>
        <v>0</v>
      </c>
      <c r="AB227" s="547"/>
      <c r="AC227" s="195"/>
      <c r="AD227" s="492"/>
      <c r="AE227" s="547"/>
      <c r="AF227" s="195"/>
      <c r="AG227" s="492"/>
      <c r="AH227" s="547"/>
      <c r="AI227" s="195"/>
      <c r="AJ227" s="492"/>
      <c r="AK227" s="547"/>
      <c r="AL227" s="195"/>
      <c r="AM227" s="492"/>
      <c r="AN227" s="547"/>
      <c r="AO227" s="195"/>
      <c r="AP227" s="492"/>
      <c r="AQ227" s="547"/>
      <c r="AR227" s="195"/>
      <c r="AS227" s="492"/>
      <c r="AT227" s="547"/>
      <c r="AU227" s="195"/>
      <c r="AV227" s="492"/>
      <c r="AW227" s="547"/>
      <c r="AX227" s="195"/>
      <c r="AY227" s="492"/>
      <c r="AZ227" s="547"/>
      <c r="BA227" s="195"/>
      <c r="BB227" s="492"/>
      <c r="BC227" s="547"/>
      <c r="BD227" s="195"/>
      <c r="BE227" s="492"/>
      <c r="BF227" s="547"/>
      <c r="BG227" s="195"/>
      <c r="BH227" s="492"/>
      <c r="BI227" s="547"/>
      <c r="BJ227" s="195"/>
      <c r="BK227" s="492"/>
      <c r="BL227" s="547"/>
      <c r="BM227" s="195"/>
      <c r="BN227" s="492"/>
      <c r="BO227" s="547"/>
      <c r="BP227" s="195"/>
      <c r="BQ227" s="492"/>
      <c r="BR227" s="285"/>
      <c r="BS227" s="286"/>
      <c r="BT227" s="266"/>
      <c r="BU227" s="740"/>
      <c r="BV227" s="712"/>
      <c r="BW227" s="266"/>
      <c r="BX227" s="285"/>
      <c r="BY227" s="286"/>
      <c r="BZ227" s="266"/>
      <c r="CA227" s="285"/>
      <c r="CB227" s="715"/>
      <c r="CC227" s="266"/>
      <c r="CD227" s="309"/>
      <c r="CE227" s="310"/>
      <c r="CF227" s="308"/>
      <c r="CG227" s="326"/>
      <c r="CI227" s="737"/>
    </row>
    <row r="228" spans="1:87" s="972" customFormat="1">
      <c r="A228" s="177">
        <f t="shared" si="365"/>
        <v>215</v>
      </c>
      <c r="B228" s="165" t="s">
        <v>21</v>
      </c>
      <c r="C228" s="134" t="s">
        <v>226</v>
      </c>
      <c r="D228" s="166" t="s">
        <v>1039</v>
      </c>
      <c r="E228" s="218"/>
      <c r="F228" s="761"/>
      <c r="G228" s="1207">
        <v>9035</v>
      </c>
      <c r="H228" s="183"/>
      <c r="I228" s="207">
        <v>9035</v>
      </c>
      <c r="J228" s="547"/>
      <c r="K228" s="195"/>
      <c r="L228" s="492"/>
      <c r="M228" s="547"/>
      <c r="N228" s="195"/>
      <c r="O228" s="492"/>
      <c r="P228" s="547"/>
      <c r="Q228" s="195"/>
      <c r="R228" s="492"/>
      <c r="S228" s="547"/>
      <c r="T228" s="195"/>
      <c r="U228" s="492"/>
      <c r="V228" s="547"/>
      <c r="W228" s="1074"/>
      <c r="X228" s="492"/>
      <c r="Y228" s="547"/>
      <c r="Z228" s="1074"/>
      <c r="AA228" s="492">
        <f t="shared" si="380"/>
        <v>0</v>
      </c>
      <c r="AB228" s="547"/>
      <c r="AC228" s="195"/>
      <c r="AD228" s="492"/>
      <c r="AE228" s="547"/>
      <c r="AF228" s="195"/>
      <c r="AG228" s="492"/>
      <c r="AH228" s="547"/>
      <c r="AI228" s="195"/>
      <c r="AJ228" s="492"/>
      <c r="AK228" s="547"/>
      <c r="AL228" s="195"/>
      <c r="AM228" s="492"/>
      <c r="AN228" s="547"/>
      <c r="AO228" s="195"/>
      <c r="AP228" s="492"/>
      <c r="AQ228" s="547"/>
      <c r="AR228" s="195"/>
      <c r="AS228" s="492"/>
      <c r="AT228" s="547"/>
      <c r="AU228" s="195"/>
      <c r="AV228" s="492"/>
      <c r="AW228" s="547"/>
      <c r="AX228" s="195"/>
      <c r="AY228" s="492"/>
      <c r="AZ228" s="547"/>
      <c r="BA228" s="195"/>
      <c r="BB228" s="492"/>
      <c r="BC228" s="547"/>
      <c r="BD228" s="195"/>
      <c r="BE228" s="492"/>
      <c r="BF228" s="547"/>
      <c r="BG228" s="195"/>
      <c r="BH228" s="492"/>
      <c r="BI228" s="547"/>
      <c r="BJ228" s="195"/>
      <c r="BK228" s="492"/>
      <c r="BL228" s="547"/>
      <c r="BM228" s="195"/>
      <c r="BN228" s="492"/>
      <c r="BO228" s="547"/>
      <c r="BP228" s="195"/>
      <c r="BQ228" s="492"/>
      <c r="BR228" s="285"/>
      <c r="BS228" s="286"/>
      <c r="BT228" s="266"/>
      <c r="BU228" s="740"/>
      <c r="BV228" s="712"/>
      <c r="BW228" s="266"/>
      <c r="BX228" s="285"/>
      <c r="BY228" s="286"/>
      <c r="BZ228" s="266"/>
      <c r="CA228" s="285"/>
      <c r="CB228" s="715"/>
      <c r="CC228" s="266"/>
      <c r="CD228" s="309"/>
      <c r="CE228" s="310"/>
      <c r="CF228" s="308"/>
      <c r="CG228" s="326"/>
      <c r="CI228" s="737"/>
    </row>
    <row r="229" spans="1:87" s="972" customFormat="1">
      <c r="A229" s="177">
        <v>213</v>
      </c>
      <c r="B229" s="165" t="s">
        <v>23</v>
      </c>
      <c r="C229" s="134" t="s">
        <v>226</v>
      </c>
      <c r="D229" s="166" t="s">
        <v>2</v>
      </c>
      <c r="E229" s="218"/>
      <c r="F229" s="761"/>
      <c r="G229" s="1207">
        <v>10000</v>
      </c>
      <c r="H229" s="183"/>
      <c r="I229" s="207">
        <v>10000</v>
      </c>
      <c r="J229" s="547"/>
      <c r="K229" s="195"/>
      <c r="L229" s="492"/>
      <c r="M229" s="547"/>
      <c r="N229" s="195"/>
      <c r="O229" s="492"/>
      <c r="P229" s="547"/>
      <c r="Q229" s="195"/>
      <c r="R229" s="492"/>
      <c r="S229" s="547"/>
      <c r="T229" s="195"/>
      <c r="U229" s="492"/>
      <c r="V229" s="547"/>
      <c r="W229" s="1074"/>
      <c r="X229" s="492"/>
      <c r="Y229" s="547"/>
      <c r="Z229" s="1074"/>
      <c r="AA229" s="492">
        <f t="shared" si="380"/>
        <v>0</v>
      </c>
      <c r="AB229" s="547"/>
      <c r="AC229" s="195"/>
      <c r="AD229" s="492"/>
      <c r="AE229" s="547"/>
      <c r="AF229" s="195"/>
      <c r="AG229" s="492"/>
      <c r="AH229" s="547"/>
      <c r="AI229" s="195"/>
      <c r="AJ229" s="492"/>
      <c r="AK229" s="547"/>
      <c r="AL229" s="195"/>
      <c r="AM229" s="492"/>
      <c r="AN229" s="547"/>
      <c r="AO229" s="195"/>
      <c r="AP229" s="492"/>
      <c r="AQ229" s="547"/>
      <c r="AR229" s="195"/>
      <c r="AS229" s="492"/>
      <c r="AT229" s="547"/>
      <c r="AU229" s="195"/>
      <c r="AV229" s="492"/>
      <c r="AW229" s="547"/>
      <c r="AX229" s="195"/>
      <c r="AY229" s="492"/>
      <c r="AZ229" s="547"/>
      <c r="BA229" s="195"/>
      <c r="BB229" s="492"/>
      <c r="BC229" s="547"/>
      <c r="BD229" s="195"/>
      <c r="BE229" s="492"/>
      <c r="BF229" s="547"/>
      <c r="BG229" s="195"/>
      <c r="BH229" s="492"/>
      <c r="BI229" s="547"/>
      <c r="BJ229" s="195"/>
      <c r="BK229" s="492"/>
      <c r="BL229" s="547"/>
      <c r="BM229" s="195"/>
      <c r="BN229" s="492"/>
      <c r="BO229" s="547"/>
      <c r="BP229" s="195"/>
      <c r="BQ229" s="492"/>
      <c r="BR229" s="285"/>
      <c r="BS229" s="286"/>
      <c r="BT229" s="266"/>
      <c r="BU229" s="740"/>
      <c r="BV229" s="712"/>
      <c r="BW229" s="266"/>
      <c r="BX229" s="285"/>
      <c r="BY229" s="286"/>
      <c r="BZ229" s="266"/>
      <c r="CA229" s="285"/>
      <c r="CB229" s="715"/>
      <c r="CC229" s="266"/>
      <c r="CD229" s="309"/>
      <c r="CE229" s="310"/>
      <c r="CF229" s="308"/>
      <c r="CG229" s="326"/>
      <c r="CI229" s="737"/>
    </row>
    <row r="230" spans="1:87" s="972" customFormat="1">
      <c r="A230" s="177">
        <v>214</v>
      </c>
      <c r="B230" s="165" t="s">
        <v>26</v>
      </c>
      <c r="C230" s="134" t="s">
        <v>226</v>
      </c>
      <c r="D230" s="166" t="s">
        <v>27</v>
      </c>
      <c r="E230" s="218"/>
      <c r="F230" s="761">
        <v>11349.06</v>
      </c>
      <c r="G230" s="1207">
        <v>5790</v>
      </c>
      <c r="H230" s="183"/>
      <c r="I230" s="207">
        <v>5790</v>
      </c>
      <c r="J230" s="547">
        <f t="shared" si="329"/>
        <v>0</v>
      </c>
      <c r="K230" s="195"/>
      <c r="L230" s="492">
        <f t="shared" si="366"/>
        <v>0</v>
      </c>
      <c r="M230" s="547">
        <f t="shared" si="330"/>
        <v>0</v>
      </c>
      <c r="N230" s="195"/>
      <c r="O230" s="492">
        <f t="shared" si="367"/>
        <v>0</v>
      </c>
      <c r="P230" s="547">
        <f t="shared" si="331"/>
        <v>0</v>
      </c>
      <c r="Q230" s="195"/>
      <c r="R230" s="492">
        <f t="shared" si="368"/>
        <v>0</v>
      </c>
      <c r="S230" s="547">
        <f t="shared" si="332"/>
        <v>0</v>
      </c>
      <c r="T230" s="195"/>
      <c r="U230" s="492">
        <f t="shared" si="369"/>
        <v>0</v>
      </c>
      <c r="V230" s="547">
        <f t="shared" si="333"/>
        <v>0</v>
      </c>
      <c r="W230" s="1074"/>
      <c r="X230" s="492">
        <f t="shared" si="370"/>
        <v>0</v>
      </c>
      <c r="Y230" s="547">
        <f t="shared" si="334"/>
        <v>0</v>
      </c>
      <c r="Z230" s="1074"/>
      <c r="AA230" s="492">
        <f t="shared" si="380"/>
        <v>0</v>
      </c>
      <c r="AB230" s="547">
        <f t="shared" si="335"/>
        <v>0</v>
      </c>
      <c r="AC230" s="195"/>
      <c r="AD230" s="492">
        <f t="shared" si="371"/>
        <v>0</v>
      </c>
      <c r="AE230" s="547">
        <f t="shared" si="336"/>
        <v>0</v>
      </c>
      <c r="AF230" s="195"/>
      <c r="AG230" s="492">
        <f t="shared" si="372"/>
        <v>0</v>
      </c>
      <c r="AH230" s="547">
        <f t="shared" si="337"/>
        <v>0</v>
      </c>
      <c r="AI230" s="195"/>
      <c r="AJ230" s="492">
        <f t="shared" si="373"/>
        <v>0</v>
      </c>
      <c r="AK230" s="547">
        <f t="shared" si="338"/>
        <v>0</v>
      </c>
      <c r="AL230" s="195"/>
      <c r="AM230" s="492">
        <f t="shared" si="374"/>
        <v>0</v>
      </c>
      <c r="AN230" s="547">
        <f t="shared" si="339"/>
        <v>0</v>
      </c>
      <c r="AO230" s="195"/>
      <c r="AP230" s="492">
        <f t="shared" si="352"/>
        <v>0</v>
      </c>
      <c r="AQ230" s="547">
        <f t="shared" si="340"/>
        <v>0</v>
      </c>
      <c r="AR230" s="195"/>
      <c r="AS230" s="492">
        <f t="shared" si="353"/>
        <v>0</v>
      </c>
      <c r="AT230" s="547">
        <f t="shared" si="341"/>
        <v>0</v>
      </c>
      <c r="AU230" s="195"/>
      <c r="AV230" s="492">
        <f t="shared" si="354"/>
        <v>0</v>
      </c>
      <c r="AW230" s="547">
        <f t="shared" si="342"/>
        <v>0</v>
      </c>
      <c r="AX230" s="195"/>
      <c r="AY230" s="492">
        <f t="shared" si="355"/>
        <v>0</v>
      </c>
      <c r="AZ230" s="547">
        <f t="shared" si="343"/>
        <v>0</v>
      </c>
      <c r="BA230" s="195"/>
      <c r="BB230" s="492">
        <f t="shared" si="356"/>
        <v>0</v>
      </c>
      <c r="BC230" s="547">
        <f t="shared" si="344"/>
        <v>0</v>
      </c>
      <c r="BD230" s="195"/>
      <c r="BE230" s="492">
        <f t="shared" si="357"/>
        <v>0</v>
      </c>
      <c r="BF230" s="547">
        <f t="shared" si="345"/>
        <v>0</v>
      </c>
      <c r="BG230" s="195"/>
      <c r="BH230" s="492">
        <f t="shared" si="358"/>
        <v>0</v>
      </c>
      <c r="BI230" s="547">
        <f t="shared" si="346"/>
        <v>0</v>
      </c>
      <c r="BJ230" s="195"/>
      <c r="BK230" s="492">
        <f t="shared" si="359"/>
        <v>0</v>
      </c>
      <c r="BL230" s="547">
        <f t="shared" si="347"/>
        <v>0</v>
      </c>
      <c r="BM230" s="195"/>
      <c r="BN230" s="492">
        <f t="shared" si="360"/>
        <v>0</v>
      </c>
      <c r="BO230" s="547">
        <f t="shared" si="348"/>
        <v>0</v>
      </c>
      <c r="BP230" s="195"/>
      <c r="BQ230" s="492">
        <f t="shared" si="361"/>
        <v>0</v>
      </c>
      <c r="BR230" s="285">
        <f t="shared" si="326"/>
        <v>0</v>
      </c>
      <c r="BS230" s="286">
        <f t="shared" si="327"/>
        <v>0</v>
      </c>
      <c r="BT230" s="266">
        <f t="shared" si="328"/>
        <v>0</v>
      </c>
      <c r="BU230" s="740">
        <f t="shared" si="376"/>
        <v>7352.1419999999998</v>
      </c>
      <c r="BV230" s="712">
        <f t="shared" si="375"/>
        <v>5790</v>
      </c>
      <c r="BW230" s="266">
        <f t="shared" si="350"/>
        <v>4958.4228300000004</v>
      </c>
      <c r="BX230" s="285">
        <f t="shared" si="377"/>
        <v>7352.1419999999998</v>
      </c>
      <c r="BY230" s="286">
        <f t="shared" si="377"/>
        <v>5790</v>
      </c>
      <c r="BZ230" s="266">
        <f t="shared" si="377"/>
        <v>4958.4228300000004</v>
      </c>
      <c r="CA230" s="285">
        <f t="shared" si="364"/>
        <v>0</v>
      </c>
      <c r="CB230" s="715">
        <v>0</v>
      </c>
      <c r="CC230" s="266">
        <f t="shared" si="378"/>
        <v>0</v>
      </c>
      <c r="CD230" s="309">
        <f t="shared" si="379"/>
        <v>7352.1419999999998</v>
      </c>
      <c r="CE230" s="310">
        <f t="shared" si="379"/>
        <v>5790</v>
      </c>
      <c r="CF230" s="308">
        <f t="shared" si="379"/>
        <v>4958.4228300000004</v>
      </c>
      <c r="CG230" s="326"/>
      <c r="CI230" s="737"/>
    </row>
    <row r="231" spans="1:87" s="972" customFormat="1">
      <c r="A231" s="177">
        <f t="shared" si="365"/>
        <v>215</v>
      </c>
      <c r="B231" s="165" t="s">
        <v>28</v>
      </c>
      <c r="C231" s="134" t="s">
        <v>226</v>
      </c>
      <c r="D231" s="166" t="s">
        <v>29</v>
      </c>
      <c r="E231" s="218"/>
      <c r="F231" s="761">
        <v>11349.06</v>
      </c>
      <c r="G231" s="1207">
        <v>10000</v>
      </c>
      <c r="H231" s="183"/>
      <c r="I231" s="207">
        <v>10000</v>
      </c>
      <c r="J231" s="547">
        <f t="shared" si="329"/>
        <v>0</v>
      </c>
      <c r="K231" s="195"/>
      <c r="L231" s="492">
        <f t="shared" si="366"/>
        <v>0</v>
      </c>
      <c r="M231" s="547">
        <f t="shared" si="330"/>
        <v>0</v>
      </c>
      <c r="N231" s="195"/>
      <c r="O231" s="492">
        <f t="shared" si="367"/>
        <v>0</v>
      </c>
      <c r="P231" s="547">
        <f t="shared" si="331"/>
        <v>0</v>
      </c>
      <c r="Q231" s="195"/>
      <c r="R231" s="492">
        <f t="shared" si="368"/>
        <v>0</v>
      </c>
      <c r="S231" s="547">
        <f t="shared" si="332"/>
        <v>0</v>
      </c>
      <c r="T231" s="195"/>
      <c r="U231" s="492">
        <f t="shared" si="369"/>
        <v>0</v>
      </c>
      <c r="V231" s="547">
        <f t="shared" si="333"/>
        <v>0</v>
      </c>
      <c r="W231" s="1074"/>
      <c r="X231" s="492">
        <f t="shared" si="370"/>
        <v>0</v>
      </c>
      <c r="Y231" s="547">
        <f t="shared" si="334"/>
        <v>0</v>
      </c>
      <c r="Z231" s="1074"/>
      <c r="AA231" s="492">
        <f t="shared" si="380"/>
        <v>0</v>
      </c>
      <c r="AB231" s="547">
        <f t="shared" si="335"/>
        <v>0</v>
      </c>
      <c r="AC231" s="195"/>
      <c r="AD231" s="492">
        <f t="shared" si="371"/>
        <v>0</v>
      </c>
      <c r="AE231" s="547">
        <f t="shared" si="336"/>
        <v>0</v>
      </c>
      <c r="AF231" s="195"/>
      <c r="AG231" s="492">
        <f t="shared" si="372"/>
        <v>0</v>
      </c>
      <c r="AH231" s="547">
        <f t="shared" si="337"/>
        <v>0</v>
      </c>
      <c r="AI231" s="195"/>
      <c r="AJ231" s="492">
        <f t="shared" si="373"/>
        <v>0</v>
      </c>
      <c r="AK231" s="547">
        <f t="shared" si="338"/>
        <v>0</v>
      </c>
      <c r="AL231" s="195"/>
      <c r="AM231" s="492">
        <f t="shared" si="374"/>
        <v>0</v>
      </c>
      <c r="AN231" s="547">
        <f t="shared" si="339"/>
        <v>0</v>
      </c>
      <c r="AO231" s="195"/>
      <c r="AP231" s="492">
        <f t="shared" si="352"/>
        <v>0</v>
      </c>
      <c r="AQ231" s="547">
        <f t="shared" si="340"/>
        <v>0</v>
      </c>
      <c r="AR231" s="195"/>
      <c r="AS231" s="492">
        <f t="shared" si="353"/>
        <v>0</v>
      </c>
      <c r="AT231" s="547">
        <f t="shared" si="341"/>
        <v>0</v>
      </c>
      <c r="AU231" s="195"/>
      <c r="AV231" s="492">
        <f t="shared" si="354"/>
        <v>0</v>
      </c>
      <c r="AW231" s="547">
        <f t="shared" si="342"/>
        <v>0</v>
      </c>
      <c r="AX231" s="195"/>
      <c r="AY231" s="492">
        <f t="shared" si="355"/>
        <v>0</v>
      </c>
      <c r="AZ231" s="547">
        <f t="shared" si="343"/>
        <v>0</v>
      </c>
      <c r="BA231" s="195"/>
      <c r="BB231" s="492">
        <f t="shared" si="356"/>
        <v>0</v>
      </c>
      <c r="BC231" s="547">
        <f t="shared" si="344"/>
        <v>0</v>
      </c>
      <c r="BD231" s="195"/>
      <c r="BE231" s="492">
        <f t="shared" si="357"/>
        <v>0</v>
      </c>
      <c r="BF231" s="547">
        <f t="shared" si="345"/>
        <v>0</v>
      </c>
      <c r="BG231" s="195"/>
      <c r="BH231" s="492">
        <f t="shared" si="358"/>
        <v>0</v>
      </c>
      <c r="BI231" s="547">
        <f t="shared" si="346"/>
        <v>0</v>
      </c>
      <c r="BJ231" s="195"/>
      <c r="BK231" s="492">
        <f t="shared" si="359"/>
        <v>0</v>
      </c>
      <c r="BL231" s="547">
        <f t="shared" si="347"/>
        <v>0</v>
      </c>
      <c r="BM231" s="195"/>
      <c r="BN231" s="492">
        <f t="shared" si="360"/>
        <v>0</v>
      </c>
      <c r="BO231" s="547">
        <f t="shared" si="348"/>
        <v>0</v>
      </c>
      <c r="BP231" s="195"/>
      <c r="BQ231" s="492">
        <f t="shared" si="361"/>
        <v>0</v>
      </c>
      <c r="BR231" s="285">
        <f t="shared" si="326"/>
        <v>0</v>
      </c>
      <c r="BS231" s="286">
        <f t="shared" si="327"/>
        <v>0</v>
      </c>
      <c r="BT231" s="266">
        <f t="shared" si="328"/>
        <v>0</v>
      </c>
      <c r="BU231" s="740">
        <f t="shared" si="376"/>
        <v>12698</v>
      </c>
      <c r="BV231" s="712">
        <f t="shared" si="375"/>
        <v>10000</v>
      </c>
      <c r="BW231" s="266">
        <f t="shared" si="350"/>
        <v>8563.77</v>
      </c>
      <c r="BX231" s="285">
        <f t="shared" si="377"/>
        <v>12698</v>
      </c>
      <c r="BY231" s="286">
        <f t="shared" si="377"/>
        <v>10000</v>
      </c>
      <c r="BZ231" s="266">
        <f t="shared" si="377"/>
        <v>8563.77</v>
      </c>
      <c r="CA231" s="285">
        <f t="shared" si="364"/>
        <v>0</v>
      </c>
      <c r="CB231" s="715">
        <v>0</v>
      </c>
      <c r="CC231" s="266">
        <f t="shared" si="378"/>
        <v>0</v>
      </c>
      <c r="CD231" s="309">
        <f t="shared" si="379"/>
        <v>12698</v>
      </c>
      <c r="CE231" s="310">
        <f t="shared" si="379"/>
        <v>10000</v>
      </c>
      <c r="CF231" s="308">
        <f t="shared" si="379"/>
        <v>8563.77</v>
      </c>
      <c r="CG231" s="326"/>
      <c r="CI231" s="737"/>
    </row>
    <row r="232" spans="1:87" s="972" customFormat="1">
      <c r="A232" s="177">
        <v>216</v>
      </c>
      <c r="B232" s="165" t="s">
        <v>30</v>
      </c>
      <c r="C232" s="155" t="s">
        <v>226</v>
      </c>
      <c r="D232" s="169" t="s">
        <v>31</v>
      </c>
      <c r="E232" s="218"/>
      <c r="F232" s="761"/>
      <c r="G232" s="1207">
        <v>5290</v>
      </c>
      <c r="H232" s="183"/>
      <c r="I232" s="207">
        <v>5290</v>
      </c>
      <c r="J232" s="547"/>
      <c r="K232" s="195"/>
      <c r="L232" s="492"/>
      <c r="M232" s="547"/>
      <c r="N232" s="195"/>
      <c r="O232" s="492"/>
      <c r="P232" s="547"/>
      <c r="Q232" s="195"/>
      <c r="R232" s="492"/>
      <c r="S232" s="547"/>
      <c r="T232" s="195"/>
      <c r="U232" s="492"/>
      <c r="V232" s="547"/>
      <c r="W232" s="1074"/>
      <c r="X232" s="492"/>
      <c r="Y232" s="547"/>
      <c r="Z232" s="1074"/>
      <c r="AA232" s="492">
        <f t="shared" si="380"/>
        <v>0</v>
      </c>
      <c r="AB232" s="547"/>
      <c r="AC232" s="195"/>
      <c r="AD232" s="492"/>
      <c r="AE232" s="547"/>
      <c r="AF232" s="195"/>
      <c r="AG232" s="492"/>
      <c r="AH232" s="547"/>
      <c r="AI232" s="195"/>
      <c r="AJ232" s="492"/>
      <c r="AK232" s="547"/>
      <c r="AL232" s="195"/>
      <c r="AM232" s="492"/>
      <c r="AN232" s="547"/>
      <c r="AO232" s="195"/>
      <c r="AP232" s="492"/>
      <c r="AQ232" s="547"/>
      <c r="AR232" s="195"/>
      <c r="AS232" s="492"/>
      <c r="AT232" s="547"/>
      <c r="AU232" s="195"/>
      <c r="AV232" s="492"/>
      <c r="AW232" s="547"/>
      <c r="AX232" s="195"/>
      <c r="AY232" s="492"/>
      <c r="AZ232" s="547"/>
      <c r="BA232" s="195"/>
      <c r="BB232" s="492"/>
      <c r="BC232" s="547"/>
      <c r="BD232" s="195"/>
      <c r="BE232" s="492"/>
      <c r="BF232" s="547"/>
      <c r="BG232" s="195"/>
      <c r="BH232" s="492"/>
      <c r="BI232" s="547"/>
      <c r="BJ232" s="195"/>
      <c r="BK232" s="492"/>
      <c r="BL232" s="547"/>
      <c r="BM232" s="195"/>
      <c r="BN232" s="492"/>
      <c r="BO232" s="547"/>
      <c r="BP232" s="195"/>
      <c r="BQ232" s="492"/>
      <c r="BR232" s="285"/>
      <c r="BS232" s="286"/>
      <c r="BT232" s="266"/>
      <c r="BU232" s="740"/>
      <c r="BV232" s="712"/>
      <c r="BW232" s="266"/>
      <c r="BX232" s="285"/>
      <c r="BY232" s="286"/>
      <c r="BZ232" s="266"/>
      <c r="CA232" s="285"/>
      <c r="CB232" s="715"/>
      <c r="CC232" s="266"/>
      <c r="CD232" s="309"/>
      <c r="CE232" s="310"/>
      <c r="CF232" s="308"/>
      <c r="CG232" s="326"/>
      <c r="CI232" s="737"/>
    </row>
    <row r="233" spans="1:87" s="777" customFormat="1">
      <c r="A233" s="177">
        <v>217</v>
      </c>
      <c r="B233" s="2018" t="s">
        <v>490</v>
      </c>
      <c r="C233" s="2019"/>
      <c r="D233" s="2020"/>
      <c r="E233" s="548"/>
      <c r="F233" s="770">
        <f t="shared" ref="F233:AK233" si="381">SUM(F91:F231)</f>
        <v>1429981.6300000043</v>
      </c>
      <c r="G233" s="1207">
        <f>SUM(G91:G232)</f>
        <v>1027190</v>
      </c>
      <c r="H233" s="548">
        <f t="shared" si="381"/>
        <v>0</v>
      </c>
      <c r="I233" s="493">
        <f>SUM(I91:I232)</f>
        <v>1027190</v>
      </c>
      <c r="J233" s="548">
        <f t="shared" si="381"/>
        <v>0</v>
      </c>
      <c r="K233" s="487">
        <f t="shared" si="381"/>
        <v>0</v>
      </c>
      <c r="L233" s="493">
        <f t="shared" si="381"/>
        <v>0</v>
      </c>
      <c r="M233" s="548">
        <f t="shared" si="381"/>
        <v>0</v>
      </c>
      <c r="N233" s="487">
        <f t="shared" si="381"/>
        <v>0</v>
      </c>
      <c r="O233" s="493">
        <f t="shared" si="381"/>
        <v>0</v>
      </c>
      <c r="P233" s="548">
        <f t="shared" si="381"/>
        <v>0</v>
      </c>
      <c r="Q233" s="487">
        <f t="shared" si="381"/>
        <v>0</v>
      </c>
      <c r="R233" s="493">
        <f t="shared" si="381"/>
        <v>0</v>
      </c>
      <c r="S233" s="548">
        <f t="shared" si="381"/>
        <v>0</v>
      </c>
      <c r="T233" s="487">
        <f t="shared" si="381"/>
        <v>0</v>
      </c>
      <c r="U233" s="493">
        <f t="shared" si="381"/>
        <v>0</v>
      </c>
      <c r="V233" s="548">
        <f t="shared" si="381"/>
        <v>0</v>
      </c>
      <c r="W233" s="1074">
        <f t="shared" si="381"/>
        <v>0</v>
      </c>
      <c r="X233" s="493">
        <f t="shared" si="381"/>
        <v>0</v>
      </c>
      <c r="Y233" s="548">
        <f t="shared" si="381"/>
        <v>0</v>
      </c>
      <c r="Z233" s="1074">
        <f t="shared" si="381"/>
        <v>0</v>
      </c>
      <c r="AA233" s="492">
        <f t="shared" si="380"/>
        <v>0</v>
      </c>
      <c r="AB233" s="548">
        <f t="shared" si="381"/>
        <v>0</v>
      </c>
      <c r="AC233" s="487">
        <f t="shared" si="381"/>
        <v>0</v>
      </c>
      <c r="AD233" s="493">
        <f t="shared" si="381"/>
        <v>0</v>
      </c>
      <c r="AE233" s="548">
        <f t="shared" si="381"/>
        <v>0</v>
      </c>
      <c r="AF233" s="487">
        <f t="shared" si="381"/>
        <v>0</v>
      </c>
      <c r="AG233" s="493">
        <f t="shared" si="381"/>
        <v>0</v>
      </c>
      <c r="AH233" s="548">
        <f t="shared" si="381"/>
        <v>0</v>
      </c>
      <c r="AI233" s="487">
        <f t="shared" si="381"/>
        <v>0</v>
      </c>
      <c r="AJ233" s="493">
        <f t="shared" si="381"/>
        <v>0</v>
      </c>
      <c r="AK233" s="548">
        <f t="shared" si="381"/>
        <v>0</v>
      </c>
      <c r="AL233" s="487">
        <f t="shared" ref="AL233:BQ233" si="382">SUM(AL91:AL231)</f>
        <v>0</v>
      </c>
      <c r="AM233" s="493">
        <f t="shared" si="382"/>
        <v>0</v>
      </c>
      <c r="AN233" s="548">
        <f t="shared" si="382"/>
        <v>0</v>
      </c>
      <c r="AO233" s="487">
        <f t="shared" si="382"/>
        <v>0</v>
      </c>
      <c r="AP233" s="493">
        <f t="shared" si="382"/>
        <v>0</v>
      </c>
      <c r="AQ233" s="548">
        <f t="shared" si="382"/>
        <v>27702.970637999999</v>
      </c>
      <c r="AR233" s="487">
        <f t="shared" si="382"/>
        <v>21407.960000000003</v>
      </c>
      <c r="AS233" s="493">
        <f t="shared" si="382"/>
        <v>18624.925199999998</v>
      </c>
      <c r="AT233" s="548">
        <f t="shared" si="382"/>
        <v>647517.63189449999</v>
      </c>
      <c r="AU233" s="487">
        <f t="shared" si="382"/>
        <v>500380.69</v>
      </c>
      <c r="AV233" s="493">
        <f t="shared" si="382"/>
        <v>435331.20030000003</v>
      </c>
      <c r="AW233" s="548">
        <f t="shared" si="382"/>
        <v>313323.75850349996</v>
      </c>
      <c r="AX233" s="487">
        <f>SUM(AX63:AX231)</f>
        <v>242566.47</v>
      </c>
      <c r="AY233" s="493">
        <f t="shared" si="382"/>
        <v>210650.0289</v>
      </c>
      <c r="AZ233" s="548">
        <f t="shared" si="382"/>
        <v>79580.425778999997</v>
      </c>
      <c r="BA233" s="487">
        <f t="shared" si="382"/>
        <v>61497.18</v>
      </c>
      <c r="BB233" s="493">
        <f t="shared" si="382"/>
        <v>53502.546600000001</v>
      </c>
      <c r="BC233" s="548">
        <f t="shared" si="382"/>
        <v>0</v>
      </c>
      <c r="BD233" s="487">
        <f t="shared" si="382"/>
        <v>0</v>
      </c>
      <c r="BE233" s="493">
        <f t="shared" si="382"/>
        <v>0</v>
      </c>
      <c r="BF233" s="548">
        <f t="shared" si="382"/>
        <v>0</v>
      </c>
      <c r="BG233" s="487">
        <f t="shared" si="382"/>
        <v>0</v>
      </c>
      <c r="BH233" s="493">
        <f t="shared" si="382"/>
        <v>0</v>
      </c>
      <c r="BI233" s="548">
        <f t="shared" si="382"/>
        <v>0</v>
      </c>
      <c r="BJ233" s="487">
        <f t="shared" si="382"/>
        <v>0</v>
      </c>
      <c r="BK233" s="493">
        <f t="shared" si="382"/>
        <v>0</v>
      </c>
      <c r="BL233" s="548">
        <f t="shared" si="382"/>
        <v>0</v>
      </c>
      <c r="BM233" s="487">
        <f t="shared" si="382"/>
        <v>0</v>
      </c>
      <c r="BN233" s="493">
        <f t="shared" si="382"/>
        <v>0</v>
      </c>
      <c r="BO233" s="548">
        <f t="shared" si="382"/>
        <v>0</v>
      </c>
      <c r="BP233" s="487">
        <f t="shared" si="382"/>
        <v>0</v>
      </c>
      <c r="BQ233" s="493">
        <f t="shared" si="382"/>
        <v>0</v>
      </c>
      <c r="BR233" s="548">
        <f t="shared" ref="BR233:CG233" si="383">SUM(BR91:BR231)</f>
        <v>1068124.786815</v>
      </c>
      <c r="BS233" s="487">
        <f>SUM(BS89:BS231)</f>
        <v>828604.06</v>
      </c>
      <c r="BT233" s="493">
        <f t="shared" si="383"/>
        <v>718108.70100000012</v>
      </c>
      <c r="BU233" s="548">
        <f t="shared" si="383"/>
        <v>110441.7438600001</v>
      </c>
      <c r="BV233" s="487">
        <f t="shared" si="383"/>
        <v>86975.699999999953</v>
      </c>
      <c r="BW233" s="493">
        <f t="shared" si="383"/>
        <v>74483.989038899919</v>
      </c>
      <c r="BX233" s="548">
        <f t="shared" si="383"/>
        <v>1178566.5306749998</v>
      </c>
      <c r="BY233" s="487">
        <f t="shared" si="383"/>
        <v>912388</v>
      </c>
      <c r="BZ233" s="493">
        <f t="shared" si="383"/>
        <v>792592.69003889977</v>
      </c>
      <c r="CA233" s="548">
        <f t="shared" si="383"/>
        <v>0</v>
      </c>
      <c r="CB233" s="487">
        <f t="shared" si="383"/>
        <v>0</v>
      </c>
      <c r="CC233" s="493">
        <f t="shared" si="383"/>
        <v>0</v>
      </c>
      <c r="CD233" s="771">
        <f t="shared" si="383"/>
        <v>1178566.5306749998</v>
      </c>
      <c r="CE233" s="772">
        <f t="shared" si="383"/>
        <v>912388</v>
      </c>
      <c r="CF233" s="773">
        <f t="shared" si="383"/>
        <v>792592.69003889977</v>
      </c>
      <c r="CG233" s="773">
        <f t="shared" si="383"/>
        <v>0</v>
      </c>
      <c r="CI233" s="778"/>
    </row>
    <row r="234" spans="1:87" s="972" customFormat="1">
      <c r="A234" s="177">
        <f t="shared" si="365"/>
        <v>218</v>
      </c>
      <c r="B234" s="1998" t="s">
        <v>438</v>
      </c>
      <c r="C234" s="1999"/>
      <c r="D234" s="2000"/>
      <c r="E234" s="185"/>
      <c r="F234" s="758"/>
      <c r="G234" s="1207"/>
      <c r="H234" s="183"/>
      <c r="I234" s="207"/>
      <c r="J234" s="547"/>
      <c r="K234" s="195"/>
      <c r="L234" s="492"/>
      <c r="M234" s="547"/>
      <c r="N234" s="195"/>
      <c r="O234" s="492"/>
      <c r="P234" s="547"/>
      <c r="Q234" s="195"/>
      <c r="R234" s="492"/>
      <c r="S234" s="547"/>
      <c r="T234" s="195"/>
      <c r="U234" s="492"/>
      <c r="V234" s="183"/>
      <c r="W234" s="1074"/>
      <c r="X234" s="492"/>
      <c r="Y234" s="183"/>
      <c r="Z234" s="1074"/>
      <c r="AA234" s="492">
        <f t="shared" si="380"/>
        <v>0</v>
      </c>
      <c r="AB234" s="183"/>
      <c r="AC234" s="195"/>
      <c r="AD234" s="492"/>
      <c r="AE234" s="183"/>
      <c r="AF234" s="195"/>
      <c r="AG234" s="492"/>
      <c r="AH234" s="183"/>
      <c r="AI234" s="195"/>
      <c r="AJ234" s="492"/>
      <c r="AK234" s="183"/>
      <c r="AL234" s="195"/>
      <c r="AM234" s="492"/>
      <c r="AN234" s="183"/>
      <c r="AO234" s="195"/>
      <c r="AP234" s="492"/>
      <c r="AQ234" s="183"/>
      <c r="AR234" s="195"/>
      <c r="AS234" s="492"/>
      <c r="AT234" s="183"/>
      <c r="AU234" s="195"/>
      <c r="AV234" s="492"/>
      <c r="AW234" s="183"/>
      <c r="AX234" s="195"/>
      <c r="AY234" s="492"/>
      <c r="AZ234" s="183"/>
      <c r="BA234" s="195"/>
      <c r="BB234" s="492"/>
      <c r="BC234" s="183"/>
      <c r="BD234" s="195"/>
      <c r="BE234" s="492"/>
      <c r="BF234" s="183"/>
      <c r="BG234" s="195"/>
      <c r="BH234" s="492"/>
      <c r="BI234" s="183"/>
      <c r="BJ234" s="195"/>
      <c r="BK234" s="492"/>
      <c r="BL234" s="183"/>
      <c r="BM234" s="195"/>
      <c r="BN234" s="492"/>
      <c r="BO234" s="183"/>
      <c r="BP234" s="195"/>
      <c r="BQ234" s="492"/>
      <c r="BR234" s="285"/>
      <c r="BS234" s="286"/>
      <c r="BT234" s="266"/>
      <c r="BU234" s="285"/>
      <c r="BV234" s="286"/>
      <c r="BW234" s="266"/>
      <c r="BX234" s="285"/>
      <c r="BY234" s="286"/>
      <c r="BZ234" s="266"/>
      <c r="CA234" s="285"/>
      <c r="CB234" s="715"/>
      <c r="CC234" s="266"/>
      <c r="CD234" s="309"/>
      <c r="CE234" s="310"/>
      <c r="CF234" s="308"/>
      <c r="CG234" s="326"/>
      <c r="CI234" s="737"/>
    </row>
    <row r="235" spans="1:87" s="972" customFormat="1">
      <c r="A235" s="177">
        <f t="shared" si="365"/>
        <v>219</v>
      </c>
      <c r="B235" s="165" t="str">
        <f>' Grants'!C412</f>
        <v>C1.3/SDG/10</v>
      </c>
      <c r="C235" s="134" t="s">
        <v>226</v>
      </c>
      <c r="D235" s="1100" t="str">
        <f>' Grants'!E412</f>
        <v>F. Guri V.Caka</v>
      </c>
      <c r="E235" s="218"/>
      <c r="F235" s="761">
        <v>17023.61</v>
      </c>
      <c r="G235" s="1207">
        <v>13661</v>
      </c>
      <c r="H235" s="183"/>
      <c r="I235" s="207">
        <f>' Grants'!H413</f>
        <v>13661</v>
      </c>
      <c r="J235" s="547">
        <f t="shared" ref="J235:J261" si="384">K235*J$3</f>
        <v>0</v>
      </c>
      <c r="K235" s="195"/>
      <c r="L235" s="492">
        <f t="shared" ref="L235:L261" si="385">K235*L$3</f>
        <v>0</v>
      </c>
      <c r="M235" s="547">
        <f t="shared" ref="M235:M261" si="386">N235*M$3</f>
        <v>0</v>
      </c>
      <c r="N235" s="195"/>
      <c r="O235" s="492">
        <f t="shared" ref="O235:O261" si="387">N235*O$3</f>
        <v>0</v>
      </c>
      <c r="P235" s="547">
        <f t="shared" ref="P235:P261" si="388">Q235*P$3</f>
        <v>0</v>
      </c>
      <c r="Q235" s="195"/>
      <c r="R235" s="492">
        <f t="shared" ref="R235:R261" si="389">Q235*R$3</f>
        <v>0</v>
      </c>
      <c r="S235" s="547">
        <f t="shared" ref="S235:S261" si="390">T235*S$3</f>
        <v>0</v>
      </c>
      <c r="T235" s="195"/>
      <c r="U235" s="492">
        <f t="shared" ref="U235:U261" si="391">T235*U$3</f>
        <v>0</v>
      </c>
      <c r="V235" s="547">
        <f t="shared" ref="V235:V261" si="392">W235*V$3</f>
        <v>0</v>
      </c>
      <c r="W235" s="1074"/>
      <c r="X235" s="492">
        <f t="shared" ref="X235:X261" si="393">W235*X$3</f>
        <v>0</v>
      </c>
      <c r="Y235" s="547">
        <f t="shared" ref="Y235:Y261" si="394">Z235*Y$3</f>
        <v>0</v>
      </c>
      <c r="Z235" s="1074"/>
      <c r="AA235" s="492">
        <f t="shared" si="380"/>
        <v>0</v>
      </c>
      <c r="AB235" s="547">
        <f t="shared" ref="AB235:AB261" si="395">AC235*AB$3</f>
        <v>0</v>
      </c>
      <c r="AC235" s="195"/>
      <c r="AD235" s="492">
        <f t="shared" ref="AD235:AD261" si="396">AC235*AD$3</f>
        <v>0</v>
      </c>
      <c r="AE235" s="547">
        <f t="shared" ref="AE235:AE261" si="397">AF235*AE$3</f>
        <v>0</v>
      </c>
      <c r="AF235" s="195"/>
      <c r="AG235" s="492">
        <f t="shared" ref="AG235:AG261" si="398">AF235*AG$3</f>
        <v>0</v>
      </c>
      <c r="AH235" s="547">
        <f t="shared" ref="AH235:AH261" si="399">AI235*AH$3</f>
        <v>0</v>
      </c>
      <c r="AI235" s="195"/>
      <c r="AJ235" s="492">
        <f t="shared" ref="AJ235:AJ261" si="400">AI235*AJ$3</f>
        <v>0</v>
      </c>
      <c r="AK235" s="547">
        <f t="shared" ref="AK235:AK261" si="401">AL235*AK$3</f>
        <v>0</v>
      </c>
      <c r="AL235" s="195"/>
      <c r="AM235" s="492">
        <f t="shared" ref="AM235:AM261" si="402">AL235*AM$3</f>
        <v>0</v>
      </c>
      <c r="AN235" s="547">
        <f t="shared" ref="AN235:AN261" si="403">AO235*AN$3</f>
        <v>0</v>
      </c>
      <c r="AO235" s="195"/>
      <c r="AP235" s="492">
        <f t="shared" ref="AP235:AP261" si="404">AO235*AP$3</f>
        <v>0</v>
      </c>
      <c r="AQ235" s="547">
        <f t="shared" ref="AQ235:AQ261" si="405">AR235*AQ$3</f>
        <v>0</v>
      </c>
      <c r="AR235" s="195"/>
      <c r="AS235" s="492">
        <f t="shared" ref="AS235:AS261" si="406">AR235*AS$3</f>
        <v>0</v>
      </c>
      <c r="AT235" s="547">
        <f t="shared" ref="AT235:AT261" si="407">AU235*AT$3</f>
        <v>0</v>
      </c>
      <c r="AU235" s="195"/>
      <c r="AV235" s="492">
        <f t="shared" ref="AV235:AV261" si="408">AU235*AV$3</f>
        <v>0</v>
      </c>
      <c r="AW235" s="547">
        <f t="shared" ref="AW235:AW261" si="409">AX235*AW$3</f>
        <v>0</v>
      </c>
      <c r="AX235" s="195"/>
      <c r="AY235" s="492">
        <f t="shared" ref="AY235:AY261" si="410">AX235*AY$3</f>
        <v>0</v>
      </c>
      <c r="AZ235" s="547">
        <f t="shared" ref="AZ235:AZ261" si="411">BA235*AZ$3</f>
        <v>0</v>
      </c>
      <c r="BA235" s="195"/>
      <c r="BB235" s="492">
        <f t="shared" ref="BB235:BB261" si="412">BA235*BB$3</f>
        <v>0</v>
      </c>
      <c r="BC235" s="547">
        <f t="shared" ref="BC235:BC261" si="413">BD235*BC$3</f>
        <v>0</v>
      </c>
      <c r="BD235" s="195"/>
      <c r="BE235" s="492">
        <f t="shared" ref="BE235:BE261" si="414">BD235*BE$3</f>
        <v>0</v>
      </c>
      <c r="BF235" s="547">
        <f t="shared" ref="BF235:BF261" si="415">BG235*BF$3</f>
        <v>0</v>
      </c>
      <c r="BG235" s="195"/>
      <c r="BH235" s="492">
        <f t="shared" ref="BH235:BH261" si="416">BG235*BH$3</f>
        <v>0</v>
      </c>
      <c r="BI235" s="547">
        <f t="shared" ref="BI235:BI261" si="417">BJ235*BI$3</f>
        <v>0</v>
      </c>
      <c r="BJ235" s="195"/>
      <c r="BK235" s="492">
        <f t="shared" ref="BK235:BK261" si="418">BJ235*BK$3</f>
        <v>0</v>
      </c>
      <c r="BL235" s="547">
        <f t="shared" ref="BL235:BL261" si="419">BM235*BL$3</f>
        <v>0</v>
      </c>
      <c r="BM235" s="195"/>
      <c r="BN235" s="492">
        <f t="shared" ref="BN235:BN261" si="420">BM235*BN$3</f>
        <v>0</v>
      </c>
      <c r="BO235" s="547">
        <f t="shared" ref="BO235:BO261" si="421">BP235*BO$3</f>
        <v>0</v>
      </c>
      <c r="BP235" s="195"/>
      <c r="BQ235" s="492">
        <f t="shared" ref="BQ235:BQ261" si="422">BP235*BQ$3</f>
        <v>0</v>
      </c>
      <c r="BR235" s="285">
        <f>J235+M235+P235+S235+V235+Y235+AB235+AE235+AH235+AK235+AN235+AQ235+AT235+AW235+AZ235+BC235+BF235+BI235+BL235+BO235</f>
        <v>0</v>
      </c>
      <c r="BS235" s="286">
        <f>K235+N235+Q235+T235+W235+Z235+AC235+AF235+AI235+AL235+AO235+AR235+AU235+AX235+BA235+BD235+BG235+BJ235+BM235+BP235</f>
        <v>0</v>
      </c>
      <c r="BT235" s="266">
        <f>L235+O235+R235+U235+X235+AA235+AD235+AG235+AJ235+AM235+AP235+AS235+AV235+AY235+BB235+BE235+BH235+BK235+BN235+BQ235</f>
        <v>0</v>
      </c>
      <c r="BU235" s="740">
        <f t="shared" ref="BU235:BU261" si="423">BV235*BU$3</f>
        <v>17346.737799999999</v>
      </c>
      <c r="BV235" s="712">
        <f t="shared" ref="BV235:BV261" si="424">I235-BS235</f>
        <v>13661</v>
      </c>
      <c r="BW235" s="266">
        <f t="shared" ref="BW235:BW261" si="425">BV235*BW$3</f>
        <v>11698.966197000002</v>
      </c>
      <c r="BX235" s="285">
        <f t="shared" ref="BX235:BZ261" si="426">BR235+BU235</f>
        <v>17346.737799999999</v>
      </c>
      <c r="BY235" s="286">
        <f t="shared" si="426"/>
        <v>13661</v>
      </c>
      <c r="BZ235" s="266">
        <f t="shared" si="426"/>
        <v>11698.966197000002</v>
      </c>
      <c r="CA235" s="285">
        <f t="shared" ref="CA235:CA255" si="427">CB235*CA$3</f>
        <v>0</v>
      </c>
      <c r="CB235" s="715">
        <v>0</v>
      </c>
      <c r="CC235" s="266">
        <f t="shared" ref="CC235:CC255" si="428">CB235*$CC$3</f>
        <v>0</v>
      </c>
      <c r="CD235" s="309">
        <f t="shared" ref="CD235:CD255" si="429">BX235+CA235</f>
        <v>17346.737799999999</v>
      </c>
      <c r="CE235" s="310">
        <f t="shared" ref="CE235:CE255" si="430">BY235+CB235</f>
        <v>13661</v>
      </c>
      <c r="CF235" s="308">
        <f t="shared" ref="CF235:CF255" si="431">BZ235+CC235</f>
        <v>11698.966197000002</v>
      </c>
      <c r="CG235" s="326"/>
      <c r="CI235" s="737"/>
    </row>
    <row r="236" spans="1:87" s="972" customFormat="1">
      <c r="A236" s="177">
        <f t="shared" si="365"/>
        <v>220</v>
      </c>
      <c r="B236" s="165" t="str">
        <f>' Grants'!C414</f>
        <v>C1.3/SDG/12</v>
      </c>
      <c r="C236" s="134" t="s">
        <v>226</v>
      </c>
      <c r="D236" s="1100" t="str">
        <f>' Grants'!E414</f>
        <v>Dardania</v>
      </c>
      <c r="E236" s="218"/>
      <c r="F236" s="761">
        <v>17023.59</v>
      </c>
      <c r="G236" s="1207">
        <v>8610</v>
      </c>
      <c r="H236" s="183"/>
      <c r="I236" s="207">
        <f>' Grants'!H415</f>
        <v>8610</v>
      </c>
      <c r="J236" s="547">
        <f t="shared" si="384"/>
        <v>0</v>
      </c>
      <c r="K236" s="195"/>
      <c r="L236" s="492">
        <f t="shared" si="385"/>
        <v>0</v>
      </c>
      <c r="M236" s="547">
        <f t="shared" si="386"/>
        <v>0</v>
      </c>
      <c r="N236" s="195"/>
      <c r="O236" s="492">
        <f t="shared" si="387"/>
        <v>0</v>
      </c>
      <c r="P236" s="547">
        <f t="shared" si="388"/>
        <v>0</v>
      </c>
      <c r="Q236" s="195"/>
      <c r="R236" s="492">
        <f t="shared" si="389"/>
        <v>0</v>
      </c>
      <c r="S236" s="547">
        <f t="shared" si="390"/>
        <v>0</v>
      </c>
      <c r="T236" s="195"/>
      <c r="U236" s="492">
        <f t="shared" si="391"/>
        <v>0</v>
      </c>
      <c r="V236" s="547">
        <f t="shared" si="392"/>
        <v>0</v>
      </c>
      <c r="W236" s="1074"/>
      <c r="X236" s="492">
        <f t="shared" si="393"/>
        <v>0</v>
      </c>
      <c r="Y236" s="547">
        <f t="shared" si="394"/>
        <v>0</v>
      </c>
      <c r="Z236" s="1074"/>
      <c r="AA236" s="492">
        <f t="shared" si="380"/>
        <v>0</v>
      </c>
      <c r="AB236" s="547">
        <f t="shared" si="395"/>
        <v>0</v>
      </c>
      <c r="AC236" s="195"/>
      <c r="AD236" s="492">
        <f t="shared" si="396"/>
        <v>0</v>
      </c>
      <c r="AE236" s="547">
        <f t="shared" si="397"/>
        <v>0</v>
      </c>
      <c r="AF236" s="195"/>
      <c r="AG236" s="492">
        <f t="shared" si="398"/>
        <v>0</v>
      </c>
      <c r="AH236" s="547">
        <f t="shared" si="399"/>
        <v>0</v>
      </c>
      <c r="AI236" s="195"/>
      <c r="AJ236" s="492">
        <f t="shared" si="400"/>
        <v>0</v>
      </c>
      <c r="AK236" s="547">
        <f t="shared" si="401"/>
        <v>0</v>
      </c>
      <c r="AL236" s="195"/>
      <c r="AM236" s="492">
        <f t="shared" si="402"/>
        <v>0</v>
      </c>
      <c r="AN236" s="547">
        <f t="shared" si="403"/>
        <v>0</v>
      </c>
      <c r="AO236" s="195"/>
      <c r="AP236" s="492">
        <f t="shared" si="404"/>
        <v>0</v>
      </c>
      <c r="AQ236" s="547">
        <f t="shared" si="405"/>
        <v>0</v>
      </c>
      <c r="AR236" s="195"/>
      <c r="AS236" s="492">
        <f t="shared" si="406"/>
        <v>0</v>
      </c>
      <c r="AT236" s="547">
        <f t="shared" si="407"/>
        <v>0</v>
      </c>
      <c r="AU236" s="195"/>
      <c r="AV236" s="492">
        <f t="shared" si="408"/>
        <v>0</v>
      </c>
      <c r="AW236" s="547">
        <f t="shared" si="409"/>
        <v>0</v>
      </c>
      <c r="AX236" s="195"/>
      <c r="AY236" s="492">
        <f t="shared" si="410"/>
        <v>0</v>
      </c>
      <c r="AZ236" s="547">
        <f t="shared" si="411"/>
        <v>0</v>
      </c>
      <c r="BA236" s="195"/>
      <c r="BB236" s="492">
        <f t="shared" si="412"/>
        <v>0</v>
      </c>
      <c r="BC236" s="547">
        <f t="shared" si="413"/>
        <v>0</v>
      </c>
      <c r="BD236" s="195"/>
      <c r="BE236" s="492">
        <f t="shared" si="414"/>
        <v>0</v>
      </c>
      <c r="BF236" s="547">
        <f t="shared" si="415"/>
        <v>0</v>
      </c>
      <c r="BG236" s="195"/>
      <c r="BH236" s="492">
        <f t="shared" si="416"/>
        <v>0</v>
      </c>
      <c r="BI236" s="547">
        <f t="shared" si="417"/>
        <v>0</v>
      </c>
      <c r="BJ236" s="195"/>
      <c r="BK236" s="492">
        <f t="shared" si="418"/>
        <v>0</v>
      </c>
      <c r="BL236" s="547">
        <f t="shared" si="419"/>
        <v>0</v>
      </c>
      <c r="BM236" s="195"/>
      <c r="BN236" s="492">
        <f t="shared" si="420"/>
        <v>0</v>
      </c>
      <c r="BO236" s="547">
        <f t="shared" si="421"/>
        <v>0</v>
      </c>
      <c r="BP236" s="195"/>
      <c r="BQ236" s="492">
        <f t="shared" si="422"/>
        <v>0</v>
      </c>
      <c r="BR236" s="285">
        <f t="shared" ref="BR236:BR261" si="432">J236+M236+P236+S236+V236+Y236+AB236+AE236+AH236+AK236+AN236+AQ236+AT236+AW236+AZ236+BC236+BF236+BI236+BL236+BO236</f>
        <v>0</v>
      </c>
      <c r="BS236" s="286">
        <f t="shared" ref="BS236:BS261" si="433">K236+N236+Q236+T236+W236+Z236+AC236+AF236+AI236+AL236+AO236+AR236+AU236+AX236+BA236+BD236+BG236+BJ236+BM236+BP236</f>
        <v>0</v>
      </c>
      <c r="BT236" s="266">
        <f t="shared" ref="BT236:BT261" si="434">L236+O236+R236+U236+X236+AA236+AD236+AG236+AJ236+AM236+AP236+AS236+AV236+AY236+BB236+BE236+BH236+BK236+BN236+BQ236</f>
        <v>0</v>
      </c>
      <c r="BU236" s="740">
        <f t="shared" si="423"/>
        <v>10932.978000000001</v>
      </c>
      <c r="BV236" s="712">
        <f t="shared" si="424"/>
        <v>8610</v>
      </c>
      <c r="BW236" s="266">
        <f t="shared" si="425"/>
        <v>7373.4059700000007</v>
      </c>
      <c r="BX236" s="285">
        <f t="shared" si="426"/>
        <v>10932.978000000001</v>
      </c>
      <c r="BY236" s="286">
        <f t="shared" si="426"/>
        <v>8610</v>
      </c>
      <c r="BZ236" s="266">
        <f t="shared" si="426"/>
        <v>7373.4059700000007</v>
      </c>
      <c r="CA236" s="285">
        <f t="shared" si="427"/>
        <v>0</v>
      </c>
      <c r="CB236" s="715">
        <v>0</v>
      </c>
      <c r="CC236" s="266">
        <f t="shared" si="428"/>
        <v>0</v>
      </c>
      <c r="CD236" s="309">
        <f t="shared" si="429"/>
        <v>10932.978000000001</v>
      </c>
      <c r="CE236" s="310">
        <f t="shared" si="430"/>
        <v>8610</v>
      </c>
      <c r="CF236" s="308">
        <f t="shared" si="431"/>
        <v>7373.4059700000007</v>
      </c>
      <c r="CG236" s="326"/>
      <c r="CI236" s="737"/>
    </row>
    <row r="237" spans="1:87" s="972" customFormat="1">
      <c r="A237" s="177">
        <f t="shared" si="365"/>
        <v>221</v>
      </c>
      <c r="B237" s="165" t="str">
        <f>' Grants'!C416</f>
        <v>C1.3/SDG/13</v>
      </c>
      <c r="C237" s="134" t="s">
        <v>226</v>
      </c>
      <c r="D237" s="1100" t="str">
        <f>' Grants'!E416</f>
        <v>K. I Manastirit - Firaje</v>
      </c>
      <c r="E237" s="218"/>
      <c r="F237" s="761">
        <v>17023.59</v>
      </c>
      <c r="G237" s="1207">
        <v>6912</v>
      </c>
      <c r="H237" s="183"/>
      <c r="I237" s="207">
        <f>' Grants'!H417</f>
        <v>6912</v>
      </c>
      <c r="J237" s="547">
        <f t="shared" si="384"/>
        <v>0</v>
      </c>
      <c r="K237" s="195"/>
      <c r="L237" s="492">
        <f t="shared" si="385"/>
        <v>0</v>
      </c>
      <c r="M237" s="547">
        <f t="shared" si="386"/>
        <v>0</v>
      </c>
      <c r="N237" s="195"/>
      <c r="O237" s="492">
        <f t="shared" si="387"/>
        <v>0</v>
      </c>
      <c r="P237" s="547">
        <f t="shared" si="388"/>
        <v>0</v>
      </c>
      <c r="Q237" s="195"/>
      <c r="R237" s="492">
        <f t="shared" si="389"/>
        <v>0</v>
      </c>
      <c r="S237" s="547">
        <f t="shared" si="390"/>
        <v>0</v>
      </c>
      <c r="T237" s="195"/>
      <c r="U237" s="492">
        <f t="shared" si="391"/>
        <v>0</v>
      </c>
      <c r="V237" s="547">
        <f t="shared" si="392"/>
        <v>0</v>
      </c>
      <c r="W237" s="1074"/>
      <c r="X237" s="492">
        <f t="shared" si="393"/>
        <v>0</v>
      </c>
      <c r="Y237" s="547">
        <f t="shared" si="394"/>
        <v>0</v>
      </c>
      <c r="Z237" s="1074"/>
      <c r="AA237" s="492">
        <f t="shared" si="380"/>
        <v>0</v>
      </c>
      <c r="AB237" s="547">
        <f t="shared" si="395"/>
        <v>0</v>
      </c>
      <c r="AC237" s="195"/>
      <c r="AD237" s="492">
        <f t="shared" si="396"/>
        <v>0</v>
      </c>
      <c r="AE237" s="547">
        <f t="shared" si="397"/>
        <v>0</v>
      </c>
      <c r="AF237" s="195"/>
      <c r="AG237" s="492">
        <f t="shared" si="398"/>
        <v>0</v>
      </c>
      <c r="AH237" s="547">
        <f t="shared" si="399"/>
        <v>0</v>
      </c>
      <c r="AI237" s="195"/>
      <c r="AJ237" s="492">
        <f t="shared" si="400"/>
        <v>0</v>
      </c>
      <c r="AK237" s="547">
        <f t="shared" si="401"/>
        <v>0</v>
      </c>
      <c r="AL237" s="195"/>
      <c r="AM237" s="492">
        <f t="shared" si="402"/>
        <v>0</v>
      </c>
      <c r="AN237" s="547">
        <f t="shared" si="403"/>
        <v>0</v>
      </c>
      <c r="AO237" s="195"/>
      <c r="AP237" s="492">
        <f t="shared" si="404"/>
        <v>0</v>
      </c>
      <c r="AQ237" s="547">
        <f t="shared" si="405"/>
        <v>0</v>
      </c>
      <c r="AR237" s="195"/>
      <c r="AS237" s="492">
        <f t="shared" si="406"/>
        <v>0</v>
      </c>
      <c r="AT237" s="547">
        <f t="shared" si="407"/>
        <v>0</v>
      </c>
      <c r="AU237" s="195"/>
      <c r="AV237" s="492">
        <f t="shared" si="408"/>
        <v>0</v>
      </c>
      <c r="AW237" s="547">
        <f t="shared" si="409"/>
        <v>0</v>
      </c>
      <c r="AX237" s="195"/>
      <c r="AY237" s="492">
        <f t="shared" si="410"/>
        <v>0</v>
      </c>
      <c r="AZ237" s="547">
        <f t="shared" si="411"/>
        <v>0</v>
      </c>
      <c r="BA237" s="195"/>
      <c r="BB237" s="492">
        <f t="shared" si="412"/>
        <v>0</v>
      </c>
      <c r="BC237" s="547">
        <f t="shared" si="413"/>
        <v>0</v>
      </c>
      <c r="BD237" s="195"/>
      <c r="BE237" s="492">
        <f t="shared" si="414"/>
        <v>0</v>
      </c>
      <c r="BF237" s="547">
        <f t="shared" si="415"/>
        <v>0</v>
      </c>
      <c r="BG237" s="195"/>
      <c r="BH237" s="492">
        <f t="shared" si="416"/>
        <v>0</v>
      </c>
      <c r="BI237" s="547">
        <f t="shared" si="417"/>
        <v>0</v>
      </c>
      <c r="BJ237" s="195"/>
      <c r="BK237" s="492">
        <f t="shared" si="418"/>
        <v>0</v>
      </c>
      <c r="BL237" s="547">
        <f t="shared" si="419"/>
        <v>0</v>
      </c>
      <c r="BM237" s="195"/>
      <c r="BN237" s="492">
        <f t="shared" si="420"/>
        <v>0</v>
      </c>
      <c r="BO237" s="547">
        <f t="shared" si="421"/>
        <v>0</v>
      </c>
      <c r="BP237" s="195"/>
      <c r="BQ237" s="492">
        <f t="shared" si="422"/>
        <v>0</v>
      </c>
      <c r="BR237" s="285">
        <f t="shared" si="432"/>
        <v>0</v>
      </c>
      <c r="BS237" s="286">
        <f t="shared" si="433"/>
        <v>0</v>
      </c>
      <c r="BT237" s="266">
        <f t="shared" si="434"/>
        <v>0</v>
      </c>
      <c r="BU237" s="740">
        <f t="shared" si="423"/>
        <v>8776.8575999999994</v>
      </c>
      <c r="BV237" s="712">
        <f t="shared" si="424"/>
        <v>6912</v>
      </c>
      <c r="BW237" s="266">
        <f t="shared" si="425"/>
        <v>5919.2778240000007</v>
      </c>
      <c r="BX237" s="285">
        <f t="shared" si="426"/>
        <v>8776.8575999999994</v>
      </c>
      <c r="BY237" s="286">
        <f t="shared" si="426"/>
        <v>6912</v>
      </c>
      <c r="BZ237" s="266">
        <f t="shared" si="426"/>
        <v>5919.2778240000007</v>
      </c>
      <c r="CA237" s="285">
        <f t="shared" si="427"/>
        <v>0</v>
      </c>
      <c r="CB237" s="715">
        <v>0</v>
      </c>
      <c r="CC237" s="266">
        <f t="shared" si="428"/>
        <v>0</v>
      </c>
      <c r="CD237" s="309">
        <f t="shared" si="429"/>
        <v>8776.8575999999994</v>
      </c>
      <c r="CE237" s="310">
        <f t="shared" si="430"/>
        <v>6912</v>
      </c>
      <c r="CF237" s="308">
        <f t="shared" si="431"/>
        <v>5919.2778240000007</v>
      </c>
      <c r="CG237" s="326"/>
      <c r="CI237" s="737"/>
    </row>
    <row r="238" spans="1:87" s="972" customFormat="1">
      <c r="A238" s="177">
        <f t="shared" si="365"/>
        <v>222</v>
      </c>
      <c r="B238" s="165" t="str">
        <f>' Grants'!C418</f>
        <v>C1.3/SDG/20</v>
      </c>
      <c r="C238" s="134" t="s">
        <v>226</v>
      </c>
      <c r="D238" s="1100" t="str">
        <f>' Grants'!E418</f>
        <v>Gjimnazi II Gjuhersor</v>
      </c>
      <c r="E238" s="218"/>
      <c r="F238" s="761">
        <v>17023.59</v>
      </c>
      <c r="G238" s="1207">
        <v>14100</v>
      </c>
      <c r="H238" s="183"/>
      <c r="I238" s="207">
        <f>' Grants'!H419</f>
        <v>14100</v>
      </c>
      <c r="J238" s="547">
        <f t="shared" si="384"/>
        <v>0</v>
      </c>
      <c r="K238" s="195"/>
      <c r="L238" s="492">
        <f t="shared" si="385"/>
        <v>0</v>
      </c>
      <c r="M238" s="547">
        <f t="shared" si="386"/>
        <v>0</v>
      </c>
      <c r="N238" s="195"/>
      <c r="O238" s="492">
        <f t="shared" si="387"/>
        <v>0</v>
      </c>
      <c r="P238" s="547">
        <f t="shared" si="388"/>
        <v>0</v>
      </c>
      <c r="Q238" s="195"/>
      <c r="R238" s="492">
        <f t="shared" si="389"/>
        <v>0</v>
      </c>
      <c r="S238" s="547">
        <f t="shared" si="390"/>
        <v>0</v>
      </c>
      <c r="T238" s="195"/>
      <c r="U238" s="492">
        <f t="shared" si="391"/>
        <v>0</v>
      </c>
      <c r="V238" s="547">
        <f t="shared" si="392"/>
        <v>0</v>
      </c>
      <c r="W238" s="1074"/>
      <c r="X238" s="492">
        <f t="shared" si="393"/>
        <v>0</v>
      </c>
      <c r="Y238" s="547">
        <f t="shared" si="394"/>
        <v>0</v>
      </c>
      <c r="Z238" s="1074"/>
      <c r="AA238" s="492">
        <f t="shared" si="380"/>
        <v>0</v>
      </c>
      <c r="AB238" s="547">
        <f t="shared" si="395"/>
        <v>0</v>
      </c>
      <c r="AC238" s="195"/>
      <c r="AD238" s="492">
        <f t="shared" si="396"/>
        <v>0</v>
      </c>
      <c r="AE238" s="547">
        <f t="shared" si="397"/>
        <v>0</v>
      </c>
      <c r="AF238" s="195"/>
      <c r="AG238" s="492">
        <f t="shared" si="398"/>
        <v>0</v>
      </c>
      <c r="AH238" s="547">
        <f t="shared" si="399"/>
        <v>0</v>
      </c>
      <c r="AI238" s="195"/>
      <c r="AJ238" s="492">
        <f t="shared" si="400"/>
        <v>0</v>
      </c>
      <c r="AK238" s="547">
        <f t="shared" si="401"/>
        <v>0</v>
      </c>
      <c r="AL238" s="195"/>
      <c r="AM238" s="492">
        <f t="shared" si="402"/>
        <v>0</v>
      </c>
      <c r="AN238" s="547">
        <f t="shared" si="403"/>
        <v>0</v>
      </c>
      <c r="AO238" s="195"/>
      <c r="AP238" s="492">
        <f t="shared" si="404"/>
        <v>0</v>
      </c>
      <c r="AQ238" s="547">
        <f t="shared" si="405"/>
        <v>0</v>
      </c>
      <c r="AR238" s="195"/>
      <c r="AS238" s="492">
        <f t="shared" si="406"/>
        <v>0</v>
      </c>
      <c r="AT238" s="547">
        <f t="shared" si="407"/>
        <v>0</v>
      </c>
      <c r="AU238" s="195"/>
      <c r="AV238" s="492">
        <f t="shared" si="408"/>
        <v>0</v>
      </c>
      <c r="AW238" s="547">
        <f t="shared" si="409"/>
        <v>0</v>
      </c>
      <c r="AX238" s="195"/>
      <c r="AY238" s="492">
        <f t="shared" si="410"/>
        <v>0</v>
      </c>
      <c r="AZ238" s="547">
        <f t="shared" si="411"/>
        <v>0</v>
      </c>
      <c r="BA238" s="195"/>
      <c r="BB238" s="492">
        <f t="shared" si="412"/>
        <v>0</v>
      </c>
      <c r="BC238" s="547">
        <f t="shared" si="413"/>
        <v>0</v>
      </c>
      <c r="BD238" s="195"/>
      <c r="BE238" s="492">
        <f t="shared" si="414"/>
        <v>0</v>
      </c>
      <c r="BF238" s="547">
        <f t="shared" si="415"/>
        <v>0</v>
      </c>
      <c r="BG238" s="195"/>
      <c r="BH238" s="492">
        <f t="shared" si="416"/>
        <v>0</v>
      </c>
      <c r="BI238" s="547">
        <f t="shared" si="417"/>
        <v>0</v>
      </c>
      <c r="BJ238" s="195"/>
      <c r="BK238" s="492">
        <f t="shared" si="418"/>
        <v>0</v>
      </c>
      <c r="BL238" s="547">
        <f t="shared" si="419"/>
        <v>0</v>
      </c>
      <c r="BM238" s="195"/>
      <c r="BN238" s="492">
        <f t="shared" si="420"/>
        <v>0</v>
      </c>
      <c r="BO238" s="547">
        <f t="shared" si="421"/>
        <v>0</v>
      </c>
      <c r="BP238" s="195"/>
      <c r="BQ238" s="492">
        <f t="shared" si="422"/>
        <v>0</v>
      </c>
      <c r="BR238" s="285">
        <f t="shared" si="432"/>
        <v>0</v>
      </c>
      <c r="BS238" s="286">
        <f t="shared" si="433"/>
        <v>0</v>
      </c>
      <c r="BT238" s="266">
        <f t="shared" si="434"/>
        <v>0</v>
      </c>
      <c r="BU238" s="740">
        <f t="shared" si="423"/>
        <v>17904.18</v>
      </c>
      <c r="BV238" s="712">
        <f t="shared" si="424"/>
        <v>14100</v>
      </c>
      <c r="BW238" s="266">
        <f t="shared" si="425"/>
        <v>12074.915700000001</v>
      </c>
      <c r="BX238" s="285">
        <f t="shared" si="426"/>
        <v>17904.18</v>
      </c>
      <c r="BY238" s="286">
        <f t="shared" si="426"/>
        <v>14100</v>
      </c>
      <c r="BZ238" s="266">
        <f t="shared" si="426"/>
        <v>12074.915700000001</v>
      </c>
      <c r="CA238" s="285">
        <f t="shared" si="427"/>
        <v>0</v>
      </c>
      <c r="CB238" s="715">
        <v>0</v>
      </c>
      <c r="CC238" s="266">
        <f t="shared" si="428"/>
        <v>0</v>
      </c>
      <c r="CD238" s="309">
        <f t="shared" si="429"/>
        <v>17904.18</v>
      </c>
      <c r="CE238" s="310">
        <f t="shared" si="430"/>
        <v>14100</v>
      </c>
      <c r="CF238" s="308">
        <f t="shared" si="431"/>
        <v>12074.915700000001</v>
      </c>
      <c r="CG238" s="326"/>
      <c r="CI238" s="737"/>
    </row>
    <row r="239" spans="1:87" s="972" customFormat="1">
      <c r="A239" s="177">
        <f t="shared" si="365"/>
        <v>223</v>
      </c>
      <c r="B239" s="165" t="str">
        <f>' Grants'!C420</f>
        <v>C1.3/SDG/21</v>
      </c>
      <c r="C239" s="134" t="s">
        <v>226</v>
      </c>
      <c r="D239" s="1100" t="str">
        <f>' Grants'!E420</f>
        <v>Jeta e Re</v>
      </c>
      <c r="E239" s="218"/>
      <c r="F239" s="761">
        <v>17023.59</v>
      </c>
      <c r="G239" s="1207">
        <f t="shared" ref="G239:G250" si="435">F239*G$3</f>
        <v>14999.999261417999</v>
      </c>
      <c r="H239" s="183"/>
      <c r="I239" s="207">
        <v>15000</v>
      </c>
      <c r="J239" s="547">
        <f t="shared" si="384"/>
        <v>0</v>
      </c>
      <c r="K239" s="195"/>
      <c r="L239" s="492">
        <f t="shared" si="385"/>
        <v>0</v>
      </c>
      <c r="M239" s="547">
        <f t="shared" si="386"/>
        <v>0</v>
      </c>
      <c r="N239" s="195"/>
      <c r="O239" s="492">
        <f t="shared" si="387"/>
        <v>0</v>
      </c>
      <c r="P239" s="547">
        <f t="shared" si="388"/>
        <v>0</v>
      </c>
      <c r="Q239" s="195"/>
      <c r="R239" s="492">
        <f t="shared" si="389"/>
        <v>0</v>
      </c>
      <c r="S239" s="547">
        <f t="shared" si="390"/>
        <v>0</v>
      </c>
      <c r="T239" s="195"/>
      <c r="U239" s="492">
        <f t="shared" si="391"/>
        <v>0</v>
      </c>
      <c r="V239" s="547">
        <f t="shared" si="392"/>
        <v>0</v>
      </c>
      <c r="W239" s="1074"/>
      <c r="X239" s="492">
        <f t="shared" si="393"/>
        <v>0</v>
      </c>
      <c r="Y239" s="547">
        <f t="shared" si="394"/>
        <v>0</v>
      </c>
      <c r="Z239" s="1074"/>
      <c r="AA239" s="492">
        <f t="shared" si="380"/>
        <v>0</v>
      </c>
      <c r="AB239" s="547">
        <f t="shared" si="395"/>
        <v>0</v>
      </c>
      <c r="AC239" s="195"/>
      <c r="AD239" s="492">
        <f t="shared" si="396"/>
        <v>0</v>
      </c>
      <c r="AE239" s="547">
        <f t="shared" si="397"/>
        <v>0</v>
      </c>
      <c r="AF239" s="195"/>
      <c r="AG239" s="492">
        <f t="shared" si="398"/>
        <v>0</v>
      </c>
      <c r="AH239" s="547">
        <f t="shared" si="399"/>
        <v>0</v>
      </c>
      <c r="AI239" s="195"/>
      <c r="AJ239" s="492">
        <f t="shared" si="400"/>
        <v>0</v>
      </c>
      <c r="AK239" s="547">
        <f t="shared" si="401"/>
        <v>0</v>
      </c>
      <c r="AL239" s="195"/>
      <c r="AM239" s="492">
        <f t="shared" si="402"/>
        <v>0</v>
      </c>
      <c r="AN239" s="547">
        <f t="shared" si="403"/>
        <v>0</v>
      </c>
      <c r="AO239" s="195"/>
      <c r="AP239" s="492">
        <f t="shared" si="404"/>
        <v>0</v>
      </c>
      <c r="AQ239" s="547">
        <f t="shared" si="405"/>
        <v>0</v>
      </c>
      <c r="AR239" s="195"/>
      <c r="AS239" s="492">
        <f t="shared" si="406"/>
        <v>0</v>
      </c>
      <c r="AT239" s="547">
        <f t="shared" si="407"/>
        <v>0</v>
      </c>
      <c r="AU239" s="195"/>
      <c r="AV239" s="492">
        <f t="shared" si="408"/>
        <v>0</v>
      </c>
      <c r="AW239" s="547">
        <f t="shared" si="409"/>
        <v>0</v>
      </c>
      <c r="AX239" s="195"/>
      <c r="AY239" s="492">
        <f t="shared" si="410"/>
        <v>0</v>
      </c>
      <c r="AZ239" s="547">
        <f t="shared" si="411"/>
        <v>0</v>
      </c>
      <c r="BA239" s="195"/>
      <c r="BB239" s="492">
        <f t="shared" si="412"/>
        <v>0</v>
      </c>
      <c r="BC239" s="547">
        <f t="shared" si="413"/>
        <v>0</v>
      </c>
      <c r="BD239" s="195"/>
      <c r="BE239" s="492">
        <f t="shared" si="414"/>
        <v>0</v>
      </c>
      <c r="BF239" s="547">
        <f t="shared" si="415"/>
        <v>0</v>
      </c>
      <c r="BG239" s="195"/>
      <c r="BH239" s="492">
        <f t="shared" si="416"/>
        <v>0</v>
      </c>
      <c r="BI239" s="547">
        <f t="shared" si="417"/>
        <v>0</v>
      </c>
      <c r="BJ239" s="195"/>
      <c r="BK239" s="492">
        <f t="shared" si="418"/>
        <v>0</v>
      </c>
      <c r="BL239" s="547">
        <f t="shared" si="419"/>
        <v>0</v>
      </c>
      <c r="BM239" s="195"/>
      <c r="BN239" s="492">
        <f t="shared" si="420"/>
        <v>0</v>
      </c>
      <c r="BO239" s="547">
        <f t="shared" si="421"/>
        <v>0</v>
      </c>
      <c r="BP239" s="195"/>
      <c r="BQ239" s="492">
        <f t="shared" si="422"/>
        <v>0</v>
      </c>
      <c r="BR239" s="285">
        <f t="shared" si="432"/>
        <v>0</v>
      </c>
      <c r="BS239" s="286">
        <f t="shared" si="433"/>
        <v>0</v>
      </c>
      <c r="BT239" s="266">
        <f t="shared" si="434"/>
        <v>0</v>
      </c>
      <c r="BU239" s="740">
        <f t="shared" si="423"/>
        <v>19047</v>
      </c>
      <c r="BV239" s="712">
        <f t="shared" si="424"/>
        <v>15000</v>
      </c>
      <c r="BW239" s="266">
        <f t="shared" si="425"/>
        <v>12845.655000000001</v>
      </c>
      <c r="BX239" s="285">
        <f t="shared" si="426"/>
        <v>19047</v>
      </c>
      <c r="BY239" s="286">
        <f t="shared" si="426"/>
        <v>15000</v>
      </c>
      <c r="BZ239" s="266">
        <f t="shared" si="426"/>
        <v>12845.655000000001</v>
      </c>
      <c r="CA239" s="285">
        <f t="shared" si="427"/>
        <v>0</v>
      </c>
      <c r="CB239" s="715">
        <v>0</v>
      </c>
      <c r="CC239" s="266">
        <f t="shared" si="428"/>
        <v>0</v>
      </c>
      <c r="CD239" s="309">
        <f t="shared" si="429"/>
        <v>19047</v>
      </c>
      <c r="CE239" s="310">
        <f t="shared" si="430"/>
        <v>15000</v>
      </c>
      <c r="CF239" s="308">
        <f t="shared" si="431"/>
        <v>12845.655000000001</v>
      </c>
      <c r="CG239" s="326"/>
      <c r="CI239" s="737"/>
    </row>
    <row r="240" spans="1:87" s="972" customFormat="1">
      <c r="A240" s="177">
        <f t="shared" si="365"/>
        <v>224</v>
      </c>
      <c r="B240" s="165" t="str">
        <f>' Grants'!C422</f>
        <v>C1.3/SDG/37</v>
      </c>
      <c r="C240" s="134" t="s">
        <v>226</v>
      </c>
      <c r="D240" s="1100" t="str">
        <f>' Grants'!E422</f>
        <v>12 Maji</v>
      </c>
      <c r="E240" s="218"/>
      <c r="F240" s="761">
        <v>17023.59</v>
      </c>
      <c r="G240" s="1207">
        <v>10806</v>
      </c>
      <c r="H240" s="183"/>
      <c r="I240" s="207">
        <f>' Grants'!H423</f>
        <v>10806</v>
      </c>
      <c r="J240" s="547">
        <f t="shared" si="384"/>
        <v>0</v>
      </c>
      <c r="K240" s="195"/>
      <c r="L240" s="492">
        <f t="shared" si="385"/>
        <v>0</v>
      </c>
      <c r="M240" s="547">
        <f t="shared" si="386"/>
        <v>0</v>
      </c>
      <c r="N240" s="195"/>
      <c r="O240" s="492">
        <f t="shared" si="387"/>
        <v>0</v>
      </c>
      <c r="P240" s="547">
        <f t="shared" si="388"/>
        <v>0</v>
      </c>
      <c r="Q240" s="195"/>
      <c r="R240" s="492">
        <f t="shared" si="389"/>
        <v>0</v>
      </c>
      <c r="S240" s="547">
        <f t="shared" si="390"/>
        <v>0</v>
      </c>
      <c r="T240" s="195"/>
      <c r="U240" s="492">
        <f t="shared" si="391"/>
        <v>0</v>
      </c>
      <c r="V240" s="547">
        <f t="shared" si="392"/>
        <v>0</v>
      </c>
      <c r="W240" s="1074"/>
      <c r="X240" s="492">
        <f t="shared" si="393"/>
        <v>0</v>
      </c>
      <c r="Y240" s="547">
        <f t="shared" si="394"/>
        <v>0</v>
      </c>
      <c r="Z240" s="1074"/>
      <c r="AA240" s="492">
        <f t="shared" si="380"/>
        <v>0</v>
      </c>
      <c r="AB240" s="547">
        <f t="shared" si="395"/>
        <v>0</v>
      </c>
      <c r="AC240" s="195"/>
      <c r="AD240" s="492">
        <f t="shared" si="396"/>
        <v>0</v>
      </c>
      <c r="AE240" s="547">
        <f t="shared" si="397"/>
        <v>0</v>
      </c>
      <c r="AF240" s="195"/>
      <c r="AG240" s="492">
        <f t="shared" si="398"/>
        <v>0</v>
      </c>
      <c r="AH240" s="547">
        <f t="shared" si="399"/>
        <v>0</v>
      </c>
      <c r="AI240" s="195"/>
      <c r="AJ240" s="492">
        <f t="shared" si="400"/>
        <v>0</v>
      </c>
      <c r="AK240" s="547">
        <f t="shared" si="401"/>
        <v>0</v>
      </c>
      <c r="AL240" s="195"/>
      <c r="AM240" s="492">
        <f t="shared" si="402"/>
        <v>0</v>
      </c>
      <c r="AN240" s="547">
        <f t="shared" si="403"/>
        <v>0</v>
      </c>
      <c r="AO240" s="195"/>
      <c r="AP240" s="492">
        <f t="shared" si="404"/>
        <v>0</v>
      </c>
      <c r="AQ240" s="547">
        <f t="shared" si="405"/>
        <v>0</v>
      </c>
      <c r="AR240" s="195"/>
      <c r="AS240" s="492">
        <f t="shared" si="406"/>
        <v>0</v>
      </c>
      <c r="AT240" s="547">
        <f t="shared" si="407"/>
        <v>0</v>
      </c>
      <c r="AU240" s="195"/>
      <c r="AV240" s="492">
        <f t="shared" si="408"/>
        <v>0</v>
      </c>
      <c r="AW240" s="547">
        <f t="shared" si="409"/>
        <v>0</v>
      </c>
      <c r="AX240" s="195"/>
      <c r="AY240" s="492">
        <f t="shared" si="410"/>
        <v>0</v>
      </c>
      <c r="AZ240" s="547">
        <f t="shared" si="411"/>
        <v>0</v>
      </c>
      <c r="BA240" s="195"/>
      <c r="BB240" s="492">
        <f t="shared" si="412"/>
        <v>0</v>
      </c>
      <c r="BC240" s="547">
        <f t="shared" si="413"/>
        <v>0</v>
      </c>
      <c r="BD240" s="195"/>
      <c r="BE240" s="492">
        <f t="shared" si="414"/>
        <v>0</v>
      </c>
      <c r="BF240" s="547">
        <f t="shared" si="415"/>
        <v>0</v>
      </c>
      <c r="BG240" s="195"/>
      <c r="BH240" s="492">
        <f t="shared" si="416"/>
        <v>0</v>
      </c>
      <c r="BI240" s="547">
        <f t="shared" si="417"/>
        <v>0</v>
      </c>
      <c r="BJ240" s="195"/>
      <c r="BK240" s="492">
        <f t="shared" si="418"/>
        <v>0</v>
      </c>
      <c r="BL240" s="547">
        <f t="shared" si="419"/>
        <v>0</v>
      </c>
      <c r="BM240" s="195"/>
      <c r="BN240" s="492">
        <f t="shared" si="420"/>
        <v>0</v>
      </c>
      <c r="BO240" s="547">
        <f t="shared" si="421"/>
        <v>0</v>
      </c>
      <c r="BP240" s="195"/>
      <c r="BQ240" s="492">
        <f t="shared" si="422"/>
        <v>0</v>
      </c>
      <c r="BR240" s="285">
        <f t="shared" si="432"/>
        <v>0</v>
      </c>
      <c r="BS240" s="286">
        <f t="shared" si="433"/>
        <v>0</v>
      </c>
      <c r="BT240" s="266">
        <f t="shared" si="434"/>
        <v>0</v>
      </c>
      <c r="BU240" s="740">
        <f t="shared" si="423"/>
        <v>13721.4588</v>
      </c>
      <c r="BV240" s="712">
        <f t="shared" si="424"/>
        <v>10806</v>
      </c>
      <c r="BW240" s="266">
        <f t="shared" si="425"/>
        <v>9254.0098620000008</v>
      </c>
      <c r="BX240" s="285">
        <f t="shared" si="426"/>
        <v>13721.4588</v>
      </c>
      <c r="BY240" s="286">
        <f t="shared" si="426"/>
        <v>10806</v>
      </c>
      <c r="BZ240" s="266">
        <f t="shared" si="426"/>
        <v>9254.0098620000008</v>
      </c>
      <c r="CA240" s="285">
        <f t="shared" si="427"/>
        <v>0</v>
      </c>
      <c r="CB240" s="715">
        <v>0</v>
      </c>
      <c r="CC240" s="266">
        <f t="shared" si="428"/>
        <v>0</v>
      </c>
      <c r="CD240" s="309">
        <f t="shared" si="429"/>
        <v>13721.4588</v>
      </c>
      <c r="CE240" s="310">
        <f t="shared" si="430"/>
        <v>10806</v>
      </c>
      <c r="CF240" s="308">
        <f t="shared" si="431"/>
        <v>9254.0098620000008</v>
      </c>
      <c r="CG240" s="326"/>
      <c r="CI240" s="737"/>
    </row>
    <row r="241" spans="1:87" s="972" customFormat="1">
      <c r="A241" s="177">
        <f t="shared" si="365"/>
        <v>225</v>
      </c>
      <c r="B241" s="165" t="str">
        <f>' Grants'!C424</f>
        <v>C1.3/SDG/39</v>
      </c>
      <c r="C241" s="134" t="s">
        <v>226</v>
      </c>
      <c r="D241" s="1100" t="str">
        <f>' Grants'!E424</f>
        <v>Lasgush Poradeci</v>
      </c>
      <c r="E241" s="218"/>
      <c r="F241" s="761">
        <v>17023.59</v>
      </c>
      <c r="G241" s="1207">
        <v>11995</v>
      </c>
      <c r="H241" s="183"/>
      <c r="I241" s="207">
        <f>' Grants'!H425</f>
        <v>11995</v>
      </c>
      <c r="J241" s="547">
        <f t="shared" si="384"/>
        <v>0</v>
      </c>
      <c r="K241" s="195"/>
      <c r="L241" s="492">
        <f t="shared" si="385"/>
        <v>0</v>
      </c>
      <c r="M241" s="547">
        <f t="shared" si="386"/>
        <v>0</v>
      </c>
      <c r="N241" s="195"/>
      <c r="O241" s="492">
        <f t="shared" si="387"/>
        <v>0</v>
      </c>
      <c r="P241" s="547">
        <f t="shared" si="388"/>
        <v>0</v>
      </c>
      <c r="Q241" s="195"/>
      <c r="R241" s="492">
        <f t="shared" si="389"/>
        <v>0</v>
      </c>
      <c r="S241" s="547">
        <f t="shared" si="390"/>
        <v>0</v>
      </c>
      <c r="T241" s="195"/>
      <c r="U241" s="492">
        <f t="shared" si="391"/>
        <v>0</v>
      </c>
      <c r="V241" s="547">
        <f t="shared" si="392"/>
        <v>0</v>
      </c>
      <c r="W241" s="1074"/>
      <c r="X241" s="492">
        <f t="shared" si="393"/>
        <v>0</v>
      </c>
      <c r="Y241" s="547">
        <f t="shared" si="394"/>
        <v>0</v>
      </c>
      <c r="Z241" s="1074"/>
      <c r="AA241" s="492">
        <f t="shared" si="380"/>
        <v>0</v>
      </c>
      <c r="AB241" s="547">
        <f t="shared" si="395"/>
        <v>0</v>
      </c>
      <c r="AC241" s="195"/>
      <c r="AD241" s="492">
        <f t="shared" si="396"/>
        <v>0</v>
      </c>
      <c r="AE241" s="547">
        <f t="shared" si="397"/>
        <v>0</v>
      </c>
      <c r="AF241" s="195"/>
      <c r="AG241" s="492">
        <f t="shared" si="398"/>
        <v>0</v>
      </c>
      <c r="AH241" s="547">
        <f t="shared" si="399"/>
        <v>0</v>
      </c>
      <c r="AI241" s="195"/>
      <c r="AJ241" s="492">
        <f t="shared" si="400"/>
        <v>0</v>
      </c>
      <c r="AK241" s="547">
        <f t="shared" si="401"/>
        <v>0</v>
      </c>
      <c r="AL241" s="195"/>
      <c r="AM241" s="492">
        <f t="shared" si="402"/>
        <v>0</v>
      </c>
      <c r="AN241" s="547">
        <f t="shared" si="403"/>
        <v>0</v>
      </c>
      <c r="AO241" s="195"/>
      <c r="AP241" s="492">
        <f t="shared" si="404"/>
        <v>0</v>
      </c>
      <c r="AQ241" s="547">
        <f t="shared" si="405"/>
        <v>0</v>
      </c>
      <c r="AR241" s="195"/>
      <c r="AS241" s="492">
        <f t="shared" si="406"/>
        <v>0</v>
      </c>
      <c r="AT241" s="547">
        <f t="shared" si="407"/>
        <v>0</v>
      </c>
      <c r="AU241" s="195"/>
      <c r="AV241" s="492">
        <f t="shared" si="408"/>
        <v>0</v>
      </c>
      <c r="AW241" s="547">
        <f t="shared" si="409"/>
        <v>0</v>
      </c>
      <c r="AX241" s="195"/>
      <c r="AY241" s="492">
        <f t="shared" si="410"/>
        <v>0</v>
      </c>
      <c r="AZ241" s="547">
        <f t="shared" si="411"/>
        <v>0</v>
      </c>
      <c r="BA241" s="195"/>
      <c r="BB241" s="492">
        <f t="shared" si="412"/>
        <v>0</v>
      </c>
      <c r="BC241" s="547">
        <f t="shared" si="413"/>
        <v>0</v>
      </c>
      <c r="BD241" s="195"/>
      <c r="BE241" s="492">
        <f t="shared" si="414"/>
        <v>0</v>
      </c>
      <c r="BF241" s="547">
        <f t="shared" si="415"/>
        <v>0</v>
      </c>
      <c r="BG241" s="195"/>
      <c r="BH241" s="492">
        <f t="shared" si="416"/>
        <v>0</v>
      </c>
      <c r="BI241" s="547">
        <f t="shared" si="417"/>
        <v>0</v>
      </c>
      <c r="BJ241" s="195"/>
      <c r="BK241" s="492">
        <f t="shared" si="418"/>
        <v>0</v>
      </c>
      <c r="BL241" s="547">
        <f t="shared" si="419"/>
        <v>0</v>
      </c>
      <c r="BM241" s="195"/>
      <c r="BN241" s="492">
        <f t="shared" si="420"/>
        <v>0</v>
      </c>
      <c r="BO241" s="547">
        <f t="shared" si="421"/>
        <v>0</v>
      </c>
      <c r="BP241" s="195"/>
      <c r="BQ241" s="492">
        <f t="shared" si="422"/>
        <v>0</v>
      </c>
      <c r="BR241" s="285">
        <f t="shared" si="432"/>
        <v>0</v>
      </c>
      <c r="BS241" s="286">
        <f t="shared" si="433"/>
        <v>0</v>
      </c>
      <c r="BT241" s="266">
        <f t="shared" si="434"/>
        <v>0</v>
      </c>
      <c r="BU241" s="740">
        <f t="shared" si="423"/>
        <v>15231.251</v>
      </c>
      <c r="BV241" s="712">
        <f t="shared" si="424"/>
        <v>11995</v>
      </c>
      <c r="BW241" s="266">
        <f t="shared" si="425"/>
        <v>10272.242115000001</v>
      </c>
      <c r="BX241" s="285">
        <f t="shared" si="426"/>
        <v>15231.251</v>
      </c>
      <c r="BY241" s="286">
        <f t="shared" si="426"/>
        <v>11995</v>
      </c>
      <c r="BZ241" s="266">
        <f t="shared" si="426"/>
        <v>10272.242115000001</v>
      </c>
      <c r="CA241" s="285">
        <f t="shared" si="427"/>
        <v>0</v>
      </c>
      <c r="CB241" s="715">
        <v>0</v>
      </c>
      <c r="CC241" s="266">
        <f t="shared" si="428"/>
        <v>0</v>
      </c>
      <c r="CD241" s="309">
        <f t="shared" si="429"/>
        <v>15231.251</v>
      </c>
      <c r="CE241" s="310">
        <f t="shared" si="430"/>
        <v>11995</v>
      </c>
      <c r="CF241" s="308">
        <f t="shared" si="431"/>
        <v>10272.242115000001</v>
      </c>
      <c r="CG241" s="326"/>
      <c r="CI241" s="737"/>
    </row>
    <row r="242" spans="1:87" s="972" customFormat="1">
      <c r="A242" s="177">
        <f t="shared" si="365"/>
        <v>226</v>
      </c>
      <c r="B242" s="165" t="str">
        <f>' Grants'!C426</f>
        <v>C1.3/SDG/45</v>
      </c>
      <c r="C242" s="134" t="s">
        <v>226</v>
      </c>
      <c r="D242" s="1100" t="str">
        <f>' Grants'!E426</f>
        <v>Shaban Spahija</v>
      </c>
      <c r="E242" s="218"/>
      <c r="F242" s="761">
        <v>17023.59</v>
      </c>
      <c r="G242" s="1207">
        <f t="shared" si="435"/>
        <v>14999.999261417999</v>
      </c>
      <c r="H242" s="183"/>
      <c r="I242" s="207">
        <f>' Grants'!H427</f>
        <v>15000</v>
      </c>
      <c r="J242" s="547">
        <f t="shared" si="384"/>
        <v>0</v>
      </c>
      <c r="K242" s="195"/>
      <c r="L242" s="492">
        <f t="shared" si="385"/>
        <v>0</v>
      </c>
      <c r="M242" s="547">
        <f t="shared" si="386"/>
        <v>0</v>
      </c>
      <c r="N242" s="195"/>
      <c r="O242" s="492">
        <f t="shared" si="387"/>
        <v>0</v>
      </c>
      <c r="P242" s="547">
        <f t="shared" si="388"/>
        <v>0</v>
      </c>
      <c r="Q242" s="195"/>
      <c r="R242" s="492">
        <f t="shared" si="389"/>
        <v>0</v>
      </c>
      <c r="S242" s="547">
        <f t="shared" si="390"/>
        <v>0</v>
      </c>
      <c r="T242" s="195"/>
      <c r="U242" s="492">
        <f t="shared" si="391"/>
        <v>0</v>
      </c>
      <c r="V242" s="547">
        <f t="shared" si="392"/>
        <v>0</v>
      </c>
      <c r="W242" s="1074"/>
      <c r="X242" s="492">
        <f t="shared" si="393"/>
        <v>0</v>
      </c>
      <c r="Y242" s="547">
        <f t="shared" si="394"/>
        <v>0</v>
      </c>
      <c r="Z242" s="1074"/>
      <c r="AA242" s="492">
        <f t="shared" si="380"/>
        <v>0</v>
      </c>
      <c r="AB242" s="547">
        <f t="shared" si="395"/>
        <v>0</v>
      </c>
      <c r="AC242" s="195"/>
      <c r="AD242" s="492">
        <f t="shared" si="396"/>
        <v>0</v>
      </c>
      <c r="AE242" s="547">
        <f t="shared" si="397"/>
        <v>0</v>
      </c>
      <c r="AF242" s="195"/>
      <c r="AG242" s="492">
        <f t="shared" si="398"/>
        <v>0</v>
      </c>
      <c r="AH242" s="547">
        <f t="shared" si="399"/>
        <v>0</v>
      </c>
      <c r="AI242" s="195"/>
      <c r="AJ242" s="492">
        <f t="shared" si="400"/>
        <v>0</v>
      </c>
      <c r="AK242" s="547">
        <f t="shared" si="401"/>
        <v>0</v>
      </c>
      <c r="AL242" s="195"/>
      <c r="AM242" s="492">
        <f t="shared" si="402"/>
        <v>0</v>
      </c>
      <c r="AN242" s="547">
        <f t="shared" si="403"/>
        <v>0</v>
      </c>
      <c r="AO242" s="195"/>
      <c r="AP242" s="492">
        <f t="shared" si="404"/>
        <v>0</v>
      </c>
      <c r="AQ242" s="547">
        <f t="shared" si="405"/>
        <v>0</v>
      </c>
      <c r="AR242" s="195"/>
      <c r="AS242" s="492">
        <f t="shared" si="406"/>
        <v>0</v>
      </c>
      <c r="AT242" s="547">
        <f t="shared" si="407"/>
        <v>0</v>
      </c>
      <c r="AU242" s="195"/>
      <c r="AV242" s="492">
        <f t="shared" si="408"/>
        <v>0</v>
      </c>
      <c r="AW242" s="547">
        <f t="shared" si="409"/>
        <v>0</v>
      </c>
      <c r="AX242" s="195"/>
      <c r="AY242" s="492">
        <f t="shared" si="410"/>
        <v>0</v>
      </c>
      <c r="AZ242" s="547">
        <f t="shared" si="411"/>
        <v>0</v>
      </c>
      <c r="BA242" s="195"/>
      <c r="BB242" s="492">
        <f t="shared" si="412"/>
        <v>0</v>
      </c>
      <c r="BC242" s="547">
        <f t="shared" si="413"/>
        <v>0</v>
      </c>
      <c r="BD242" s="195"/>
      <c r="BE242" s="492">
        <f t="shared" si="414"/>
        <v>0</v>
      </c>
      <c r="BF242" s="547">
        <f t="shared" si="415"/>
        <v>0</v>
      </c>
      <c r="BG242" s="195"/>
      <c r="BH242" s="492">
        <f t="shared" si="416"/>
        <v>0</v>
      </c>
      <c r="BI242" s="547">
        <f t="shared" si="417"/>
        <v>0</v>
      </c>
      <c r="BJ242" s="195"/>
      <c r="BK242" s="492">
        <f t="shared" si="418"/>
        <v>0</v>
      </c>
      <c r="BL242" s="547">
        <f t="shared" si="419"/>
        <v>0</v>
      </c>
      <c r="BM242" s="195"/>
      <c r="BN242" s="492">
        <f t="shared" si="420"/>
        <v>0</v>
      </c>
      <c r="BO242" s="547">
        <f t="shared" si="421"/>
        <v>0</v>
      </c>
      <c r="BP242" s="195"/>
      <c r="BQ242" s="492">
        <f t="shared" si="422"/>
        <v>0</v>
      </c>
      <c r="BR242" s="285">
        <f t="shared" si="432"/>
        <v>0</v>
      </c>
      <c r="BS242" s="286">
        <f t="shared" si="433"/>
        <v>0</v>
      </c>
      <c r="BT242" s="266">
        <f t="shared" si="434"/>
        <v>0</v>
      </c>
      <c r="BU242" s="740">
        <f t="shared" si="423"/>
        <v>19047</v>
      </c>
      <c r="BV242" s="712">
        <f t="shared" si="424"/>
        <v>15000</v>
      </c>
      <c r="BW242" s="266">
        <f t="shared" si="425"/>
        <v>12845.655000000001</v>
      </c>
      <c r="BX242" s="285">
        <f t="shared" si="426"/>
        <v>19047</v>
      </c>
      <c r="BY242" s="286">
        <f t="shared" si="426"/>
        <v>15000</v>
      </c>
      <c r="BZ242" s="266">
        <f t="shared" si="426"/>
        <v>12845.655000000001</v>
      </c>
      <c r="CA242" s="285">
        <f t="shared" si="427"/>
        <v>0</v>
      </c>
      <c r="CB242" s="715">
        <v>0</v>
      </c>
      <c r="CC242" s="266">
        <f t="shared" si="428"/>
        <v>0</v>
      </c>
      <c r="CD242" s="309">
        <f t="shared" si="429"/>
        <v>19047</v>
      </c>
      <c r="CE242" s="310">
        <f t="shared" si="430"/>
        <v>15000</v>
      </c>
      <c r="CF242" s="308">
        <f t="shared" si="431"/>
        <v>12845.655000000001</v>
      </c>
      <c r="CG242" s="326"/>
      <c r="CI242" s="737"/>
    </row>
    <row r="243" spans="1:87" s="972" customFormat="1">
      <c r="A243" s="177">
        <f t="shared" si="365"/>
        <v>227</v>
      </c>
      <c r="B243" s="165" t="str">
        <f>' Grants'!C428</f>
        <v>C1.3/SDG/63</v>
      </c>
      <c r="C243" s="134" t="s">
        <v>226</v>
      </c>
      <c r="D243" s="1100" t="str">
        <f>' Grants'!E428</f>
        <v>Gj. Sami Frasheri</v>
      </c>
      <c r="E243" s="218"/>
      <c r="F243" s="761">
        <v>17023.59</v>
      </c>
      <c r="G243" s="1207">
        <f t="shared" si="435"/>
        <v>14999.999261417999</v>
      </c>
      <c r="H243" s="183"/>
      <c r="I243" s="207">
        <v>15000</v>
      </c>
      <c r="J243" s="547">
        <f t="shared" si="384"/>
        <v>0</v>
      </c>
      <c r="K243" s="195"/>
      <c r="L243" s="492">
        <f t="shared" si="385"/>
        <v>0</v>
      </c>
      <c r="M243" s="547">
        <f t="shared" si="386"/>
        <v>0</v>
      </c>
      <c r="N243" s="195"/>
      <c r="O243" s="492">
        <f t="shared" si="387"/>
        <v>0</v>
      </c>
      <c r="P243" s="547">
        <f t="shared" si="388"/>
        <v>0</v>
      </c>
      <c r="Q243" s="195"/>
      <c r="R243" s="492">
        <f t="shared" si="389"/>
        <v>0</v>
      </c>
      <c r="S243" s="547">
        <f t="shared" si="390"/>
        <v>0</v>
      </c>
      <c r="T243" s="195"/>
      <c r="U243" s="492">
        <f t="shared" si="391"/>
        <v>0</v>
      </c>
      <c r="V243" s="547">
        <f t="shared" si="392"/>
        <v>0</v>
      </c>
      <c r="W243" s="1074"/>
      <c r="X243" s="492">
        <f t="shared" si="393"/>
        <v>0</v>
      </c>
      <c r="Y243" s="547">
        <f t="shared" si="394"/>
        <v>0</v>
      </c>
      <c r="Z243" s="1074"/>
      <c r="AA243" s="492">
        <f t="shared" si="380"/>
        <v>0</v>
      </c>
      <c r="AB243" s="547">
        <f t="shared" si="395"/>
        <v>0</v>
      </c>
      <c r="AC243" s="195"/>
      <c r="AD243" s="492">
        <f t="shared" si="396"/>
        <v>0</v>
      </c>
      <c r="AE243" s="547">
        <f t="shared" si="397"/>
        <v>0</v>
      </c>
      <c r="AF243" s="195"/>
      <c r="AG243" s="492">
        <f t="shared" si="398"/>
        <v>0</v>
      </c>
      <c r="AH243" s="547">
        <f t="shared" si="399"/>
        <v>0</v>
      </c>
      <c r="AI243" s="195"/>
      <c r="AJ243" s="492">
        <f t="shared" si="400"/>
        <v>0</v>
      </c>
      <c r="AK243" s="547">
        <f t="shared" si="401"/>
        <v>0</v>
      </c>
      <c r="AL243" s="195"/>
      <c r="AM243" s="492">
        <f t="shared" si="402"/>
        <v>0</v>
      </c>
      <c r="AN243" s="547">
        <f t="shared" si="403"/>
        <v>0</v>
      </c>
      <c r="AO243" s="195"/>
      <c r="AP243" s="492">
        <f t="shared" si="404"/>
        <v>0</v>
      </c>
      <c r="AQ243" s="547">
        <f t="shared" si="405"/>
        <v>0</v>
      </c>
      <c r="AR243" s="195"/>
      <c r="AS243" s="492">
        <f t="shared" si="406"/>
        <v>0</v>
      </c>
      <c r="AT243" s="547">
        <f t="shared" si="407"/>
        <v>0</v>
      </c>
      <c r="AU243" s="195"/>
      <c r="AV243" s="492">
        <f t="shared" si="408"/>
        <v>0</v>
      </c>
      <c r="AW243" s="547">
        <f t="shared" si="409"/>
        <v>0</v>
      </c>
      <c r="AX243" s="195"/>
      <c r="AY243" s="492">
        <f t="shared" si="410"/>
        <v>0</v>
      </c>
      <c r="AZ243" s="547">
        <f t="shared" si="411"/>
        <v>0</v>
      </c>
      <c r="BA243" s="195"/>
      <c r="BB243" s="492">
        <f t="shared" si="412"/>
        <v>0</v>
      </c>
      <c r="BC243" s="547">
        <f t="shared" si="413"/>
        <v>0</v>
      </c>
      <c r="BD243" s="195"/>
      <c r="BE243" s="492">
        <f t="shared" si="414"/>
        <v>0</v>
      </c>
      <c r="BF243" s="547">
        <f t="shared" si="415"/>
        <v>0</v>
      </c>
      <c r="BG243" s="195"/>
      <c r="BH243" s="492">
        <f t="shared" si="416"/>
        <v>0</v>
      </c>
      <c r="BI243" s="547">
        <f t="shared" si="417"/>
        <v>0</v>
      </c>
      <c r="BJ243" s="195"/>
      <c r="BK243" s="492">
        <f t="shared" si="418"/>
        <v>0</v>
      </c>
      <c r="BL243" s="547">
        <f t="shared" si="419"/>
        <v>0</v>
      </c>
      <c r="BM243" s="195"/>
      <c r="BN243" s="492">
        <f t="shared" si="420"/>
        <v>0</v>
      </c>
      <c r="BO243" s="547">
        <f t="shared" si="421"/>
        <v>0</v>
      </c>
      <c r="BP243" s="195"/>
      <c r="BQ243" s="492">
        <f t="shared" si="422"/>
        <v>0</v>
      </c>
      <c r="BR243" s="285">
        <f t="shared" si="432"/>
        <v>0</v>
      </c>
      <c r="BS243" s="286">
        <f t="shared" si="433"/>
        <v>0</v>
      </c>
      <c r="BT243" s="266">
        <f t="shared" si="434"/>
        <v>0</v>
      </c>
      <c r="BU243" s="740">
        <f t="shared" si="423"/>
        <v>19047</v>
      </c>
      <c r="BV243" s="712">
        <f t="shared" si="424"/>
        <v>15000</v>
      </c>
      <c r="BW243" s="266">
        <f t="shared" si="425"/>
        <v>12845.655000000001</v>
      </c>
      <c r="BX243" s="285">
        <f t="shared" si="426"/>
        <v>19047</v>
      </c>
      <c r="BY243" s="286">
        <f t="shared" si="426"/>
        <v>15000</v>
      </c>
      <c r="BZ243" s="266">
        <f t="shared" si="426"/>
        <v>12845.655000000001</v>
      </c>
      <c r="CA243" s="285">
        <f t="shared" si="427"/>
        <v>0</v>
      </c>
      <c r="CB243" s="715">
        <v>0</v>
      </c>
      <c r="CC243" s="266">
        <f t="shared" si="428"/>
        <v>0</v>
      </c>
      <c r="CD243" s="309">
        <f t="shared" si="429"/>
        <v>19047</v>
      </c>
      <c r="CE243" s="310">
        <f t="shared" si="430"/>
        <v>15000</v>
      </c>
      <c r="CF243" s="308">
        <f t="shared" si="431"/>
        <v>12845.655000000001</v>
      </c>
      <c r="CG243" s="326"/>
      <c r="CI243" s="737"/>
    </row>
    <row r="244" spans="1:87" s="972" customFormat="1">
      <c r="A244" s="177">
        <f t="shared" si="365"/>
        <v>228</v>
      </c>
      <c r="B244" s="165" t="str">
        <f>' Grants'!C430</f>
        <v>C1.3/SDG/69</v>
      </c>
      <c r="C244" s="134" t="s">
        <v>226</v>
      </c>
      <c r="D244" s="1100" t="str">
        <f>' Grants'!E430</f>
        <v>Aleksander Xhuvani</v>
      </c>
      <c r="E244" s="218"/>
      <c r="F244" s="761">
        <v>17023.59</v>
      </c>
      <c r="G244" s="1207">
        <f t="shared" si="435"/>
        <v>14999.999261417999</v>
      </c>
      <c r="H244" s="183"/>
      <c r="I244" s="207">
        <v>15000</v>
      </c>
      <c r="J244" s="547">
        <f t="shared" si="384"/>
        <v>0</v>
      </c>
      <c r="K244" s="195"/>
      <c r="L244" s="492">
        <f t="shared" si="385"/>
        <v>0</v>
      </c>
      <c r="M244" s="547">
        <f t="shared" si="386"/>
        <v>0</v>
      </c>
      <c r="N244" s="195"/>
      <c r="O244" s="492">
        <f t="shared" si="387"/>
        <v>0</v>
      </c>
      <c r="P244" s="547">
        <f t="shared" si="388"/>
        <v>0</v>
      </c>
      <c r="Q244" s="195"/>
      <c r="R244" s="492">
        <f t="shared" si="389"/>
        <v>0</v>
      </c>
      <c r="S244" s="547">
        <f t="shared" si="390"/>
        <v>0</v>
      </c>
      <c r="T244" s="195"/>
      <c r="U244" s="492">
        <f t="shared" si="391"/>
        <v>0</v>
      </c>
      <c r="V244" s="547">
        <f t="shared" si="392"/>
        <v>0</v>
      </c>
      <c r="W244" s="1074"/>
      <c r="X244" s="492">
        <f t="shared" si="393"/>
        <v>0</v>
      </c>
      <c r="Y244" s="547">
        <f t="shared" si="394"/>
        <v>0</v>
      </c>
      <c r="Z244" s="1074"/>
      <c r="AA244" s="492">
        <f t="shared" si="380"/>
        <v>0</v>
      </c>
      <c r="AB244" s="547">
        <f t="shared" si="395"/>
        <v>0</v>
      </c>
      <c r="AC244" s="195"/>
      <c r="AD244" s="492">
        <f t="shared" si="396"/>
        <v>0</v>
      </c>
      <c r="AE244" s="547">
        <f t="shared" si="397"/>
        <v>0</v>
      </c>
      <c r="AF244" s="195"/>
      <c r="AG244" s="492">
        <f t="shared" si="398"/>
        <v>0</v>
      </c>
      <c r="AH244" s="547">
        <f t="shared" si="399"/>
        <v>0</v>
      </c>
      <c r="AI244" s="195"/>
      <c r="AJ244" s="492">
        <f t="shared" si="400"/>
        <v>0</v>
      </c>
      <c r="AK244" s="547">
        <f t="shared" si="401"/>
        <v>0</v>
      </c>
      <c r="AL244" s="195"/>
      <c r="AM244" s="492">
        <f t="shared" si="402"/>
        <v>0</v>
      </c>
      <c r="AN244" s="547">
        <f t="shared" si="403"/>
        <v>0</v>
      </c>
      <c r="AO244" s="195"/>
      <c r="AP244" s="492">
        <f t="shared" si="404"/>
        <v>0</v>
      </c>
      <c r="AQ244" s="547">
        <f t="shared" si="405"/>
        <v>0</v>
      </c>
      <c r="AR244" s="195"/>
      <c r="AS244" s="492">
        <f t="shared" si="406"/>
        <v>0</v>
      </c>
      <c r="AT244" s="547">
        <f t="shared" si="407"/>
        <v>0</v>
      </c>
      <c r="AU244" s="195"/>
      <c r="AV244" s="492">
        <f t="shared" si="408"/>
        <v>0</v>
      </c>
      <c r="AW244" s="547">
        <f t="shared" si="409"/>
        <v>0</v>
      </c>
      <c r="AX244" s="195"/>
      <c r="AY244" s="492">
        <f t="shared" si="410"/>
        <v>0</v>
      </c>
      <c r="AZ244" s="547">
        <f t="shared" si="411"/>
        <v>0</v>
      </c>
      <c r="BA244" s="195"/>
      <c r="BB244" s="492">
        <f t="shared" si="412"/>
        <v>0</v>
      </c>
      <c r="BC244" s="547">
        <f t="shared" si="413"/>
        <v>0</v>
      </c>
      <c r="BD244" s="195"/>
      <c r="BE244" s="492">
        <f t="shared" si="414"/>
        <v>0</v>
      </c>
      <c r="BF244" s="547">
        <f t="shared" si="415"/>
        <v>0</v>
      </c>
      <c r="BG244" s="195"/>
      <c r="BH244" s="492">
        <f t="shared" si="416"/>
        <v>0</v>
      </c>
      <c r="BI244" s="547">
        <f t="shared" si="417"/>
        <v>0</v>
      </c>
      <c r="BJ244" s="195"/>
      <c r="BK244" s="492">
        <f t="shared" si="418"/>
        <v>0</v>
      </c>
      <c r="BL244" s="547">
        <f t="shared" si="419"/>
        <v>0</v>
      </c>
      <c r="BM244" s="195"/>
      <c r="BN244" s="492">
        <f t="shared" si="420"/>
        <v>0</v>
      </c>
      <c r="BO244" s="547">
        <f t="shared" si="421"/>
        <v>0</v>
      </c>
      <c r="BP244" s="195"/>
      <c r="BQ244" s="492">
        <f t="shared" si="422"/>
        <v>0</v>
      </c>
      <c r="BR244" s="285">
        <f t="shared" si="432"/>
        <v>0</v>
      </c>
      <c r="BS244" s="286">
        <f t="shared" si="433"/>
        <v>0</v>
      </c>
      <c r="BT244" s="266">
        <f t="shared" si="434"/>
        <v>0</v>
      </c>
      <c r="BU244" s="740">
        <f t="shared" si="423"/>
        <v>19047</v>
      </c>
      <c r="BV244" s="712">
        <f t="shared" si="424"/>
        <v>15000</v>
      </c>
      <c r="BW244" s="266">
        <f t="shared" si="425"/>
        <v>12845.655000000001</v>
      </c>
      <c r="BX244" s="285">
        <f t="shared" si="426"/>
        <v>19047</v>
      </c>
      <c r="BY244" s="286">
        <f t="shared" si="426"/>
        <v>15000</v>
      </c>
      <c r="BZ244" s="266">
        <f t="shared" si="426"/>
        <v>12845.655000000001</v>
      </c>
      <c r="CA244" s="285">
        <f t="shared" si="427"/>
        <v>0</v>
      </c>
      <c r="CB244" s="715">
        <v>0</v>
      </c>
      <c r="CC244" s="266">
        <f t="shared" si="428"/>
        <v>0</v>
      </c>
      <c r="CD244" s="309">
        <f t="shared" si="429"/>
        <v>19047</v>
      </c>
      <c r="CE244" s="310">
        <f t="shared" si="430"/>
        <v>15000</v>
      </c>
      <c r="CF244" s="308">
        <f t="shared" si="431"/>
        <v>12845.655000000001</v>
      </c>
      <c r="CG244" s="326"/>
      <c r="CI244" s="737"/>
    </row>
    <row r="245" spans="1:87" s="972" customFormat="1">
      <c r="A245" s="177">
        <f t="shared" si="365"/>
        <v>229</v>
      </c>
      <c r="B245" s="165" t="str">
        <f>' Grants'!C432</f>
        <v>C1.3/SDG/85</v>
      </c>
      <c r="C245" s="134" t="s">
        <v>226</v>
      </c>
      <c r="D245" s="1100" t="str">
        <f>' Grants'!E432</f>
        <v>Veliko Rapotovo</v>
      </c>
      <c r="E245" s="218"/>
      <c r="F245" s="761">
        <v>17023.59</v>
      </c>
      <c r="G245" s="1207">
        <v>8740</v>
      </c>
      <c r="H245" s="183"/>
      <c r="I245" s="207">
        <v>8740</v>
      </c>
      <c r="J245" s="547">
        <f t="shared" si="384"/>
        <v>0</v>
      </c>
      <c r="K245" s="195"/>
      <c r="L245" s="492">
        <f t="shared" si="385"/>
        <v>0</v>
      </c>
      <c r="M245" s="547">
        <f t="shared" si="386"/>
        <v>0</v>
      </c>
      <c r="N245" s="195"/>
      <c r="O245" s="492">
        <f t="shared" si="387"/>
        <v>0</v>
      </c>
      <c r="P245" s="547">
        <f t="shared" si="388"/>
        <v>0</v>
      </c>
      <c r="Q245" s="195"/>
      <c r="R245" s="492">
        <f t="shared" si="389"/>
        <v>0</v>
      </c>
      <c r="S245" s="547">
        <f t="shared" si="390"/>
        <v>0</v>
      </c>
      <c r="T245" s="195"/>
      <c r="U245" s="492">
        <f t="shared" si="391"/>
        <v>0</v>
      </c>
      <c r="V245" s="547">
        <f t="shared" si="392"/>
        <v>0</v>
      </c>
      <c r="W245" s="1074"/>
      <c r="X245" s="492">
        <f t="shared" si="393"/>
        <v>0</v>
      </c>
      <c r="Y245" s="547">
        <f t="shared" si="394"/>
        <v>0</v>
      </c>
      <c r="Z245" s="1074"/>
      <c r="AA245" s="492">
        <f t="shared" si="380"/>
        <v>0</v>
      </c>
      <c r="AB245" s="547">
        <f t="shared" si="395"/>
        <v>0</v>
      </c>
      <c r="AC245" s="195"/>
      <c r="AD245" s="492">
        <f t="shared" si="396"/>
        <v>0</v>
      </c>
      <c r="AE245" s="547">
        <f t="shared" si="397"/>
        <v>0</v>
      </c>
      <c r="AF245" s="195"/>
      <c r="AG245" s="492">
        <f t="shared" si="398"/>
        <v>0</v>
      </c>
      <c r="AH245" s="547">
        <f t="shared" si="399"/>
        <v>0</v>
      </c>
      <c r="AI245" s="195"/>
      <c r="AJ245" s="492">
        <f t="shared" si="400"/>
        <v>0</v>
      </c>
      <c r="AK245" s="547">
        <f t="shared" si="401"/>
        <v>0</v>
      </c>
      <c r="AL245" s="195"/>
      <c r="AM245" s="492">
        <f t="shared" si="402"/>
        <v>0</v>
      </c>
      <c r="AN245" s="547">
        <f t="shared" si="403"/>
        <v>0</v>
      </c>
      <c r="AO245" s="195"/>
      <c r="AP245" s="492">
        <f t="shared" si="404"/>
        <v>0</v>
      </c>
      <c r="AQ245" s="547">
        <f t="shared" si="405"/>
        <v>0</v>
      </c>
      <c r="AR245" s="195"/>
      <c r="AS245" s="492">
        <f t="shared" si="406"/>
        <v>0</v>
      </c>
      <c r="AT245" s="547">
        <f t="shared" si="407"/>
        <v>0</v>
      </c>
      <c r="AU245" s="195"/>
      <c r="AV245" s="492">
        <f t="shared" si="408"/>
        <v>0</v>
      </c>
      <c r="AW245" s="547">
        <f t="shared" si="409"/>
        <v>0</v>
      </c>
      <c r="AX245" s="195"/>
      <c r="AY245" s="492">
        <f t="shared" si="410"/>
        <v>0</v>
      </c>
      <c r="AZ245" s="547">
        <f t="shared" si="411"/>
        <v>0</v>
      </c>
      <c r="BA245" s="195"/>
      <c r="BB245" s="492">
        <f t="shared" si="412"/>
        <v>0</v>
      </c>
      <c r="BC245" s="547">
        <f t="shared" si="413"/>
        <v>0</v>
      </c>
      <c r="BD245" s="195"/>
      <c r="BE245" s="492">
        <f t="shared" si="414"/>
        <v>0</v>
      </c>
      <c r="BF245" s="547">
        <f t="shared" si="415"/>
        <v>0</v>
      </c>
      <c r="BG245" s="195"/>
      <c r="BH245" s="492">
        <f t="shared" si="416"/>
        <v>0</v>
      </c>
      <c r="BI245" s="547">
        <f t="shared" si="417"/>
        <v>0</v>
      </c>
      <c r="BJ245" s="195"/>
      <c r="BK245" s="492">
        <f t="shared" si="418"/>
        <v>0</v>
      </c>
      <c r="BL245" s="547">
        <f t="shared" si="419"/>
        <v>0</v>
      </c>
      <c r="BM245" s="195"/>
      <c r="BN245" s="492">
        <f t="shared" si="420"/>
        <v>0</v>
      </c>
      <c r="BO245" s="547">
        <f t="shared" si="421"/>
        <v>0</v>
      </c>
      <c r="BP245" s="195"/>
      <c r="BQ245" s="492">
        <f t="shared" si="422"/>
        <v>0</v>
      </c>
      <c r="BR245" s="285">
        <f t="shared" si="432"/>
        <v>0</v>
      </c>
      <c r="BS245" s="286">
        <f t="shared" si="433"/>
        <v>0</v>
      </c>
      <c r="BT245" s="266">
        <f t="shared" si="434"/>
        <v>0</v>
      </c>
      <c r="BU245" s="740">
        <f t="shared" si="423"/>
        <v>11098.052</v>
      </c>
      <c r="BV245" s="712">
        <f t="shared" si="424"/>
        <v>8740</v>
      </c>
      <c r="BW245" s="266">
        <f t="shared" si="425"/>
        <v>7484.7349800000002</v>
      </c>
      <c r="BX245" s="285">
        <f t="shared" si="426"/>
        <v>11098.052</v>
      </c>
      <c r="BY245" s="286">
        <f t="shared" si="426"/>
        <v>8740</v>
      </c>
      <c r="BZ245" s="266">
        <f t="shared" si="426"/>
        <v>7484.7349800000002</v>
      </c>
      <c r="CA245" s="285">
        <f t="shared" si="427"/>
        <v>0</v>
      </c>
      <c r="CB245" s="715">
        <v>0</v>
      </c>
      <c r="CC245" s="266">
        <f t="shared" si="428"/>
        <v>0</v>
      </c>
      <c r="CD245" s="309">
        <f t="shared" si="429"/>
        <v>11098.052</v>
      </c>
      <c r="CE245" s="310">
        <f t="shared" si="430"/>
        <v>8740</v>
      </c>
      <c r="CF245" s="308">
        <f t="shared" si="431"/>
        <v>7484.7349800000002</v>
      </c>
      <c r="CG245" s="326"/>
      <c r="CI245" s="737"/>
    </row>
    <row r="246" spans="1:87" s="972" customFormat="1">
      <c r="A246" s="177">
        <f t="shared" si="365"/>
        <v>230</v>
      </c>
      <c r="B246" s="165" t="str">
        <f>' Grants'!C434</f>
        <v>C1.3/SDG/89</v>
      </c>
      <c r="C246" s="134" t="s">
        <v>226</v>
      </c>
      <c r="D246" s="1100" t="str">
        <f>' Grants'!E434</f>
        <v>Shkolla e Mesme e Mjekesise</v>
      </c>
      <c r="E246" s="218"/>
      <c r="F246" s="761">
        <v>17023.59</v>
      </c>
      <c r="G246" s="1207">
        <v>7641</v>
      </c>
      <c r="H246" s="183"/>
      <c r="I246" s="207">
        <v>7641</v>
      </c>
      <c r="J246" s="547">
        <f t="shared" si="384"/>
        <v>0</v>
      </c>
      <c r="K246" s="195"/>
      <c r="L246" s="492">
        <f t="shared" si="385"/>
        <v>0</v>
      </c>
      <c r="M246" s="547">
        <f t="shared" si="386"/>
        <v>0</v>
      </c>
      <c r="N246" s="195"/>
      <c r="O246" s="492">
        <f t="shared" si="387"/>
        <v>0</v>
      </c>
      <c r="P246" s="547">
        <f t="shared" si="388"/>
        <v>0</v>
      </c>
      <c r="Q246" s="195"/>
      <c r="R246" s="492">
        <f t="shared" si="389"/>
        <v>0</v>
      </c>
      <c r="S246" s="547">
        <f t="shared" si="390"/>
        <v>0</v>
      </c>
      <c r="T246" s="195"/>
      <c r="U246" s="492">
        <f t="shared" si="391"/>
        <v>0</v>
      </c>
      <c r="V246" s="547">
        <f t="shared" si="392"/>
        <v>0</v>
      </c>
      <c r="W246" s="1074"/>
      <c r="X246" s="492">
        <f t="shared" si="393"/>
        <v>0</v>
      </c>
      <c r="Y246" s="547">
        <f t="shared" si="394"/>
        <v>0</v>
      </c>
      <c r="Z246" s="1074"/>
      <c r="AA246" s="492">
        <f t="shared" si="380"/>
        <v>0</v>
      </c>
      <c r="AB246" s="547">
        <f t="shared" si="395"/>
        <v>0</v>
      </c>
      <c r="AC246" s="195"/>
      <c r="AD246" s="492">
        <f t="shared" si="396"/>
        <v>0</v>
      </c>
      <c r="AE246" s="547">
        <f t="shared" si="397"/>
        <v>0</v>
      </c>
      <c r="AF246" s="195"/>
      <c r="AG246" s="492">
        <f t="shared" si="398"/>
        <v>0</v>
      </c>
      <c r="AH246" s="547">
        <f t="shared" si="399"/>
        <v>0</v>
      </c>
      <c r="AI246" s="195"/>
      <c r="AJ246" s="492">
        <f t="shared" si="400"/>
        <v>0</v>
      </c>
      <c r="AK246" s="547">
        <f t="shared" si="401"/>
        <v>0</v>
      </c>
      <c r="AL246" s="195"/>
      <c r="AM246" s="492">
        <f t="shared" si="402"/>
        <v>0</v>
      </c>
      <c r="AN246" s="547">
        <f t="shared" si="403"/>
        <v>0</v>
      </c>
      <c r="AO246" s="195"/>
      <c r="AP246" s="492">
        <f t="shared" si="404"/>
        <v>0</v>
      </c>
      <c r="AQ246" s="547">
        <f t="shared" si="405"/>
        <v>0</v>
      </c>
      <c r="AR246" s="195"/>
      <c r="AS246" s="492">
        <f t="shared" si="406"/>
        <v>0</v>
      </c>
      <c r="AT246" s="547">
        <f t="shared" si="407"/>
        <v>0</v>
      </c>
      <c r="AU246" s="195"/>
      <c r="AV246" s="492">
        <f t="shared" si="408"/>
        <v>0</v>
      </c>
      <c r="AW246" s="547">
        <f t="shared" si="409"/>
        <v>0</v>
      </c>
      <c r="AX246" s="195"/>
      <c r="AY246" s="492">
        <f t="shared" si="410"/>
        <v>0</v>
      </c>
      <c r="AZ246" s="547">
        <f t="shared" si="411"/>
        <v>0</v>
      </c>
      <c r="BA246" s="195"/>
      <c r="BB246" s="492">
        <f t="shared" si="412"/>
        <v>0</v>
      </c>
      <c r="BC246" s="547">
        <f t="shared" si="413"/>
        <v>0</v>
      </c>
      <c r="BD246" s="195"/>
      <c r="BE246" s="492">
        <f t="shared" si="414"/>
        <v>0</v>
      </c>
      <c r="BF246" s="547">
        <f t="shared" si="415"/>
        <v>0</v>
      </c>
      <c r="BG246" s="195"/>
      <c r="BH246" s="492">
        <f t="shared" si="416"/>
        <v>0</v>
      </c>
      <c r="BI246" s="547">
        <f t="shared" si="417"/>
        <v>0</v>
      </c>
      <c r="BJ246" s="195"/>
      <c r="BK246" s="492">
        <f t="shared" si="418"/>
        <v>0</v>
      </c>
      <c r="BL246" s="547">
        <f t="shared" si="419"/>
        <v>0</v>
      </c>
      <c r="BM246" s="195"/>
      <c r="BN246" s="492">
        <f t="shared" si="420"/>
        <v>0</v>
      </c>
      <c r="BO246" s="547">
        <f t="shared" si="421"/>
        <v>0</v>
      </c>
      <c r="BP246" s="195"/>
      <c r="BQ246" s="492">
        <f t="shared" si="422"/>
        <v>0</v>
      </c>
      <c r="BR246" s="285">
        <f t="shared" si="432"/>
        <v>0</v>
      </c>
      <c r="BS246" s="286">
        <f t="shared" si="433"/>
        <v>0</v>
      </c>
      <c r="BT246" s="266">
        <f t="shared" si="434"/>
        <v>0</v>
      </c>
      <c r="BU246" s="740">
        <f t="shared" si="423"/>
        <v>9702.5418000000009</v>
      </c>
      <c r="BV246" s="712">
        <f t="shared" si="424"/>
        <v>7641</v>
      </c>
      <c r="BW246" s="266">
        <f t="shared" si="425"/>
        <v>6543.5766570000005</v>
      </c>
      <c r="BX246" s="285">
        <f t="shared" si="426"/>
        <v>9702.5418000000009</v>
      </c>
      <c r="BY246" s="286">
        <f t="shared" si="426"/>
        <v>7641</v>
      </c>
      <c r="BZ246" s="266">
        <f t="shared" si="426"/>
        <v>6543.5766570000005</v>
      </c>
      <c r="CA246" s="285">
        <f t="shared" si="427"/>
        <v>0</v>
      </c>
      <c r="CB246" s="715">
        <v>0</v>
      </c>
      <c r="CC246" s="266">
        <f t="shared" si="428"/>
        <v>0</v>
      </c>
      <c r="CD246" s="309">
        <f t="shared" si="429"/>
        <v>9702.5418000000009</v>
      </c>
      <c r="CE246" s="310">
        <f t="shared" si="430"/>
        <v>7641</v>
      </c>
      <c r="CF246" s="308">
        <f t="shared" si="431"/>
        <v>6543.5766570000005</v>
      </c>
      <c r="CG246" s="326"/>
      <c r="CI246" s="737"/>
    </row>
    <row r="247" spans="1:87" s="972" customFormat="1">
      <c r="A247" s="177">
        <f t="shared" si="365"/>
        <v>231</v>
      </c>
      <c r="B247" s="165" t="str">
        <f>' Grants'!C436</f>
        <v>C1.3/SDG/95</v>
      </c>
      <c r="C247" s="134" t="s">
        <v>226</v>
      </c>
      <c r="D247" s="1100" t="str">
        <f>' Grants'!E436</f>
        <v>Gj,K. Skenderbeu</v>
      </c>
      <c r="E247" s="218"/>
      <c r="F247" s="761">
        <v>17023.59</v>
      </c>
      <c r="G247" s="1207">
        <f t="shared" si="435"/>
        <v>14999.999261417999</v>
      </c>
      <c r="H247" s="183"/>
      <c r="I247" s="207">
        <v>15000</v>
      </c>
      <c r="J247" s="547">
        <f t="shared" si="384"/>
        <v>0</v>
      </c>
      <c r="K247" s="195"/>
      <c r="L247" s="492">
        <f t="shared" si="385"/>
        <v>0</v>
      </c>
      <c r="M247" s="547">
        <f t="shared" si="386"/>
        <v>0</v>
      </c>
      <c r="N247" s="195"/>
      <c r="O247" s="492">
        <f t="shared" si="387"/>
        <v>0</v>
      </c>
      <c r="P247" s="547">
        <f t="shared" si="388"/>
        <v>0</v>
      </c>
      <c r="Q247" s="195"/>
      <c r="R247" s="492">
        <f t="shared" si="389"/>
        <v>0</v>
      </c>
      <c r="S247" s="547">
        <f t="shared" si="390"/>
        <v>0</v>
      </c>
      <c r="T247" s="195"/>
      <c r="U247" s="492">
        <f t="shared" si="391"/>
        <v>0</v>
      </c>
      <c r="V247" s="547">
        <f t="shared" si="392"/>
        <v>0</v>
      </c>
      <c r="W247" s="1074"/>
      <c r="X247" s="492">
        <f t="shared" si="393"/>
        <v>0</v>
      </c>
      <c r="Y247" s="547">
        <f t="shared" si="394"/>
        <v>0</v>
      </c>
      <c r="Z247" s="1074"/>
      <c r="AA247" s="492">
        <f t="shared" si="380"/>
        <v>0</v>
      </c>
      <c r="AB247" s="547">
        <f t="shared" si="395"/>
        <v>0</v>
      </c>
      <c r="AC247" s="195"/>
      <c r="AD247" s="492">
        <f t="shared" si="396"/>
        <v>0</v>
      </c>
      <c r="AE247" s="547">
        <f t="shared" si="397"/>
        <v>0</v>
      </c>
      <c r="AF247" s="195"/>
      <c r="AG247" s="492">
        <f t="shared" si="398"/>
        <v>0</v>
      </c>
      <c r="AH247" s="547">
        <f t="shared" si="399"/>
        <v>0</v>
      </c>
      <c r="AI247" s="195"/>
      <c r="AJ247" s="492">
        <f t="shared" si="400"/>
        <v>0</v>
      </c>
      <c r="AK247" s="547">
        <f t="shared" si="401"/>
        <v>0</v>
      </c>
      <c r="AL247" s="195"/>
      <c r="AM247" s="492">
        <f t="shared" si="402"/>
        <v>0</v>
      </c>
      <c r="AN247" s="547">
        <f t="shared" si="403"/>
        <v>0</v>
      </c>
      <c r="AO247" s="195"/>
      <c r="AP247" s="492">
        <f t="shared" si="404"/>
        <v>0</v>
      </c>
      <c r="AQ247" s="547">
        <f t="shared" si="405"/>
        <v>0</v>
      </c>
      <c r="AR247" s="195"/>
      <c r="AS247" s="492">
        <f t="shared" si="406"/>
        <v>0</v>
      </c>
      <c r="AT247" s="547">
        <f t="shared" si="407"/>
        <v>0</v>
      </c>
      <c r="AU247" s="195"/>
      <c r="AV247" s="492">
        <f t="shared" si="408"/>
        <v>0</v>
      </c>
      <c r="AW247" s="547">
        <f t="shared" si="409"/>
        <v>0</v>
      </c>
      <c r="AX247" s="195"/>
      <c r="AY247" s="492">
        <f t="shared" si="410"/>
        <v>0</v>
      </c>
      <c r="AZ247" s="547">
        <f t="shared" si="411"/>
        <v>0</v>
      </c>
      <c r="BA247" s="195"/>
      <c r="BB247" s="492">
        <f t="shared" si="412"/>
        <v>0</v>
      </c>
      <c r="BC247" s="547">
        <f t="shared" si="413"/>
        <v>0</v>
      </c>
      <c r="BD247" s="195"/>
      <c r="BE247" s="492">
        <f t="shared" si="414"/>
        <v>0</v>
      </c>
      <c r="BF247" s="547">
        <f t="shared" si="415"/>
        <v>0</v>
      </c>
      <c r="BG247" s="195"/>
      <c r="BH247" s="492">
        <f t="shared" si="416"/>
        <v>0</v>
      </c>
      <c r="BI247" s="547">
        <f t="shared" si="417"/>
        <v>0</v>
      </c>
      <c r="BJ247" s="195"/>
      <c r="BK247" s="492">
        <f t="shared" si="418"/>
        <v>0</v>
      </c>
      <c r="BL247" s="547">
        <f t="shared" si="419"/>
        <v>0</v>
      </c>
      <c r="BM247" s="195"/>
      <c r="BN247" s="492">
        <f t="shared" si="420"/>
        <v>0</v>
      </c>
      <c r="BO247" s="547">
        <f t="shared" si="421"/>
        <v>0</v>
      </c>
      <c r="BP247" s="195"/>
      <c r="BQ247" s="492">
        <f t="shared" si="422"/>
        <v>0</v>
      </c>
      <c r="BR247" s="285">
        <f t="shared" si="432"/>
        <v>0</v>
      </c>
      <c r="BS247" s="286">
        <f t="shared" si="433"/>
        <v>0</v>
      </c>
      <c r="BT247" s="266">
        <f t="shared" si="434"/>
        <v>0</v>
      </c>
      <c r="BU247" s="740">
        <f t="shared" si="423"/>
        <v>19047</v>
      </c>
      <c r="BV247" s="712">
        <f t="shared" si="424"/>
        <v>15000</v>
      </c>
      <c r="BW247" s="266">
        <f t="shared" si="425"/>
        <v>12845.655000000001</v>
      </c>
      <c r="BX247" s="285">
        <f t="shared" si="426"/>
        <v>19047</v>
      </c>
      <c r="BY247" s="286">
        <f t="shared" si="426"/>
        <v>15000</v>
      </c>
      <c r="BZ247" s="266">
        <f t="shared" si="426"/>
        <v>12845.655000000001</v>
      </c>
      <c r="CA247" s="285">
        <f t="shared" si="427"/>
        <v>0</v>
      </c>
      <c r="CB247" s="715">
        <v>0</v>
      </c>
      <c r="CC247" s="266">
        <f t="shared" si="428"/>
        <v>0</v>
      </c>
      <c r="CD247" s="309">
        <f t="shared" si="429"/>
        <v>19047</v>
      </c>
      <c r="CE247" s="310">
        <f t="shared" si="430"/>
        <v>15000</v>
      </c>
      <c r="CF247" s="308">
        <f t="shared" si="431"/>
        <v>12845.655000000001</v>
      </c>
      <c r="CG247" s="326"/>
      <c r="CI247" s="737"/>
    </row>
    <row r="248" spans="1:87" s="972" customFormat="1">
      <c r="A248" s="177">
        <f t="shared" ref="A248:A320" si="436">A247+1</f>
        <v>232</v>
      </c>
      <c r="B248" s="165" t="str">
        <f>' Grants'!C438</f>
        <v>C1.3/SDG/97</v>
      </c>
      <c r="C248" s="134" t="s">
        <v>226</v>
      </c>
      <c r="D248" s="1100" t="str">
        <f>' Grants'!E438</f>
        <v>Anton Cetta</v>
      </c>
      <c r="E248" s="218"/>
      <c r="F248" s="761">
        <v>17023.59</v>
      </c>
      <c r="G248" s="1207">
        <f t="shared" si="435"/>
        <v>14999.999261417999</v>
      </c>
      <c r="H248" s="183"/>
      <c r="I248" s="207">
        <v>15000</v>
      </c>
      <c r="J248" s="547">
        <f t="shared" si="384"/>
        <v>0</v>
      </c>
      <c r="K248" s="195"/>
      <c r="L248" s="492">
        <f t="shared" si="385"/>
        <v>0</v>
      </c>
      <c r="M248" s="547">
        <f t="shared" si="386"/>
        <v>0</v>
      </c>
      <c r="N248" s="195"/>
      <c r="O248" s="492">
        <f t="shared" si="387"/>
        <v>0</v>
      </c>
      <c r="P248" s="547">
        <f t="shared" si="388"/>
        <v>0</v>
      </c>
      <c r="Q248" s="195"/>
      <c r="R248" s="492">
        <f t="shared" si="389"/>
        <v>0</v>
      </c>
      <c r="S248" s="547">
        <f t="shared" si="390"/>
        <v>0</v>
      </c>
      <c r="T248" s="195"/>
      <c r="U248" s="492">
        <f t="shared" si="391"/>
        <v>0</v>
      </c>
      <c r="V248" s="547">
        <f t="shared" si="392"/>
        <v>0</v>
      </c>
      <c r="W248" s="1074"/>
      <c r="X248" s="492">
        <f t="shared" si="393"/>
        <v>0</v>
      </c>
      <c r="Y248" s="547">
        <f t="shared" si="394"/>
        <v>0</v>
      </c>
      <c r="Z248" s="1074"/>
      <c r="AA248" s="492">
        <f t="shared" si="380"/>
        <v>0</v>
      </c>
      <c r="AB248" s="547">
        <f t="shared" si="395"/>
        <v>0</v>
      </c>
      <c r="AC248" s="195"/>
      <c r="AD248" s="492">
        <f t="shared" si="396"/>
        <v>0</v>
      </c>
      <c r="AE248" s="547">
        <f t="shared" si="397"/>
        <v>0</v>
      </c>
      <c r="AF248" s="195"/>
      <c r="AG248" s="492">
        <f t="shared" si="398"/>
        <v>0</v>
      </c>
      <c r="AH248" s="547">
        <f t="shared" si="399"/>
        <v>0</v>
      </c>
      <c r="AI248" s="195"/>
      <c r="AJ248" s="492">
        <f t="shared" si="400"/>
        <v>0</v>
      </c>
      <c r="AK248" s="547">
        <f t="shared" si="401"/>
        <v>0</v>
      </c>
      <c r="AL248" s="195"/>
      <c r="AM248" s="492">
        <f t="shared" si="402"/>
        <v>0</v>
      </c>
      <c r="AN248" s="547">
        <f t="shared" si="403"/>
        <v>0</v>
      </c>
      <c r="AO248" s="195"/>
      <c r="AP248" s="492">
        <f t="shared" si="404"/>
        <v>0</v>
      </c>
      <c r="AQ248" s="547">
        <f t="shared" si="405"/>
        <v>0</v>
      </c>
      <c r="AR248" s="195"/>
      <c r="AS248" s="492">
        <f t="shared" si="406"/>
        <v>0</v>
      </c>
      <c r="AT248" s="547">
        <f t="shared" si="407"/>
        <v>0</v>
      </c>
      <c r="AU248" s="195"/>
      <c r="AV248" s="492">
        <f t="shared" si="408"/>
        <v>0</v>
      </c>
      <c r="AW248" s="547">
        <f t="shared" si="409"/>
        <v>0</v>
      </c>
      <c r="AX248" s="195"/>
      <c r="AY248" s="492">
        <f t="shared" si="410"/>
        <v>0</v>
      </c>
      <c r="AZ248" s="547">
        <f t="shared" si="411"/>
        <v>0</v>
      </c>
      <c r="BA248" s="195"/>
      <c r="BB248" s="492">
        <f t="shared" si="412"/>
        <v>0</v>
      </c>
      <c r="BC248" s="547">
        <f t="shared" si="413"/>
        <v>0</v>
      </c>
      <c r="BD248" s="195"/>
      <c r="BE248" s="492">
        <f t="shared" si="414"/>
        <v>0</v>
      </c>
      <c r="BF248" s="547">
        <f t="shared" si="415"/>
        <v>0</v>
      </c>
      <c r="BG248" s="195"/>
      <c r="BH248" s="492">
        <f t="shared" si="416"/>
        <v>0</v>
      </c>
      <c r="BI248" s="547">
        <f t="shared" si="417"/>
        <v>0</v>
      </c>
      <c r="BJ248" s="195"/>
      <c r="BK248" s="492">
        <f t="shared" si="418"/>
        <v>0</v>
      </c>
      <c r="BL248" s="547">
        <f t="shared" si="419"/>
        <v>0</v>
      </c>
      <c r="BM248" s="195"/>
      <c r="BN248" s="492">
        <f t="shared" si="420"/>
        <v>0</v>
      </c>
      <c r="BO248" s="547">
        <f t="shared" si="421"/>
        <v>0</v>
      </c>
      <c r="BP248" s="195"/>
      <c r="BQ248" s="492">
        <f t="shared" si="422"/>
        <v>0</v>
      </c>
      <c r="BR248" s="285">
        <f t="shared" si="432"/>
        <v>0</v>
      </c>
      <c r="BS248" s="286">
        <f t="shared" si="433"/>
        <v>0</v>
      </c>
      <c r="BT248" s="266">
        <f t="shared" si="434"/>
        <v>0</v>
      </c>
      <c r="BU248" s="740">
        <f t="shared" si="423"/>
        <v>19047</v>
      </c>
      <c r="BV248" s="712">
        <f t="shared" si="424"/>
        <v>15000</v>
      </c>
      <c r="BW248" s="266">
        <f t="shared" si="425"/>
        <v>12845.655000000001</v>
      </c>
      <c r="BX248" s="285">
        <f t="shared" si="426"/>
        <v>19047</v>
      </c>
      <c r="BY248" s="286">
        <f t="shared" si="426"/>
        <v>15000</v>
      </c>
      <c r="BZ248" s="266">
        <f t="shared" si="426"/>
        <v>12845.655000000001</v>
      </c>
      <c r="CA248" s="285">
        <f t="shared" si="427"/>
        <v>0</v>
      </c>
      <c r="CB248" s="715">
        <v>0</v>
      </c>
      <c r="CC248" s="266">
        <f t="shared" si="428"/>
        <v>0</v>
      </c>
      <c r="CD248" s="309">
        <f t="shared" si="429"/>
        <v>19047</v>
      </c>
      <c r="CE248" s="310">
        <f t="shared" si="430"/>
        <v>15000</v>
      </c>
      <c r="CF248" s="308">
        <f t="shared" si="431"/>
        <v>12845.655000000001</v>
      </c>
      <c r="CG248" s="326"/>
      <c r="CI248" s="737"/>
    </row>
    <row r="249" spans="1:87" s="972" customFormat="1">
      <c r="A249" s="177">
        <f t="shared" si="436"/>
        <v>233</v>
      </c>
      <c r="B249" s="165" t="str">
        <f>' Grants'!C440</f>
        <v>C1.3/SDG/103</v>
      </c>
      <c r="C249" s="134" t="s">
        <v>226</v>
      </c>
      <c r="D249" s="1100" t="str">
        <f>' Grants'!E440</f>
        <v>Arkitekt Sinani</v>
      </c>
      <c r="E249" s="218"/>
      <c r="F249" s="761">
        <v>17023.59</v>
      </c>
      <c r="G249" s="1207">
        <v>13549</v>
      </c>
      <c r="H249" s="183"/>
      <c r="I249" s="207">
        <v>13549</v>
      </c>
      <c r="J249" s="547">
        <f t="shared" si="384"/>
        <v>0</v>
      </c>
      <c r="K249" s="195"/>
      <c r="L249" s="492">
        <f t="shared" si="385"/>
        <v>0</v>
      </c>
      <c r="M249" s="547">
        <f t="shared" si="386"/>
        <v>0</v>
      </c>
      <c r="N249" s="195"/>
      <c r="O249" s="492">
        <f t="shared" si="387"/>
        <v>0</v>
      </c>
      <c r="P249" s="547">
        <f t="shared" si="388"/>
        <v>0</v>
      </c>
      <c r="Q249" s="195"/>
      <c r="R249" s="492">
        <f t="shared" si="389"/>
        <v>0</v>
      </c>
      <c r="S249" s="547">
        <f t="shared" si="390"/>
        <v>0</v>
      </c>
      <c r="T249" s="195"/>
      <c r="U249" s="492">
        <f t="shared" si="391"/>
        <v>0</v>
      </c>
      <c r="V249" s="547">
        <f t="shared" si="392"/>
        <v>0</v>
      </c>
      <c r="W249" s="1074"/>
      <c r="X249" s="492">
        <f t="shared" si="393"/>
        <v>0</v>
      </c>
      <c r="Y249" s="547">
        <f t="shared" si="394"/>
        <v>0</v>
      </c>
      <c r="Z249" s="1074"/>
      <c r="AA249" s="492">
        <f t="shared" si="380"/>
        <v>0</v>
      </c>
      <c r="AB249" s="547">
        <f t="shared" si="395"/>
        <v>0</v>
      </c>
      <c r="AC249" s="195"/>
      <c r="AD249" s="492">
        <f t="shared" si="396"/>
        <v>0</v>
      </c>
      <c r="AE249" s="547">
        <f t="shared" si="397"/>
        <v>0</v>
      </c>
      <c r="AF249" s="195"/>
      <c r="AG249" s="492">
        <f t="shared" si="398"/>
        <v>0</v>
      </c>
      <c r="AH249" s="547">
        <f t="shared" si="399"/>
        <v>0</v>
      </c>
      <c r="AI249" s="195"/>
      <c r="AJ249" s="492">
        <f t="shared" si="400"/>
        <v>0</v>
      </c>
      <c r="AK249" s="547">
        <f t="shared" si="401"/>
        <v>0</v>
      </c>
      <c r="AL249" s="195"/>
      <c r="AM249" s="492">
        <f t="shared" si="402"/>
        <v>0</v>
      </c>
      <c r="AN249" s="547">
        <f t="shared" si="403"/>
        <v>0</v>
      </c>
      <c r="AO249" s="195"/>
      <c r="AP249" s="492">
        <f t="shared" si="404"/>
        <v>0</v>
      </c>
      <c r="AQ249" s="547">
        <f t="shared" si="405"/>
        <v>0</v>
      </c>
      <c r="AR249" s="195"/>
      <c r="AS249" s="492">
        <f t="shared" si="406"/>
        <v>0</v>
      </c>
      <c r="AT249" s="547">
        <f t="shared" si="407"/>
        <v>0</v>
      </c>
      <c r="AU249" s="195"/>
      <c r="AV249" s="492">
        <f t="shared" si="408"/>
        <v>0</v>
      </c>
      <c r="AW249" s="547">
        <f t="shared" si="409"/>
        <v>0</v>
      </c>
      <c r="AX249" s="195"/>
      <c r="AY249" s="492">
        <f t="shared" si="410"/>
        <v>0</v>
      </c>
      <c r="AZ249" s="547">
        <f t="shared" si="411"/>
        <v>0</v>
      </c>
      <c r="BA249" s="195"/>
      <c r="BB249" s="492">
        <f t="shared" si="412"/>
        <v>0</v>
      </c>
      <c r="BC249" s="547">
        <f t="shared" si="413"/>
        <v>0</v>
      </c>
      <c r="BD249" s="195"/>
      <c r="BE249" s="492">
        <f t="shared" si="414"/>
        <v>0</v>
      </c>
      <c r="BF249" s="547">
        <f t="shared" si="415"/>
        <v>0</v>
      </c>
      <c r="BG249" s="195"/>
      <c r="BH249" s="492">
        <f t="shared" si="416"/>
        <v>0</v>
      </c>
      <c r="BI249" s="547">
        <f t="shared" si="417"/>
        <v>0</v>
      </c>
      <c r="BJ249" s="195"/>
      <c r="BK249" s="492">
        <f t="shared" si="418"/>
        <v>0</v>
      </c>
      <c r="BL249" s="547">
        <f t="shared" si="419"/>
        <v>0</v>
      </c>
      <c r="BM249" s="195"/>
      <c r="BN249" s="492">
        <f t="shared" si="420"/>
        <v>0</v>
      </c>
      <c r="BO249" s="547">
        <f t="shared" si="421"/>
        <v>0</v>
      </c>
      <c r="BP249" s="195"/>
      <c r="BQ249" s="492">
        <f t="shared" si="422"/>
        <v>0</v>
      </c>
      <c r="BR249" s="285">
        <f t="shared" si="432"/>
        <v>0</v>
      </c>
      <c r="BS249" s="286">
        <f t="shared" si="433"/>
        <v>0</v>
      </c>
      <c r="BT249" s="266">
        <f t="shared" si="434"/>
        <v>0</v>
      </c>
      <c r="BU249" s="740">
        <f t="shared" si="423"/>
        <v>17204.520199999999</v>
      </c>
      <c r="BV249" s="712">
        <f t="shared" si="424"/>
        <v>13549</v>
      </c>
      <c r="BW249" s="266">
        <f t="shared" si="425"/>
        <v>11603.051973000001</v>
      </c>
      <c r="BX249" s="285">
        <f t="shared" si="426"/>
        <v>17204.520199999999</v>
      </c>
      <c r="BY249" s="286">
        <f t="shared" si="426"/>
        <v>13549</v>
      </c>
      <c r="BZ249" s="266">
        <f t="shared" si="426"/>
        <v>11603.051973000001</v>
      </c>
      <c r="CA249" s="285">
        <f t="shared" si="427"/>
        <v>0</v>
      </c>
      <c r="CB249" s="715">
        <v>0</v>
      </c>
      <c r="CC249" s="266">
        <f t="shared" si="428"/>
        <v>0</v>
      </c>
      <c r="CD249" s="309">
        <f t="shared" si="429"/>
        <v>17204.520199999999</v>
      </c>
      <c r="CE249" s="310">
        <f t="shared" si="430"/>
        <v>13549</v>
      </c>
      <c r="CF249" s="308">
        <f t="shared" si="431"/>
        <v>11603.051973000001</v>
      </c>
      <c r="CG249" s="326"/>
      <c r="CI249" s="737"/>
    </row>
    <row r="250" spans="1:87" s="972" customFormat="1">
      <c r="A250" s="177">
        <f t="shared" si="436"/>
        <v>234</v>
      </c>
      <c r="B250" s="165" t="str">
        <f>' Grants'!C442</f>
        <v>C1.3/SDG/109</v>
      </c>
      <c r="C250" s="134" t="s">
        <v>226</v>
      </c>
      <c r="D250" s="1100" t="str">
        <f>' Grants'!E442</f>
        <v>Eqrem Qabej</v>
      </c>
      <c r="E250" s="218"/>
      <c r="F250" s="761">
        <v>17023.59</v>
      </c>
      <c r="G250" s="1207">
        <f t="shared" si="435"/>
        <v>14999.999261417999</v>
      </c>
      <c r="H250" s="183"/>
      <c r="I250" s="207">
        <v>15000</v>
      </c>
      <c r="J250" s="547">
        <f t="shared" si="384"/>
        <v>0</v>
      </c>
      <c r="K250" s="195"/>
      <c r="L250" s="492">
        <f t="shared" si="385"/>
        <v>0</v>
      </c>
      <c r="M250" s="547">
        <f t="shared" si="386"/>
        <v>0</v>
      </c>
      <c r="N250" s="195"/>
      <c r="O250" s="492">
        <f t="shared" si="387"/>
        <v>0</v>
      </c>
      <c r="P250" s="547">
        <f t="shared" si="388"/>
        <v>0</v>
      </c>
      <c r="Q250" s="195"/>
      <c r="R250" s="492">
        <f t="shared" si="389"/>
        <v>0</v>
      </c>
      <c r="S250" s="547">
        <f t="shared" si="390"/>
        <v>0</v>
      </c>
      <c r="T250" s="195"/>
      <c r="U250" s="492">
        <f t="shared" si="391"/>
        <v>0</v>
      </c>
      <c r="V250" s="547">
        <f t="shared" si="392"/>
        <v>0</v>
      </c>
      <c r="W250" s="1074"/>
      <c r="X250" s="492">
        <f t="shared" si="393"/>
        <v>0</v>
      </c>
      <c r="Y250" s="547">
        <f t="shared" si="394"/>
        <v>0</v>
      </c>
      <c r="Z250" s="1074"/>
      <c r="AA250" s="492">
        <f t="shared" si="380"/>
        <v>0</v>
      </c>
      <c r="AB250" s="547">
        <f t="shared" si="395"/>
        <v>0</v>
      </c>
      <c r="AC250" s="195"/>
      <c r="AD250" s="492">
        <f t="shared" si="396"/>
        <v>0</v>
      </c>
      <c r="AE250" s="547">
        <f t="shared" si="397"/>
        <v>0</v>
      </c>
      <c r="AF250" s="195"/>
      <c r="AG250" s="492">
        <f t="shared" si="398"/>
        <v>0</v>
      </c>
      <c r="AH250" s="547">
        <f t="shared" si="399"/>
        <v>0</v>
      </c>
      <c r="AI250" s="195"/>
      <c r="AJ250" s="492">
        <f t="shared" si="400"/>
        <v>0</v>
      </c>
      <c r="AK250" s="547">
        <f t="shared" si="401"/>
        <v>0</v>
      </c>
      <c r="AL250" s="195"/>
      <c r="AM250" s="492">
        <f t="shared" si="402"/>
        <v>0</v>
      </c>
      <c r="AN250" s="547">
        <f t="shared" si="403"/>
        <v>0</v>
      </c>
      <c r="AO250" s="195"/>
      <c r="AP250" s="492">
        <f t="shared" si="404"/>
        <v>0</v>
      </c>
      <c r="AQ250" s="547">
        <f t="shared" si="405"/>
        <v>0</v>
      </c>
      <c r="AR250" s="195"/>
      <c r="AS250" s="492">
        <f t="shared" si="406"/>
        <v>0</v>
      </c>
      <c r="AT250" s="547">
        <f t="shared" si="407"/>
        <v>0</v>
      </c>
      <c r="AU250" s="195"/>
      <c r="AV250" s="492">
        <f t="shared" si="408"/>
        <v>0</v>
      </c>
      <c r="AW250" s="547">
        <f t="shared" si="409"/>
        <v>0</v>
      </c>
      <c r="AX250" s="195"/>
      <c r="AY250" s="492">
        <f t="shared" si="410"/>
        <v>0</v>
      </c>
      <c r="AZ250" s="547">
        <f t="shared" si="411"/>
        <v>0</v>
      </c>
      <c r="BA250" s="195"/>
      <c r="BB250" s="492">
        <f t="shared" si="412"/>
        <v>0</v>
      </c>
      <c r="BC250" s="547">
        <f t="shared" si="413"/>
        <v>0</v>
      </c>
      <c r="BD250" s="195"/>
      <c r="BE250" s="492">
        <f t="shared" si="414"/>
        <v>0</v>
      </c>
      <c r="BF250" s="547">
        <f t="shared" si="415"/>
        <v>0</v>
      </c>
      <c r="BG250" s="195"/>
      <c r="BH250" s="492">
        <f t="shared" si="416"/>
        <v>0</v>
      </c>
      <c r="BI250" s="547">
        <f t="shared" si="417"/>
        <v>0</v>
      </c>
      <c r="BJ250" s="195"/>
      <c r="BK250" s="492">
        <f t="shared" si="418"/>
        <v>0</v>
      </c>
      <c r="BL250" s="547">
        <f t="shared" si="419"/>
        <v>0</v>
      </c>
      <c r="BM250" s="195"/>
      <c r="BN250" s="492">
        <f t="shared" si="420"/>
        <v>0</v>
      </c>
      <c r="BO250" s="547">
        <f t="shared" si="421"/>
        <v>0</v>
      </c>
      <c r="BP250" s="195"/>
      <c r="BQ250" s="492">
        <f t="shared" si="422"/>
        <v>0</v>
      </c>
      <c r="BR250" s="285">
        <f t="shared" si="432"/>
        <v>0</v>
      </c>
      <c r="BS250" s="286">
        <f t="shared" si="433"/>
        <v>0</v>
      </c>
      <c r="BT250" s="266">
        <f t="shared" si="434"/>
        <v>0</v>
      </c>
      <c r="BU250" s="740">
        <f t="shared" si="423"/>
        <v>19047</v>
      </c>
      <c r="BV250" s="712">
        <f t="shared" si="424"/>
        <v>15000</v>
      </c>
      <c r="BW250" s="266">
        <f t="shared" si="425"/>
        <v>12845.655000000001</v>
      </c>
      <c r="BX250" s="285">
        <f t="shared" si="426"/>
        <v>19047</v>
      </c>
      <c r="BY250" s="286">
        <f t="shared" si="426"/>
        <v>15000</v>
      </c>
      <c r="BZ250" s="266">
        <f t="shared" si="426"/>
        <v>12845.655000000001</v>
      </c>
      <c r="CA250" s="285">
        <f t="shared" si="427"/>
        <v>0</v>
      </c>
      <c r="CB250" s="715">
        <v>0</v>
      </c>
      <c r="CC250" s="266">
        <f t="shared" si="428"/>
        <v>0</v>
      </c>
      <c r="CD250" s="309">
        <f t="shared" si="429"/>
        <v>19047</v>
      </c>
      <c r="CE250" s="310">
        <f t="shared" si="430"/>
        <v>15000</v>
      </c>
      <c r="CF250" s="308">
        <f t="shared" si="431"/>
        <v>12845.655000000001</v>
      </c>
      <c r="CG250" s="326"/>
      <c r="CI250" s="737"/>
    </row>
    <row r="251" spans="1:87" s="972" customFormat="1">
      <c r="A251" s="177"/>
      <c r="B251" s="2053" t="s">
        <v>34</v>
      </c>
      <c r="C251" s="2054"/>
      <c r="D251" s="2055"/>
      <c r="E251" s="218"/>
      <c r="F251" s="761"/>
      <c r="G251" s="1207"/>
      <c r="H251" s="183"/>
      <c r="I251" s="207"/>
      <c r="J251" s="547"/>
      <c r="K251" s="195"/>
      <c r="L251" s="492"/>
      <c r="M251" s="547"/>
      <c r="N251" s="195"/>
      <c r="O251" s="492"/>
      <c r="P251" s="547"/>
      <c r="Q251" s="195"/>
      <c r="R251" s="492"/>
      <c r="S251" s="547"/>
      <c r="T251" s="195"/>
      <c r="U251" s="492"/>
      <c r="V251" s="547"/>
      <c r="W251" s="1074"/>
      <c r="X251" s="492"/>
      <c r="Y251" s="547"/>
      <c r="Z251" s="1074"/>
      <c r="AA251" s="492">
        <f t="shared" si="380"/>
        <v>0</v>
      </c>
      <c r="AB251" s="547"/>
      <c r="AC251" s="195"/>
      <c r="AD251" s="492"/>
      <c r="AE251" s="547"/>
      <c r="AF251" s="195"/>
      <c r="AG251" s="492"/>
      <c r="AH251" s="547"/>
      <c r="AI251" s="195"/>
      <c r="AJ251" s="492"/>
      <c r="AK251" s="547"/>
      <c r="AL251" s="195"/>
      <c r="AM251" s="492"/>
      <c r="AN251" s="547"/>
      <c r="AO251" s="195"/>
      <c r="AP251" s="492"/>
      <c r="AQ251" s="547"/>
      <c r="AR251" s="195"/>
      <c r="AS251" s="492"/>
      <c r="AT251" s="547"/>
      <c r="AU251" s="195"/>
      <c r="AV251" s="492"/>
      <c r="AW251" s="547"/>
      <c r="AX251" s="195"/>
      <c r="AY251" s="492"/>
      <c r="AZ251" s="547"/>
      <c r="BA251" s="195"/>
      <c r="BB251" s="492"/>
      <c r="BC251" s="547"/>
      <c r="BD251" s="195"/>
      <c r="BE251" s="492"/>
      <c r="BF251" s="547"/>
      <c r="BG251" s="195"/>
      <c r="BH251" s="492"/>
      <c r="BI251" s="547"/>
      <c r="BJ251" s="195"/>
      <c r="BK251" s="492"/>
      <c r="BL251" s="547"/>
      <c r="BM251" s="195"/>
      <c r="BN251" s="492"/>
      <c r="BO251" s="547"/>
      <c r="BP251" s="195"/>
      <c r="BQ251" s="492"/>
      <c r="BR251" s="285"/>
      <c r="BS251" s="286"/>
      <c r="BT251" s="266"/>
      <c r="BU251" s="740"/>
      <c r="BV251" s="712"/>
      <c r="BW251" s="266"/>
      <c r="BX251" s="285"/>
      <c r="BY251" s="286"/>
      <c r="BZ251" s="266"/>
      <c r="CA251" s="285"/>
      <c r="CB251" s="715"/>
      <c r="CC251" s="266"/>
      <c r="CD251" s="309"/>
      <c r="CE251" s="310"/>
      <c r="CF251" s="308"/>
      <c r="CG251" s="326"/>
      <c r="CI251" s="737"/>
    </row>
    <row r="252" spans="1:87" s="972" customFormat="1">
      <c r="A252" s="177">
        <f>A250+1</f>
        <v>235</v>
      </c>
      <c r="B252" s="165" t="str">
        <f>' Grants'!C445</f>
        <v>C1.3/SDG/110</v>
      </c>
      <c r="C252" s="134" t="s">
        <v>226</v>
      </c>
      <c r="D252" s="1100" t="s">
        <v>1015</v>
      </c>
      <c r="E252" s="218"/>
      <c r="F252" s="761">
        <v>17023.59</v>
      </c>
      <c r="G252" s="1207">
        <v>13885</v>
      </c>
      <c r="H252" s="183"/>
      <c r="I252" s="207">
        <v>13885</v>
      </c>
      <c r="J252" s="547">
        <f t="shared" si="384"/>
        <v>0</v>
      </c>
      <c r="K252" s="195"/>
      <c r="L252" s="492">
        <f t="shared" si="385"/>
        <v>0</v>
      </c>
      <c r="M252" s="547">
        <f t="shared" si="386"/>
        <v>0</v>
      </c>
      <c r="N252" s="195"/>
      <c r="O252" s="492">
        <f t="shared" si="387"/>
        <v>0</v>
      </c>
      <c r="P252" s="547">
        <f t="shared" si="388"/>
        <v>0</v>
      </c>
      <c r="Q252" s="195"/>
      <c r="R252" s="492">
        <f t="shared" si="389"/>
        <v>0</v>
      </c>
      <c r="S252" s="547">
        <f t="shared" si="390"/>
        <v>0</v>
      </c>
      <c r="T252" s="195"/>
      <c r="U252" s="492">
        <f t="shared" si="391"/>
        <v>0</v>
      </c>
      <c r="V252" s="547">
        <f t="shared" si="392"/>
        <v>0</v>
      </c>
      <c r="W252" s="1074"/>
      <c r="X252" s="492">
        <f t="shared" si="393"/>
        <v>0</v>
      </c>
      <c r="Y252" s="547">
        <f t="shared" si="394"/>
        <v>0</v>
      </c>
      <c r="Z252" s="1074"/>
      <c r="AA252" s="492">
        <f t="shared" si="380"/>
        <v>0</v>
      </c>
      <c r="AB252" s="547">
        <f t="shared" si="395"/>
        <v>0</v>
      </c>
      <c r="AC252" s="195"/>
      <c r="AD252" s="492">
        <f t="shared" si="396"/>
        <v>0</v>
      </c>
      <c r="AE252" s="547">
        <f t="shared" si="397"/>
        <v>0</v>
      </c>
      <c r="AF252" s="195"/>
      <c r="AG252" s="492">
        <f t="shared" si="398"/>
        <v>0</v>
      </c>
      <c r="AH252" s="547">
        <f t="shared" si="399"/>
        <v>0</v>
      </c>
      <c r="AI252" s="195"/>
      <c r="AJ252" s="492">
        <f t="shared" si="400"/>
        <v>0</v>
      </c>
      <c r="AK252" s="547">
        <f t="shared" si="401"/>
        <v>0</v>
      </c>
      <c r="AL252" s="195"/>
      <c r="AM252" s="492">
        <f t="shared" si="402"/>
        <v>0</v>
      </c>
      <c r="AN252" s="547">
        <f t="shared" si="403"/>
        <v>0</v>
      </c>
      <c r="AO252" s="195"/>
      <c r="AP252" s="492">
        <f t="shared" si="404"/>
        <v>0</v>
      </c>
      <c r="AQ252" s="547">
        <f t="shared" si="405"/>
        <v>0</v>
      </c>
      <c r="AR252" s="195"/>
      <c r="AS252" s="492">
        <f t="shared" si="406"/>
        <v>0</v>
      </c>
      <c r="AT252" s="547">
        <f t="shared" si="407"/>
        <v>0</v>
      </c>
      <c r="AU252" s="195"/>
      <c r="AV252" s="492">
        <f t="shared" si="408"/>
        <v>0</v>
      </c>
      <c r="AW252" s="547">
        <f t="shared" si="409"/>
        <v>0</v>
      </c>
      <c r="AX252" s="195"/>
      <c r="AY252" s="492">
        <f t="shared" si="410"/>
        <v>0</v>
      </c>
      <c r="AZ252" s="547">
        <f t="shared" si="411"/>
        <v>0</v>
      </c>
      <c r="BA252" s="195"/>
      <c r="BB252" s="492">
        <f t="shared" si="412"/>
        <v>0</v>
      </c>
      <c r="BC252" s="547">
        <f t="shared" si="413"/>
        <v>0</v>
      </c>
      <c r="BD252" s="195"/>
      <c r="BE252" s="492">
        <f t="shared" si="414"/>
        <v>0</v>
      </c>
      <c r="BF252" s="547">
        <f t="shared" si="415"/>
        <v>0</v>
      </c>
      <c r="BG252" s="195"/>
      <c r="BH252" s="492">
        <f t="shared" si="416"/>
        <v>0</v>
      </c>
      <c r="BI252" s="547">
        <f t="shared" si="417"/>
        <v>0</v>
      </c>
      <c r="BJ252" s="195"/>
      <c r="BK252" s="492">
        <f t="shared" si="418"/>
        <v>0</v>
      </c>
      <c r="BL252" s="547">
        <f t="shared" si="419"/>
        <v>0</v>
      </c>
      <c r="BM252" s="195"/>
      <c r="BN252" s="492">
        <f t="shared" si="420"/>
        <v>0</v>
      </c>
      <c r="BO252" s="547">
        <f t="shared" si="421"/>
        <v>0</v>
      </c>
      <c r="BP252" s="195"/>
      <c r="BQ252" s="492">
        <f t="shared" si="422"/>
        <v>0</v>
      </c>
      <c r="BR252" s="285">
        <f t="shared" si="432"/>
        <v>0</v>
      </c>
      <c r="BS252" s="286">
        <f t="shared" si="433"/>
        <v>0</v>
      </c>
      <c r="BT252" s="266">
        <f t="shared" si="434"/>
        <v>0</v>
      </c>
      <c r="BU252" s="740">
        <f t="shared" si="423"/>
        <v>17631.172999999999</v>
      </c>
      <c r="BV252" s="712">
        <f t="shared" si="424"/>
        <v>13885</v>
      </c>
      <c r="BW252" s="266">
        <f t="shared" si="425"/>
        <v>11890.794645</v>
      </c>
      <c r="BX252" s="285">
        <f t="shared" si="426"/>
        <v>17631.172999999999</v>
      </c>
      <c r="BY252" s="286">
        <f t="shared" si="426"/>
        <v>13885</v>
      </c>
      <c r="BZ252" s="266">
        <f t="shared" si="426"/>
        <v>11890.794645</v>
      </c>
      <c r="CA252" s="285">
        <f t="shared" si="427"/>
        <v>0</v>
      </c>
      <c r="CB252" s="715">
        <v>0</v>
      </c>
      <c r="CC252" s="266">
        <f t="shared" si="428"/>
        <v>0</v>
      </c>
      <c r="CD252" s="309">
        <f t="shared" si="429"/>
        <v>17631.172999999999</v>
      </c>
      <c r="CE252" s="310">
        <f t="shared" si="430"/>
        <v>13885</v>
      </c>
      <c r="CF252" s="308">
        <f t="shared" si="431"/>
        <v>11890.794645</v>
      </c>
      <c r="CG252" s="326"/>
      <c r="CI252" s="737"/>
    </row>
    <row r="253" spans="1:87" s="972" customFormat="1">
      <c r="A253" s="177">
        <f t="shared" si="436"/>
        <v>236</v>
      </c>
      <c r="B253" s="165" t="str">
        <f>' Grants'!C447</f>
        <v>C1.3/SDG/122</v>
      </c>
      <c r="C253" s="134" t="s">
        <v>226</v>
      </c>
      <c r="D253" s="166" t="s">
        <v>32</v>
      </c>
      <c r="E253" s="218"/>
      <c r="F253" s="761">
        <v>17023.59</v>
      </c>
      <c r="G253" s="1207">
        <v>15000</v>
      </c>
      <c r="H253" s="183"/>
      <c r="I253" s="207">
        <v>15000</v>
      </c>
      <c r="J253" s="547">
        <f t="shared" si="384"/>
        <v>0</v>
      </c>
      <c r="K253" s="195"/>
      <c r="L253" s="492">
        <f t="shared" si="385"/>
        <v>0</v>
      </c>
      <c r="M253" s="547">
        <f t="shared" si="386"/>
        <v>0</v>
      </c>
      <c r="N253" s="195"/>
      <c r="O253" s="492">
        <f t="shared" si="387"/>
        <v>0</v>
      </c>
      <c r="P253" s="547">
        <f t="shared" si="388"/>
        <v>0</v>
      </c>
      <c r="Q253" s="195"/>
      <c r="R253" s="492">
        <f t="shared" si="389"/>
        <v>0</v>
      </c>
      <c r="S253" s="547">
        <f t="shared" si="390"/>
        <v>0</v>
      </c>
      <c r="T253" s="195"/>
      <c r="U253" s="492">
        <f t="shared" si="391"/>
        <v>0</v>
      </c>
      <c r="V253" s="547">
        <f t="shared" si="392"/>
        <v>0</v>
      </c>
      <c r="W253" s="1074"/>
      <c r="X253" s="492">
        <f t="shared" si="393"/>
        <v>0</v>
      </c>
      <c r="Y253" s="547">
        <f t="shared" si="394"/>
        <v>0</v>
      </c>
      <c r="Z253" s="1074"/>
      <c r="AA253" s="492">
        <f t="shared" si="380"/>
        <v>0</v>
      </c>
      <c r="AB253" s="547">
        <f t="shared" si="395"/>
        <v>0</v>
      </c>
      <c r="AC253" s="195"/>
      <c r="AD253" s="492">
        <f t="shared" si="396"/>
        <v>0</v>
      </c>
      <c r="AE253" s="547">
        <f t="shared" si="397"/>
        <v>0</v>
      </c>
      <c r="AF253" s="195"/>
      <c r="AG253" s="492">
        <f t="shared" si="398"/>
        <v>0</v>
      </c>
      <c r="AH253" s="547">
        <f t="shared" si="399"/>
        <v>0</v>
      </c>
      <c r="AI253" s="195"/>
      <c r="AJ253" s="492">
        <f t="shared" si="400"/>
        <v>0</v>
      </c>
      <c r="AK253" s="547">
        <f t="shared" si="401"/>
        <v>0</v>
      </c>
      <c r="AL253" s="195"/>
      <c r="AM253" s="492">
        <f t="shared" si="402"/>
        <v>0</v>
      </c>
      <c r="AN253" s="547">
        <f t="shared" si="403"/>
        <v>0</v>
      </c>
      <c r="AO253" s="195"/>
      <c r="AP253" s="492">
        <f t="shared" si="404"/>
        <v>0</v>
      </c>
      <c r="AQ253" s="547">
        <f t="shared" si="405"/>
        <v>0</v>
      </c>
      <c r="AR253" s="195"/>
      <c r="AS253" s="492">
        <f t="shared" si="406"/>
        <v>0</v>
      </c>
      <c r="AT253" s="547">
        <f t="shared" si="407"/>
        <v>0</v>
      </c>
      <c r="AU253" s="195"/>
      <c r="AV253" s="492">
        <f t="shared" si="408"/>
        <v>0</v>
      </c>
      <c r="AW253" s="547">
        <f t="shared" si="409"/>
        <v>0</v>
      </c>
      <c r="AX253" s="195"/>
      <c r="AY253" s="492">
        <f t="shared" si="410"/>
        <v>0</v>
      </c>
      <c r="AZ253" s="547">
        <f t="shared" si="411"/>
        <v>0</v>
      </c>
      <c r="BA253" s="195"/>
      <c r="BB253" s="492">
        <f t="shared" si="412"/>
        <v>0</v>
      </c>
      <c r="BC253" s="547">
        <f t="shared" si="413"/>
        <v>0</v>
      </c>
      <c r="BD253" s="195"/>
      <c r="BE253" s="492">
        <f t="shared" si="414"/>
        <v>0</v>
      </c>
      <c r="BF253" s="547">
        <f t="shared" si="415"/>
        <v>0</v>
      </c>
      <c r="BG253" s="195"/>
      <c r="BH253" s="492">
        <f t="shared" si="416"/>
        <v>0</v>
      </c>
      <c r="BI253" s="547">
        <f t="shared" si="417"/>
        <v>0</v>
      </c>
      <c r="BJ253" s="195"/>
      <c r="BK253" s="492">
        <f t="shared" si="418"/>
        <v>0</v>
      </c>
      <c r="BL253" s="547">
        <f t="shared" si="419"/>
        <v>0</v>
      </c>
      <c r="BM253" s="195"/>
      <c r="BN253" s="492">
        <f t="shared" si="420"/>
        <v>0</v>
      </c>
      <c r="BO253" s="547">
        <f t="shared" si="421"/>
        <v>0</v>
      </c>
      <c r="BP253" s="195"/>
      <c r="BQ253" s="492">
        <f t="shared" si="422"/>
        <v>0</v>
      </c>
      <c r="BR253" s="285">
        <f t="shared" si="432"/>
        <v>0</v>
      </c>
      <c r="BS253" s="286">
        <f t="shared" si="433"/>
        <v>0</v>
      </c>
      <c r="BT253" s="266">
        <f t="shared" si="434"/>
        <v>0</v>
      </c>
      <c r="BU253" s="740">
        <f t="shared" si="423"/>
        <v>19047</v>
      </c>
      <c r="BV253" s="712">
        <f t="shared" si="424"/>
        <v>15000</v>
      </c>
      <c r="BW253" s="266">
        <f t="shared" si="425"/>
        <v>12845.655000000001</v>
      </c>
      <c r="BX253" s="285">
        <f t="shared" si="426"/>
        <v>19047</v>
      </c>
      <c r="BY253" s="286">
        <f t="shared" si="426"/>
        <v>15000</v>
      </c>
      <c r="BZ253" s="266">
        <f t="shared" si="426"/>
        <v>12845.655000000001</v>
      </c>
      <c r="CA253" s="285">
        <f t="shared" si="427"/>
        <v>0</v>
      </c>
      <c r="CB253" s="715">
        <v>0</v>
      </c>
      <c r="CC253" s="266">
        <f t="shared" si="428"/>
        <v>0</v>
      </c>
      <c r="CD253" s="309">
        <f t="shared" si="429"/>
        <v>19047</v>
      </c>
      <c r="CE253" s="310">
        <f t="shared" si="430"/>
        <v>15000</v>
      </c>
      <c r="CF253" s="308">
        <f t="shared" si="431"/>
        <v>12845.655000000001</v>
      </c>
      <c r="CG253" s="326"/>
      <c r="CI253" s="737"/>
    </row>
    <row r="254" spans="1:87" s="972" customFormat="1">
      <c r="A254" s="177">
        <f t="shared" si="436"/>
        <v>237</v>
      </c>
      <c r="B254" s="165" t="s">
        <v>1223</v>
      </c>
      <c r="C254" s="134" t="s">
        <v>226</v>
      </c>
      <c r="D254" s="166" t="s">
        <v>1224</v>
      </c>
      <c r="E254" s="218"/>
      <c r="F254" s="761">
        <v>17023.59</v>
      </c>
      <c r="G254" s="1207">
        <v>15000</v>
      </c>
      <c r="H254" s="183"/>
      <c r="I254" s="207">
        <v>15000</v>
      </c>
      <c r="J254" s="547">
        <f t="shared" si="384"/>
        <v>0</v>
      </c>
      <c r="K254" s="195"/>
      <c r="L254" s="492">
        <f t="shared" si="385"/>
        <v>0</v>
      </c>
      <c r="M254" s="547">
        <f t="shared" si="386"/>
        <v>0</v>
      </c>
      <c r="N254" s="195"/>
      <c r="O254" s="492">
        <f t="shared" si="387"/>
        <v>0</v>
      </c>
      <c r="P254" s="547">
        <f t="shared" si="388"/>
        <v>0</v>
      </c>
      <c r="Q254" s="195"/>
      <c r="R254" s="492">
        <f t="shared" si="389"/>
        <v>0</v>
      </c>
      <c r="S254" s="547">
        <f t="shared" si="390"/>
        <v>0</v>
      </c>
      <c r="T254" s="195"/>
      <c r="U254" s="492">
        <f t="shared" si="391"/>
        <v>0</v>
      </c>
      <c r="V254" s="547">
        <f t="shared" si="392"/>
        <v>0</v>
      </c>
      <c r="W254" s="1074"/>
      <c r="X254" s="492">
        <f t="shared" si="393"/>
        <v>0</v>
      </c>
      <c r="Y254" s="547">
        <f t="shared" si="394"/>
        <v>0</v>
      </c>
      <c r="Z254" s="1074"/>
      <c r="AA254" s="492">
        <f t="shared" si="380"/>
        <v>0</v>
      </c>
      <c r="AB254" s="547">
        <f t="shared" si="395"/>
        <v>0</v>
      </c>
      <c r="AC254" s="195"/>
      <c r="AD254" s="492">
        <f t="shared" si="396"/>
        <v>0</v>
      </c>
      <c r="AE254" s="547">
        <f t="shared" si="397"/>
        <v>0</v>
      </c>
      <c r="AF254" s="195"/>
      <c r="AG254" s="492">
        <f t="shared" si="398"/>
        <v>0</v>
      </c>
      <c r="AH254" s="547">
        <f t="shared" si="399"/>
        <v>0</v>
      </c>
      <c r="AI254" s="195"/>
      <c r="AJ254" s="492">
        <f t="shared" si="400"/>
        <v>0</v>
      </c>
      <c r="AK254" s="547">
        <f t="shared" si="401"/>
        <v>0</v>
      </c>
      <c r="AL254" s="195"/>
      <c r="AM254" s="492">
        <f t="shared" si="402"/>
        <v>0</v>
      </c>
      <c r="AN254" s="547">
        <f t="shared" si="403"/>
        <v>0</v>
      </c>
      <c r="AO254" s="195"/>
      <c r="AP254" s="492">
        <f t="shared" si="404"/>
        <v>0</v>
      </c>
      <c r="AQ254" s="547">
        <f t="shared" si="405"/>
        <v>0</v>
      </c>
      <c r="AR254" s="195"/>
      <c r="AS254" s="492">
        <f t="shared" si="406"/>
        <v>0</v>
      </c>
      <c r="AT254" s="547">
        <f t="shared" si="407"/>
        <v>0</v>
      </c>
      <c r="AU254" s="195"/>
      <c r="AV254" s="492">
        <f t="shared" si="408"/>
        <v>0</v>
      </c>
      <c r="AW254" s="547">
        <f t="shared" si="409"/>
        <v>0</v>
      </c>
      <c r="AX254" s="195"/>
      <c r="AY254" s="492">
        <f t="shared" si="410"/>
        <v>0</v>
      </c>
      <c r="AZ254" s="547">
        <f t="shared" si="411"/>
        <v>0</v>
      </c>
      <c r="BA254" s="195"/>
      <c r="BB254" s="492">
        <f t="shared" si="412"/>
        <v>0</v>
      </c>
      <c r="BC254" s="547">
        <f t="shared" si="413"/>
        <v>0</v>
      </c>
      <c r="BD254" s="195"/>
      <c r="BE254" s="492">
        <f t="shared" si="414"/>
        <v>0</v>
      </c>
      <c r="BF254" s="547">
        <f t="shared" si="415"/>
        <v>0</v>
      </c>
      <c r="BG254" s="195"/>
      <c r="BH254" s="492">
        <f t="shared" si="416"/>
        <v>0</v>
      </c>
      <c r="BI254" s="547">
        <f t="shared" si="417"/>
        <v>0</v>
      </c>
      <c r="BJ254" s="195"/>
      <c r="BK254" s="492">
        <f t="shared" si="418"/>
        <v>0</v>
      </c>
      <c r="BL254" s="547">
        <f t="shared" si="419"/>
        <v>0</v>
      </c>
      <c r="BM254" s="195"/>
      <c r="BN254" s="492">
        <f t="shared" si="420"/>
        <v>0</v>
      </c>
      <c r="BO254" s="547">
        <f t="shared" si="421"/>
        <v>0</v>
      </c>
      <c r="BP254" s="195"/>
      <c r="BQ254" s="492">
        <f t="shared" si="422"/>
        <v>0</v>
      </c>
      <c r="BR254" s="285">
        <f t="shared" si="432"/>
        <v>0</v>
      </c>
      <c r="BS254" s="286">
        <f t="shared" si="433"/>
        <v>0</v>
      </c>
      <c r="BT254" s="266">
        <f t="shared" si="434"/>
        <v>0</v>
      </c>
      <c r="BU254" s="740">
        <f t="shared" si="423"/>
        <v>19047</v>
      </c>
      <c r="BV254" s="712">
        <f t="shared" si="424"/>
        <v>15000</v>
      </c>
      <c r="BW254" s="266">
        <f t="shared" si="425"/>
        <v>12845.655000000001</v>
      </c>
      <c r="BX254" s="285">
        <f t="shared" si="426"/>
        <v>19047</v>
      </c>
      <c r="BY254" s="286">
        <f t="shared" si="426"/>
        <v>15000</v>
      </c>
      <c r="BZ254" s="266">
        <f t="shared" si="426"/>
        <v>12845.655000000001</v>
      </c>
      <c r="CA254" s="285">
        <f t="shared" si="427"/>
        <v>0</v>
      </c>
      <c r="CB254" s="715">
        <v>0</v>
      </c>
      <c r="CC254" s="266">
        <f t="shared" si="428"/>
        <v>0</v>
      </c>
      <c r="CD254" s="309">
        <f t="shared" si="429"/>
        <v>19047</v>
      </c>
      <c r="CE254" s="310">
        <f t="shared" si="430"/>
        <v>15000</v>
      </c>
      <c r="CF254" s="308">
        <f t="shared" si="431"/>
        <v>12845.655000000001</v>
      </c>
      <c r="CG254" s="326"/>
      <c r="CI254" s="737"/>
    </row>
    <row r="255" spans="1:87" s="972" customFormat="1">
      <c r="A255" s="177">
        <f t="shared" si="436"/>
        <v>238</v>
      </c>
      <c r="B255" s="165" t="s">
        <v>1234</v>
      </c>
      <c r="C255" s="134" t="s">
        <v>226</v>
      </c>
      <c r="D255" s="166" t="s">
        <v>33</v>
      </c>
      <c r="E255" s="218"/>
      <c r="F255" s="761">
        <v>17023.59</v>
      </c>
      <c r="G255" s="1207">
        <v>9650</v>
      </c>
      <c r="H255" s="183"/>
      <c r="I255" s="207">
        <v>9650</v>
      </c>
      <c r="J255" s="547">
        <f t="shared" si="384"/>
        <v>0</v>
      </c>
      <c r="K255" s="195"/>
      <c r="L255" s="492">
        <f t="shared" si="385"/>
        <v>0</v>
      </c>
      <c r="M255" s="547">
        <f t="shared" si="386"/>
        <v>0</v>
      </c>
      <c r="N255" s="195"/>
      <c r="O255" s="492">
        <f t="shared" si="387"/>
        <v>0</v>
      </c>
      <c r="P255" s="547">
        <f t="shared" si="388"/>
        <v>0</v>
      </c>
      <c r="Q255" s="195"/>
      <c r="R255" s="492">
        <f t="shared" si="389"/>
        <v>0</v>
      </c>
      <c r="S255" s="547">
        <f t="shared" si="390"/>
        <v>0</v>
      </c>
      <c r="T255" s="195"/>
      <c r="U255" s="492">
        <f t="shared" si="391"/>
        <v>0</v>
      </c>
      <c r="V255" s="547">
        <f t="shared" si="392"/>
        <v>0</v>
      </c>
      <c r="W255" s="1074"/>
      <c r="X255" s="492">
        <f t="shared" si="393"/>
        <v>0</v>
      </c>
      <c r="Y255" s="547">
        <f t="shared" si="394"/>
        <v>0</v>
      </c>
      <c r="Z255" s="1074"/>
      <c r="AA255" s="492">
        <f t="shared" si="380"/>
        <v>0</v>
      </c>
      <c r="AB255" s="547">
        <f t="shared" si="395"/>
        <v>0</v>
      </c>
      <c r="AC255" s="195"/>
      <c r="AD255" s="492">
        <f t="shared" si="396"/>
        <v>0</v>
      </c>
      <c r="AE255" s="547">
        <f t="shared" si="397"/>
        <v>0</v>
      </c>
      <c r="AF255" s="195"/>
      <c r="AG255" s="492">
        <f t="shared" si="398"/>
        <v>0</v>
      </c>
      <c r="AH255" s="547">
        <f t="shared" si="399"/>
        <v>0</v>
      </c>
      <c r="AI255" s="195"/>
      <c r="AJ255" s="492">
        <f t="shared" si="400"/>
        <v>0</v>
      </c>
      <c r="AK255" s="547">
        <f t="shared" si="401"/>
        <v>0</v>
      </c>
      <c r="AL255" s="195"/>
      <c r="AM255" s="492">
        <f t="shared" si="402"/>
        <v>0</v>
      </c>
      <c r="AN255" s="547">
        <f t="shared" si="403"/>
        <v>0</v>
      </c>
      <c r="AO255" s="195"/>
      <c r="AP255" s="492">
        <f t="shared" si="404"/>
        <v>0</v>
      </c>
      <c r="AQ255" s="547">
        <f t="shared" si="405"/>
        <v>0</v>
      </c>
      <c r="AR255" s="195"/>
      <c r="AS255" s="492">
        <f t="shared" si="406"/>
        <v>0</v>
      </c>
      <c r="AT255" s="547">
        <f t="shared" si="407"/>
        <v>0</v>
      </c>
      <c r="AU255" s="195"/>
      <c r="AV255" s="492">
        <f t="shared" si="408"/>
        <v>0</v>
      </c>
      <c r="AW255" s="547">
        <f t="shared" si="409"/>
        <v>0</v>
      </c>
      <c r="AX255" s="195"/>
      <c r="AY255" s="492">
        <f t="shared" si="410"/>
        <v>0</v>
      </c>
      <c r="AZ255" s="547">
        <f t="shared" si="411"/>
        <v>0</v>
      </c>
      <c r="BA255" s="195"/>
      <c r="BB255" s="492">
        <f t="shared" si="412"/>
        <v>0</v>
      </c>
      <c r="BC255" s="547">
        <f t="shared" si="413"/>
        <v>0</v>
      </c>
      <c r="BD255" s="195"/>
      <c r="BE255" s="492">
        <f t="shared" si="414"/>
        <v>0</v>
      </c>
      <c r="BF255" s="547">
        <f t="shared" si="415"/>
        <v>0</v>
      </c>
      <c r="BG255" s="195"/>
      <c r="BH255" s="492">
        <f t="shared" si="416"/>
        <v>0</v>
      </c>
      <c r="BI255" s="547">
        <f t="shared" si="417"/>
        <v>0</v>
      </c>
      <c r="BJ255" s="195"/>
      <c r="BK255" s="492">
        <f t="shared" si="418"/>
        <v>0</v>
      </c>
      <c r="BL255" s="547">
        <f t="shared" si="419"/>
        <v>0</v>
      </c>
      <c r="BM255" s="195"/>
      <c r="BN255" s="492">
        <f t="shared" si="420"/>
        <v>0</v>
      </c>
      <c r="BO255" s="547">
        <f t="shared" si="421"/>
        <v>0</v>
      </c>
      <c r="BP255" s="195"/>
      <c r="BQ255" s="492">
        <f t="shared" si="422"/>
        <v>0</v>
      </c>
      <c r="BR255" s="285">
        <f t="shared" si="432"/>
        <v>0</v>
      </c>
      <c r="BS255" s="286">
        <f t="shared" si="433"/>
        <v>0</v>
      </c>
      <c r="BT255" s="266">
        <f t="shared" si="434"/>
        <v>0</v>
      </c>
      <c r="BU255" s="740">
        <f t="shared" si="423"/>
        <v>12253.57</v>
      </c>
      <c r="BV255" s="712">
        <f t="shared" si="424"/>
        <v>9650</v>
      </c>
      <c r="BW255" s="266">
        <f t="shared" si="425"/>
        <v>8264.038050000001</v>
      </c>
      <c r="BX255" s="285">
        <f t="shared" si="426"/>
        <v>12253.57</v>
      </c>
      <c r="BY255" s="286">
        <f t="shared" si="426"/>
        <v>9650</v>
      </c>
      <c r="BZ255" s="266">
        <f t="shared" si="426"/>
        <v>8264.038050000001</v>
      </c>
      <c r="CA255" s="285">
        <f t="shared" si="427"/>
        <v>0</v>
      </c>
      <c r="CB255" s="715">
        <v>0</v>
      </c>
      <c r="CC255" s="266">
        <f t="shared" si="428"/>
        <v>0</v>
      </c>
      <c r="CD255" s="309">
        <f t="shared" si="429"/>
        <v>12253.57</v>
      </c>
      <c r="CE255" s="310">
        <f t="shared" si="430"/>
        <v>9650</v>
      </c>
      <c r="CF255" s="308">
        <f t="shared" si="431"/>
        <v>8264.038050000001</v>
      </c>
      <c r="CG255" s="326"/>
      <c r="CI255" s="737"/>
    </row>
    <row r="256" spans="1:87" s="972" customFormat="1">
      <c r="A256" s="177">
        <f t="shared" si="436"/>
        <v>239</v>
      </c>
      <c r="B256" s="165" t="s">
        <v>1246</v>
      </c>
      <c r="C256" s="134" t="s">
        <v>226</v>
      </c>
      <c r="D256" s="166" t="s">
        <v>1051</v>
      </c>
      <c r="E256" s="218"/>
      <c r="F256" s="761">
        <v>17023.59</v>
      </c>
      <c r="G256" s="1207">
        <v>11634</v>
      </c>
      <c r="H256" s="183"/>
      <c r="I256" s="207">
        <v>11634</v>
      </c>
      <c r="J256" s="547">
        <f t="shared" si="384"/>
        <v>0</v>
      </c>
      <c r="K256" s="195"/>
      <c r="L256" s="492">
        <f t="shared" si="385"/>
        <v>0</v>
      </c>
      <c r="M256" s="547">
        <f t="shared" si="386"/>
        <v>0</v>
      </c>
      <c r="N256" s="195"/>
      <c r="O256" s="492">
        <f t="shared" si="387"/>
        <v>0</v>
      </c>
      <c r="P256" s="547">
        <f t="shared" si="388"/>
        <v>0</v>
      </c>
      <c r="Q256" s="195"/>
      <c r="R256" s="492">
        <f t="shared" si="389"/>
        <v>0</v>
      </c>
      <c r="S256" s="547">
        <f t="shared" si="390"/>
        <v>0</v>
      </c>
      <c r="T256" s="195"/>
      <c r="U256" s="492">
        <f t="shared" si="391"/>
        <v>0</v>
      </c>
      <c r="V256" s="547">
        <f t="shared" si="392"/>
        <v>0</v>
      </c>
      <c r="W256" s="1074"/>
      <c r="X256" s="492">
        <f t="shared" si="393"/>
        <v>0</v>
      </c>
      <c r="Y256" s="547">
        <f t="shared" si="394"/>
        <v>0</v>
      </c>
      <c r="Z256" s="1074"/>
      <c r="AA256" s="492">
        <f t="shared" si="380"/>
        <v>0</v>
      </c>
      <c r="AB256" s="547">
        <f t="shared" si="395"/>
        <v>0</v>
      </c>
      <c r="AC256" s="195"/>
      <c r="AD256" s="492">
        <f t="shared" si="396"/>
        <v>0</v>
      </c>
      <c r="AE256" s="547">
        <f t="shared" si="397"/>
        <v>0</v>
      </c>
      <c r="AF256" s="195"/>
      <c r="AG256" s="492">
        <f t="shared" si="398"/>
        <v>0</v>
      </c>
      <c r="AH256" s="547">
        <f t="shared" si="399"/>
        <v>0</v>
      </c>
      <c r="AI256" s="195"/>
      <c r="AJ256" s="492">
        <f t="shared" si="400"/>
        <v>0</v>
      </c>
      <c r="AK256" s="547">
        <f t="shared" si="401"/>
        <v>0</v>
      </c>
      <c r="AL256" s="195"/>
      <c r="AM256" s="492">
        <f t="shared" si="402"/>
        <v>0</v>
      </c>
      <c r="AN256" s="547">
        <f t="shared" si="403"/>
        <v>0</v>
      </c>
      <c r="AO256" s="195"/>
      <c r="AP256" s="492">
        <f t="shared" si="404"/>
        <v>0</v>
      </c>
      <c r="AQ256" s="547">
        <f t="shared" si="405"/>
        <v>0</v>
      </c>
      <c r="AR256" s="195"/>
      <c r="AS256" s="492">
        <f t="shared" si="406"/>
        <v>0</v>
      </c>
      <c r="AT256" s="547">
        <f t="shared" si="407"/>
        <v>0</v>
      </c>
      <c r="AU256" s="195"/>
      <c r="AV256" s="492">
        <f t="shared" si="408"/>
        <v>0</v>
      </c>
      <c r="AW256" s="547">
        <f t="shared" si="409"/>
        <v>0</v>
      </c>
      <c r="AX256" s="195"/>
      <c r="AY256" s="492">
        <f t="shared" si="410"/>
        <v>0</v>
      </c>
      <c r="AZ256" s="547">
        <f t="shared" si="411"/>
        <v>0</v>
      </c>
      <c r="BA256" s="195"/>
      <c r="BB256" s="492">
        <f t="shared" si="412"/>
        <v>0</v>
      </c>
      <c r="BC256" s="547">
        <f t="shared" si="413"/>
        <v>0</v>
      </c>
      <c r="BD256" s="195"/>
      <c r="BE256" s="492">
        <f t="shared" si="414"/>
        <v>0</v>
      </c>
      <c r="BF256" s="547">
        <f t="shared" si="415"/>
        <v>0</v>
      </c>
      <c r="BG256" s="195"/>
      <c r="BH256" s="492">
        <f t="shared" si="416"/>
        <v>0</v>
      </c>
      <c r="BI256" s="547">
        <f t="shared" si="417"/>
        <v>0</v>
      </c>
      <c r="BJ256" s="195"/>
      <c r="BK256" s="492">
        <f t="shared" si="418"/>
        <v>0</v>
      </c>
      <c r="BL256" s="547">
        <f t="shared" si="419"/>
        <v>0</v>
      </c>
      <c r="BM256" s="195"/>
      <c r="BN256" s="492">
        <f t="shared" si="420"/>
        <v>0</v>
      </c>
      <c r="BO256" s="547">
        <f t="shared" si="421"/>
        <v>0</v>
      </c>
      <c r="BP256" s="195"/>
      <c r="BQ256" s="492">
        <f t="shared" si="422"/>
        <v>0</v>
      </c>
      <c r="BR256" s="285">
        <f t="shared" si="432"/>
        <v>0</v>
      </c>
      <c r="BS256" s="286">
        <f t="shared" si="433"/>
        <v>0</v>
      </c>
      <c r="BT256" s="266">
        <f t="shared" si="434"/>
        <v>0</v>
      </c>
      <c r="BU256" s="740">
        <f t="shared" si="423"/>
        <v>14772.8532</v>
      </c>
      <c r="BV256" s="712">
        <f t="shared" si="424"/>
        <v>11634</v>
      </c>
      <c r="BW256" s="266">
        <f t="shared" si="425"/>
        <v>9963.0900180000008</v>
      </c>
      <c r="BX256" s="285">
        <f t="shared" si="426"/>
        <v>14772.8532</v>
      </c>
      <c r="BY256" s="286">
        <f t="shared" si="426"/>
        <v>11634</v>
      </c>
      <c r="BZ256" s="266">
        <f t="shared" si="426"/>
        <v>9963.0900180000008</v>
      </c>
      <c r="CA256" s="285">
        <f>CB256*CA$3</f>
        <v>0</v>
      </c>
      <c r="CB256" s="715">
        <v>0</v>
      </c>
      <c r="CC256" s="266">
        <f>CB256*$CC$3</f>
        <v>0</v>
      </c>
      <c r="CD256" s="309">
        <f t="shared" ref="CD256:CF261" si="437">BX256+CA256</f>
        <v>14772.8532</v>
      </c>
      <c r="CE256" s="310">
        <f t="shared" si="437"/>
        <v>11634</v>
      </c>
      <c r="CF256" s="308">
        <f t="shared" si="437"/>
        <v>9963.0900180000008</v>
      </c>
      <c r="CG256" s="326"/>
      <c r="CI256" s="737"/>
    </row>
    <row r="257" spans="1:87" s="972" customFormat="1">
      <c r="A257" s="177">
        <f t="shared" si="436"/>
        <v>240</v>
      </c>
      <c r="B257" s="165" t="s">
        <v>1255</v>
      </c>
      <c r="C257" s="134" t="s">
        <v>226</v>
      </c>
      <c r="D257" s="166" t="s">
        <v>1256</v>
      </c>
      <c r="E257" s="218"/>
      <c r="F257" s="761">
        <v>17023.59</v>
      </c>
      <c r="G257" s="1207">
        <v>15000</v>
      </c>
      <c r="H257" s="183"/>
      <c r="I257" s="207">
        <v>15000</v>
      </c>
      <c r="J257" s="547">
        <f t="shared" si="384"/>
        <v>0</v>
      </c>
      <c r="K257" s="195"/>
      <c r="L257" s="492">
        <f t="shared" si="385"/>
        <v>0</v>
      </c>
      <c r="M257" s="547">
        <f t="shared" si="386"/>
        <v>0</v>
      </c>
      <c r="N257" s="195"/>
      <c r="O257" s="492">
        <f t="shared" si="387"/>
        <v>0</v>
      </c>
      <c r="P257" s="547">
        <f t="shared" si="388"/>
        <v>0</v>
      </c>
      <c r="Q257" s="195"/>
      <c r="R257" s="492">
        <f t="shared" si="389"/>
        <v>0</v>
      </c>
      <c r="S257" s="547">
        <f t="shared" si="390"/>
        <v>0</v>
      </c>
      <c r="T257" s="195"/>
      <c r="U257" s="492">
        <f t="shared" si="391"/>
        <v>0</v>
      </c>
      <c r="V257" s="547">
        <f t="shared" si="392"/>
        <v>0</v>
      </c>
      <c r="W257" s="1074"/>
      <c r="X257" s="492">
        <f t="shared" si="393"/>
        <v>0</v>
      </c>
      <c r="Y257" s="547">
        <f t="shared" si="394"/>
        <v>0</v>
      </c>
      <c r="Z257" s="1074"/>
      <c r="AA257" s="492">
        <f t="shared" si="380"/>
        <v>0</v>
      </c>
      <c r="AB257" s="547">
        <f t="shared" si="395"/>
        <v>0</v>
      </c>
      <c r="AC257" s="195"/>
      <c r="AD257" s="492">
        <f t="shared" si="396"/>
        <v>0</v>
      </c>
      <c r="AE257" s="547">
        <f t="shared" si="397"/>
        <v>0</v>
      </c>
      <c r="AF257" s="195"/>
      <c r="AG257" s="492">
        <f t="shared" si="398"/>
        <v>0</v>
      </c>
      <c r="AH257" s="547">
        <f t="shared" si="399"/>
        <v>0</v>
      </c>
      <c r="AI257" s="195"/>
      <c r="AJ257" s="492">
        <f t="shared" si="400"/>
        <v>0</v>
      </c>
      <c r="AK257" s="547">
        <f t="shared" si="401"/>
        <v>0</v>
      </c>
      <c r="AL257" s="195"/>
      <c r="AM257" s="492">
        <f t="shared" si="402"/>
        <v>0</v>
      </c>
      <c r="AN257" s="547">
        <f t="shared" si="403"/>
        <v>0</v>
      </c>
      <c r="AO257" s="195"/>
      <c r="AP257" s="492">
        <f t="shared" si="404"/>
        <v>0</v>
      </c>
      <c r="AQ257" s="547">
        <f t="shared" si="405"/>
        <v>0</v>
      </c>
      <c r="AR257" s="195"/>
      <c r="AS257" s="492">
        <f t="shared" si="406"/>
        <v>0</v>
      </c>
      <c r="AT257" s="547">
        <f t="shared" si="407"/>
        <v>0</v>
      </c>
      <c r="AU257" s="195"/>
      <c r="AV257" s="492">
        <f t="shared" si="408"/>
        <v>0</v>
      </c>
      <c r="AW257" s="547">
        <f t="shared" si="409"/>
        <v>0</v>
      </c>
      <c r="AX257" s="195"/>
      <c r="AY257" s="492">
        <f t="shared" si="410"/>
        <v>0</v>
      </c>
      <c r="AZ257" s="547">
        <f t="shared" si="411"/>
        <v>0</v>
      </c>
      <c r="BA257" s="195"/>
      <c r="BB257" s="492">
        <f t="shared" si="412"/>
        <v>0</v>
      </c>
      <c r="BC257" s="547">
        <f t="shared" si="413"/>
        <v>0</v>
      </c>
      <c r="BD257" s="195"/>
      <c r="BE257" s="492">
        <f t="shared" si="414"/>
        <v>0</v>
      </c>
      <c r="BF257" s="547">
        <f t="shared" si="415"/>
        <v>0</v>
      </c>
      <c r="BG257" s="195"/>
      <c r="BH257" s="492">
        <f t="shared" si="416"/>
        <v>0</v>
      </c>
      <c r="BI257" s="547">
        <f t="shared" si="417"/>
        <v>0</v>
      </c>
      <c r="BJ257" s="195"/>
      <c r="BK257" s="492">
        <f t="shared" si="418"/>
        <v>0</v>
      </c>
      <c r="BL257" s="547">
        <f t="shared" si="419"/>
        <v>0</v>
      </c>
      <c r="BM257" s="195"/>
      <c r="BN257" s="492">
        <f t="shared" si="420"/>
        <v>0</v>
      </c>
      <c r="BO257" s="547">
        <f t="shared" si="421"/>
        <v>0</v>
      </c>
      <c r="BP257" s="195"/>
      <c r="BQ257" s="492">
        <f t="shared" si="422"/>
        <v>0</v>
      </c>
      <c r="BR257" s="285">
        <f t="shared" si="432"/>
        <v>0</v>
      </c>
      <c r="BS257" s="286">
        <f t="shared" si="433"/>
        <v>0</v>
      </c>
      <c r="BT257" s="266">
        <f t="shared" si="434"/>
        <v>0</v>
      </c>
      <c r="BU257" s="740">
        <f t="shared" si="423"/>
        <v>19047</v>
      </c>
      <c r="BV257" s="712">
        <f t="shared" si="424"/>
        <v>15000</v>
      </c>
      <c r="BW257" s="266">
        <f t="shared" si="425"/>
        <v>12845.655000000001</v>
      </c>
      <c r="BX257" s="285">
        <f t="shared" si="426"/>
        <v>19047</v>
      </c>
      <c r="BY257" s="286">
        <f t="shared" si="426"/>
        <v>15000</v>
      </c>
      <c r="BZ257" s="266">
        <f t="shared" si="426"/>
        <v>12845.655000000001</v>
      </c>
      <c r="CA257" s="285">
        <f>CB257*CA$3</f>
        <v>0</v>
      </c>
      <c r="CB257" s="715">
        <v>0</v>
      </c>
      <c r="CC257" s="266">
        <f>CB257*$CC$3</f>
        <v>0</v>
      </c>
      <c r="CD257" s="309">
        <f t="shared" si="437"/>
        <v>19047</v>
      </c>
      <c r="CE257" s="310">
        <f t="shared" si="437"/>
        <v>15000</v>
      </c>
      <c r="CF257" s="308">
        <f t="shared" si="437"/>
        <v>12845.655000000001</v>
      </c>
      <c r="CG257" s="326"/>
      <c r="CI257" s="737"/>
    </row>
    <row r="258" spans="1:87" s="972" customFormat="1">
      <c r="A258" s="177">
        <f t="shared" si="436"/>
        <v>241</v>
      </c>
      <c r="B258" s="165" t="s">
        <v>5</v>
      </c>
      <c r="C258" s="134" t="s">
        <v>226</v>
      </c>
      <c r="D258" s="166" t="s">
        <v>6</v>
      </c>
      <c r="E258" s="218"/>
      <c r="F258" s="761">
        <v>17023.59</v>
      </c>
      <c r="G258" s="1207">
        <v>12912.01</v>
      </c>
      <c r="H258" s="183"/>
      <c r="I258" s="207">
        <v>12912</v>
      </c>
      <c r="J258" s="547">
        <f t="shared" si="384"/>
        <v>0</v>
      </c>
      <c r="K258" s="195"/>
      <c r="L258" s="492">
        <f t="shared" si="385"/>
        <v>0</v>
      </c>
      <c r="M258" s="547">
        <f t="shared" si="386"/>
        <v>0</v>
      </c>
      <c r="N258" s="195"/>
      <c r="O258" s="492">
        <f t="shared" si="387"/>
        <v>0</v>
      </c>
      <c r="P258" s="547">
        <f t="shared" si="388"/>
        <v>0</v>
      </c>
      <c r="Q258" s="195"/>
      <c r="R258" s="492">
        <f t="shared" si="389"/>
        <v>0</v>
      </c>
      <c r="S258" s="547">
        <f t="shared" si="390"/>
        <v>0</v>
      </c>
      <c r="T258" s="195"/>
      <c r="U258" s="492">
        <f t="shared" si="391"/>
        <v>0</v>
      </c>
      <c r="V258" s="547">
        <f t="shared" si="392"/>
        <v>0</v>
      </c>
      <c r="W258" s="1074"/>
      <c r="X258" s="492">
        <f t="shared" si="393"/>
        <v>0</v>
      </c>
      <c r="Y258" s="547">
        <f t="shared" si="394"/>
        <v>0</v>
      </c>
      <c r="Z258" s="1074"/>
      <c r="AA258" s="492">
        <f t="shared" si="380"/>
        <v>0</v>
      </c>
      <c r="AB258" s="547">
        <f t="shared" si="395"/>
        <v>0</v>
      </c>
      <c r="AC258" s="195"/>
      <c r="AD258" s="492">
        <f t="shared" si="396"/>
        <v>0</v>
      </c>
      <c r="AE258" s="547">
        <f t="shared" si="397"/>
        <v>0</v>
      </c>
      <c r="AF258" s="195"/>
      <c r="AG258" s="492">
        <f t="shared" si="398"/>
        <v>0</v>
      </c>
      <c r="AH258" s="547">
        <f t="shared" si="399"/>
        <v>0</v>
      </c>
      <c r="AI258" s="195"/>
      <c r="AJ258" s="492">
        <f t="shared" si="400"/>
        <v>0</v>
      </c>
      <c r="AK258" s="547">
        <f t="shared" si="401"/>
        <v>0</v>
      </c>
      <c r="AL258" s="195"/>
      <c r="AM258" s="492">
        <f t="shared" si="402"/>
        <v>0</v>
      </c>
      <c r="AN258" s="547">
        <f t="shared" si="403"/>
        <v>0</v>
      </c>
      <c r="AO258" s="195"/>
      <c r="AP258" s="492">
        <f t="shared" si="404"/>
        <v>0</v>
      </c>
      <c r="AQ258" s="547">
        <f t="shared" si="405"/>
        <v>0</v>
      </c>
      <c r="AR258" s="195"/>
      <c r="AS258" s="492">
        <f t="shared" si="406"/>
        <v>0</v>
      </c>
      <c r="AT258" s="547">
        <f t="shared" si="407"/>
        <v>0</v>
      </c>
      <c r="AU258" s="195"/>
      <c r="AV258" s="492">
        <f t="shared" si="408"/>
        <v>0</v>
      </c>
      <c r="AW258" s="547">
        <f t="shared" si="409"/>
        <v>0</v>
      </c>
      <c r="AX258" s="195"/>
      <c r="AY258" s="492">
        <f t="shared" si="410"/>
        <v>0</v>
      </c>
      <c r="AZ258" s="547">
        <f t="shared" si="411"/>
        <v>0</v>
      </c>
      <c r="BA258" s="195"/>
      <c r="BB258" s="492">
        <f t="shared" si="412"/>
        <v>0</v>
      </c>
      <c r="BC258" s="547">
        <f t="shared" si="413"/>
        <v>0</v>
      </c>
      <c r="BD258" s="195"/>
      <c r="BE258" s="492">
        <f t="shared" si="414"/>
        <v>0</v>
      </c>
      <c r="BF258" s="547">
        <f t="shared" si="415"/>
        <v>0</v>
      </c>
      <c r="BG258" s="195"/>
      <c r="BH258" s="492">
        <f t="shared" si="416"/>
        <v>0</v>
      </c>
      <c r="BI258" s="547">
        <f t="shared" si="417"/>
        <v>0</v>
      </c>
      <c r="BJ258" s="195"/>
      <c r="BK258" s="492">
        <f t="shared" si="418"/>
        <v>0</v>
      </c>
      <c r="BL258" s="547">
        <f t="shared" si="419"/>
        <v>0</v>
      </c>
      <c r="BM258" s="195"/>
      <c r="BN258" s="492">
        <f t="shared" si="420"/>
        <v>0</v>
      </c>
      <c r="BO258" s="547">
        <f t="shared" si="421"/>
        <v>0</v>
      </c>
      <c r="BP258" s="195"/>
      <c r="BQ258" s="492">
        <f t="shared" si="422"/>
        <v>0</v>
      </c>
      <c r="BR258" s="285">
        <f t="shared" si="432"/>
        <v>0</v>
      </c>
      <c r="BS258" s="286">
        <f t="shared" si="433"/>
        <v>0</v>
      </c>
      <c r="BT258" s="266">
        <f t="shared" si="434"/>
        <v>0</v>
      </c>
      <c r="BU258" s="740">
        <f t="shared" si="423"/>
        <v>16395.657600000002</v>
      </c>
      <c r="BV258" s="712">
        <f t="shared" si="424"/>
        <v>12912</v>
      </c>
      <c r="BW258" s="266">
        <f t="shared" si="425"/>
        <v>11057.539824000001</v>
      </c>
      <c r="BX258" s="285">
        <f t="shared" si="426"/>
        <v>16395.657600000002</v>
      </c>
      <c r="BY258" s="286">
        <f t="shared" si="426"/>
        <v>12912</v>
      </c>
      <c r="BZ258" s="266">
        <f t="shared" si="426"/>
        <v>11057.539824000001</v>
      </c>
      <c r="CA258" s="285">
        <f>CB258*CA$3</f>
        <v>0</v>
      </c>
      <c r="CB258" s="715">
        <v>0</v>
      </c>
      <c r="CC258" s="266">
        <f>CB258*$CC$3</f>
        <v>0</v>
      </c>
      <c r="CD258" s="309">
        <f t="shared" si="437"/>
        <v>16395.657600000002</v>
      </c>
      <c r="CE258" s="310">
        <f t="shared" si="437"/>
        <v>12912</v>
      </c>
      <c r="CF258" s="308">
        <f t="shared" si="437"/>
        <v>11057.539824000001</v>
      </c>
      <c r="CG258" s="326"/>
      <c r="CI258" s="737"/>
    </row>
    <row r="259" spans="1:87" s="972" customFormat="1">
      <c r="A259" s="177">
        <f t="shared" si="436"/>
        <v>242</v>
      </c>
      <c r="B259" s="165" t="s">
        <v>24</v>
      </c>
      <c r="C259" s="134" t="s">
        <v>226</v>
      </c>
      <c r="D259" s="166" t="s">
        <v>25</v>
      </c>
      <c r="E259" s="218"/>
      <c r="F259" s="761">
        <v>17023.59</v>
      </c>
      <c r="G259" s="1207">
        <v>15000</v>
      </c>
      <c r="H259" s="183"/>
      <c r="I259" s="207">
        <v>15000</v>
      </c>
      <c r="J259" s="547">
        <f t="shared" si="384"/>
        <v>0</v>
      </c>
      <c r="K259" s="195"/>
      <c r="L259" s="492">
        <f t="shared" si="385"/>
        <v>0</v>
      </c>
      <c r="M259" s="547">
        <f t="shared" si="386"/>
        <v>0</v>
      </c>
      <c r="N259" s="195"/>
      <c r="O259" s="492">
        <f t="shared" si="387"/>
        <v>0</v>
      </c>
      <c r="P259" s="547">
        <f t="shared" si="388"/>
        <v>0</v>
      </c>
      <c r="Q259" s="195"/>
      <c r="R259" s="492">
        <f t="shared" si="389"/>
        <v>0</v>
      </c>
      <c r="S259" s="547">
        <f t="shared" si="390"/>
        <v>0</v>
      </c>
      <c r="T259" s="195"/>
      <c r="U259" s="492">
        <f t="shared" si="391"/>
        <v>0</v>
      </c>
      <c r="V259" s="547">
        <f t="shared" si="392"/>
        <v>0</v>
      </c>
      <c r="W259" s="1074"/>
      <c r="X259" s="492">
        <f t="shared" si="393"/>
        <v>0</v>
      </c>
      <c r="Y259" s="547">
        <f t="shared" si="394"/>
        <v>0</v>
      </c>
      <c r="Z259" s="1074"/>
      <c r="AA259" s="492">
        <f t="shared" si="380"/>
        <v>0</v>
      </c>
      <c r="AB259" s="547">
        <f t="shared" si="395"/>
        <v>0</v>
      </c>
      <c r="AC259" s="195"/>
      <c r="AD259" s="492">
        <f t="shared" si="396"/>
        <v>0</v>
      </c>
      <c r="AE259" s="547">
        <f t="shared" si="397"/>
        <v>0</v>
      </c>
      <c r="AF259" s="195"/>
      <c r="AG259" s="492">
        <f t="shared" si="398"/>
        <v>0</v>
      </c>
      <c r="AH259" s="547">
        <f t="shared" si="399"/>
        <v>0</v>
      </c>
      <c r="AI259" s="195"/>
      <c r="AJ259" s="492">
        <f t="shared" si="400"/>
        <v>0</v>
      </c>
      <c r="AK259" s="547">
        <f t="shared" si="401"/>
        <v>0</v>
      </c>
      <c r="AL259" s="195"/>
      <c r="AM259" s="492">
        <f t="shared" si="402"/>
        <v>0</v>
      </c>
      <c r="AN259" s="547">
        <f t="shared" si="403"/>
        <v>0</v>
      </c>
      <c r="AO259" s="195"/>
      <c r="AP259" s="492">
        <f t="shared" si="404"/>
        <v>0</v>
      </c>
      <c r="AQ259" s="547">
        <f t="shared" si="405"/>
        <v>0</v>
      </c>
      <c r="AR259" s="195"/>
      <c r="AS259" s="492">
        <f t="shared" si="406"/>
        <v>0</v>
      </c>
      <c r="AT259" s="547">
        <f t="shared" si="407"/>
        <v>0</v>
      </c>
      <c r="AU259" s="195"/>
      <c r="AV259" s="492">
        <f t="shared" si="408"/>
        <v>0</v>
      </c>
      <c r="AW259" s="547">
        <f t="shared" si="409"/>
        <v>0</v>
      </c>
      <c r="AX259" s="195"/>
      <c r="AY259" s="492">
        <f t="shared" si="410"/>
        <v>0</v>
      </c>
      <c r="AZ259" s="547">
        <f t="shared" si="411"/>
        <v>0</v>
      </c>
      <c r="BA259" s="195"/>
      <c r="BB259" s="492">
        <f t="shared" si="412"/>
        <v>0</v>
      </c>
      <c r="BC259" s="547">
        <f t="shared" si="413"/>
        <v>0</v>
      </c>
      <c r="BD259" s="195"/>
      <c r="BE259" s="492">
        <f t="shared" si="414"/>
        <v>0</v>
      </c>
      <c r="BF259" s="547">
        <f t="shared" si="415"/>
        <v>0</v>
      </c>
      <c r="BG259" s="195"/>
      <c r="BH259" s="492">
        <f t="shared" si="416"/>
        <v>0</v>
      </c>
      <c r="BI259" s="547">
        <f t="shared" si="417"/>
        <v>0</v>
      </c>
      <c r="BJ259" s="195"/>
      <c r="BK259" s="492">
        <f t="shared" si="418"/>
        <v>0</v>
      </c>
      <c r="BL259" s="547">
        <f t="shared" si="419"/>
        <v>0</v>
      </c>
      <c r="BM259" s="195"/>
      <c r="BN259" s="492">
        <f t="shared" si="420"/>
        <v>0</v>
      </c>
      <c r="BO259" s="547">
        <f t="shared" si="421"/>
        <v>0</v>
      </c>
      <c r="BP259" s="195"/>
      <c r="BQ259" s="492">
        <f t="shared" si="422"/>
        <v>0</v>
      </c>
      <c r="BR259" s="285">
        <f t="shared" si="432"/>
        <v>0</v>
      </c>
      <c r="BS259" s="286">
        <f t="shared" si="433"/>
        <v>0</v>
      </c>
      <c r="BT259" s="266">
        <f t="shared" si="434"/>
        <v>0</v>
      </c>
      <c r="BU259" s="740">
        <f t="shared" si="423"/>
        <v>19047</v>
      </c>
      <c r="BV259" s="712">
        <f t="shared" si="424"/>
        <v>15000</v>
      </c>
      <c r="BW259" s="266">
        <f t="shared" si="425"/>
        <v>12845.655000000001</v>
      </c>
      <c r="BX259" s="285">
        <f t="shared" si="426"/>
        <v>19047</v>
      </c>
      <c r="BY259" s="286">
        <f t="shared" si="426"/>
        <v>15000</v>
      </c>
      <c r="BZ259" s="266">
        <f t="shared" si="426"/>
        <v>12845.655000000001</v>
      </c>
      <c r="CA259" s="285">
        <f>CB259*CA$3</f>
        <v>0</v>
      </c>
      <c r="CB259" s="715">
        <v>0</v>
      </c>
      <c r="CC259" s="266">
        <f>CB259*$CC$3</f>
        <v>0</v>
      </c>
      <c r="CD259" s="309">
        <f t="shared" si="437"/>
        <v>19047</v>
      </c>
      <c r="CE259" s="310">
        <f t="shared" si="437"/>
        <v>15000</v>
      </c>
      <c r="CF259" s="308">
        <f t="shared" si="437"/>
        <v>12845.655000000001</v>
      </c>
      <c r="CG259" s="326"/>
      <c r="CI259" s="737"/>
    </row>
    <row r="260" spans="1:87" s="972" customFormat="1">
      <c r="A260" s="177"/>
      <c r="B260" s="165" t="s">
        <v>1403</v>
      </c>
      <c r="C260" s="134"/>
      <c r="D260" s="166"/>
      <c r="E260" s="218"/>
      <c r="F260" s="761"/>
      <c r="G260" s="1207"/>
      <c r="H260" s="183"/>
      <c r="I260" s="207"/>
      <c r="J260" s="547"/>
      <c r="K260" s="195"/>
      <c r="L260" s="492"/>
      <c r="M260" s="547"/>
      <c r="N260" s="195"/>
      <c r="O260" s="492"/>
      <c r="P260" s="547"/>
      <c r="Q260" s="195"/>
      <c r="R260" s="492"/>
      <c r="S260" s="547"/>
      <c r="T260" s="195"/>
      <c r="U260" s="492"/>
      <c r="V260" s="547"/>
      <c r="W260" s="1074"/>
      <c r="X260" s="492"/>
      <c r="Y260" s="547"/>
      <c r="Z260" s="1074"/>
      <c r="AA260" s="492"/>
      <c r="AB260" s="547"/>
      <c r="AC260" s="195"/>
      <c r="AD260" s="492"/>
      <c r="AE260" s="547"/>
      <c r="AF260" s="195"/>
      <c r="AG260" s="492"/>
      <c r="AH260" s="547"/>
      <c r="AI260" s="195"/>
      <c r="AJ260" s="492"/>
      <c r="AK260" s="547"/>
      <c r="AL260" s="195"/>
      <c r="AM260" s="492"/>
      <c r="AN260" s="547"/>
      <c r="AO260" s="195"/>
      <c r="AP260" s="492"/>
      <c r="AQ260" s="547"/>
      <c r="AR260" s="195"/>
      <c r="AS260" s="492"/>
      <c r="AT260" s="547"/>
      <c r="AU260" s="195"/>
      <c r="AV260" s="492"/>
      <c r="AW260" s="547"/>
      <c r="AX260" s="195"/>
      <c r="AY260" s="492"/>
      <c r="AZ260" s="547"/>
      <c r="BA260" s="195"/>
      <c r="BB260" s="492"/>
      <c r="BC260" s="547">
        <f t="shared" si="413"/>
        <v>383113.85489999998</v>
      </c>
      <c r="BD260" s="195">
        <v>296058</v>
      </c>
      <c r="BE260" s="492">
        <f t="shared" si="414"/>
        <v>257570.46</v>
      </c>
      <c r="BF260" s="547"/>
      <c r="BG260" s="195"/>
      <c r="BH260" s="492"/>
      <c r="BI260" s="547"/>
      <c r="BJ260" s="195"/>
      <c r="BK260" s="492"/>
      <c r="BL260" s="547"/>
      <c r="BM260" s="195"/>
      <c r="BN260" s="492"/>
      <c r="BO260" s="547"/>
      <c r="BP260" s="195"/>
      <c r="BQ260" s="492"/>
      <c r="BR260" s="285"/>
      <c r="BS260" s="286"/>
      <c r="BT260" s="266"/>
      <c r="BU260" s="740"/>
      <c r="BV260" s="712"/>
      <c r="BW260" s="266"/>
      <c r="BX260" s="285"/>
      <c r="BY260" s="286"/>
      <c r="BZ260" s="266"/>
      <c r="CA260" s="285"/>
      <c r="CB260" s="715"/>
      <c r="CC260" s="266"/>
      <c r="CD260" s="309"/>
      <c r="CE260" s="310"/>
      <c r="CF260" s="308"/>
      <c r="CG260" s="326"/>
      <c r="CI260" s="737"/>
    </row>
    <row r="261" spans="1:87" s="972" customFormat="1">
      <c r="A261" s="177">
        <f>A259+1</f>
        <v>243</v>
      </c>
      <c r="B261" s="165"/>
      <c r="C261" s="134"/>
      <c r="D261" s="166"/>
      <c r="E261" s="218"/>
      <c r="F261" s="761">
        <v>17023.59</v>
      </c>
      <c r="G261" s="1207">
        <v>0</v>
      </c>
      <c r="H261" s="183"/>
      <c r="I261" s="207"/>
      <c r="J261" s="547">
        <f t="shared" si="384"/>
        <v>0</v>
      </c>
      <c r="K261" s="195"/>
      <c r="L261" s="492">
        <f t="shared" si="385"/>
        <v>0</v>
      </c>
      <c r="M261" s="547">
        <f t="shared" si="386"/>
        <v>0</v>
      </c>
      <c r="N261" s="195"/>
      <c r="O261" s="492">
        <f t="shared" si="387"/>
        <v>0</v>
      </c>
      <c r="P261" s="547">
        <f t="shared" si="388"/>
        <v>0</v>
      </c>
      <c r="Q261" s="195"/>
      <c r="R261" s="492">
        <f t="shared" si="389"/>
        <v>0</v>
      </c>
      <c r="S261" s="547">
        <f t="shared" si="390"/>
        <v>0</v>
      </c>
      <c r="T261" s="195"/>
      <c r="U261" s="492">
        <f t="shared" si="391"/>
        <v>0</v>
      </c>
      <c r="V261" s="547">
        <f t="shared" si="392"/>
        <v>0</v>
      </c>
      <c r="W261" s="1074"/>
      <c r="X261" s="492">
        <f t="shared" si="393"/>
        <v>0</v>
      </c>
      <c r="Y261" s="547">
        <f t="shared" si="394"/>
        <v>0</v>
      </c>
      <c r="Z261" s="1074"/>
      <c r="AA261" s="492">
        <f t="shared" si="380"/>
        <v>0</v>
      </c>
      <c r="AB261" s="547">
        <f t="shared" si="395"/>
        <v>0</v>
      </c>
      <c r="AC261" s="195"/>
      <c r="AD261" s="492">
        <f t="shared" si="396"/>
        <v>0</v>
      </c>
      <c r="AE261" s="547">
        <f t="shared" si="397"/>
        <v>0</v>
      </c>
      <c r="AF261" s="195"/>
      <c r="AG261" s="492">
        <f t="shared" si="398"/>
        <v>0</v>
      </c>
      <c r="AH261" s="547">
        <f t="shared" si="399"/>
        <v>0</v>
      </c>
      <c r="AI261" s="195"/>
      <c r="AJ261" s="492">
        <f t="shared" si="400"/>
        <v>0</v>
      </c>
      <c r="AK261" s="547">
        <f t="shared" si="401"/>
        <v>0</v>
      </c>
      <c r="AL261" s="195"/>
      <c r="AM261" s="492">
        <f t="shared" si="402"/>
        <v>0</v>
      </c>
      <c r="AN261" s="547">
        <f t="shared" si="403"/>
        <v>0</v>
      </c>
      <c r="AO261" s="195"/>
      <c r="AP261" s="492">
        <f t="shared" si="404"/>
        <v>0</v>
      </c>
      <c r="AQ261" s="547">
        <f t="shared" si="405"/>
        <v>0</v>
      </c>
      <c r="AR261" s="195"/>
      <c r="AS261" s="492">
        <f t="shared" si="406"/>
        <v>0</v>
      </c>
      <c r="AT261" s="547">
        <f t="shared" si="407"/>
        <v>0</v>
      </c>
      <c r="AU261" s="195"/>
      <c r="AV261" s="492">
        <f t="shared" si="408"/>
        <v>0</v>
      </c>
      <c r="AW261" s="547">
        <f t="shared" si="409"/>
        <v>0</v>
      </c>
      <c r="AX261" s="195"/>
      <c r="AY261" s="492">
        <f t="shared" si="410"/>
        <v>0</v>
      </c>
      <c r="AZ261" s="547">
        <f t="shared" si="411"/>
        <v>0</v>
      </c>
      <c r="BA261" s="195"/>
      <c r="BB261" s="492">
        <f t="shared" si="412"/>
        <v>0</v>
      </c>
      <c r="BC261" s="547">
        <f t="shared" si="413"/>
        <v>0</v>
      </c>
      <c r="BD261" s="195"/>
      <c r="BE261" s="492">
        <f t="shared" si="414"/>
        <v>0</v>
      </c>
      <c r="BF261" s="547">
        <f t="shared" si="415"/>
        <v>0</v>
      </c>
      <c r="BG261" s="195"/>
      <c r="BH261" s="492">
        <f t="shared" si="416"/>
        <v>0</v>
      </c>
      <c r="BI261" s="547">
        <f t="shared" si="417"/>
        <v>0</v>
      </c>
      <c r="BJ261" s="195"/>
      <c r="BK261" s="492">
        <f t="shared" si="418"/>
        <v>0</v>
      </c>
      <c r="BL261" s="547">
        <f t="shared" si="419"/>
        <v>0</v>
      </c>
      <c r="BM261" s="195"/>
      <c r="BN261" s="492">
        <f t="shared" si="420"/>
        <v>0</v>
      </c>
      <c r="BO261" s="547">
        <f t="shared" si="421"/>
        <v>0</v>
      </c>
      <c r="BP261" s="195"/>
      <c r="BQ261" s="492">
        <f t="shared" si="422"/>
        <v>0</v>
      </c>
      <c r="BR261" s="285">
        <f t="shared" si="432"/>
        <v>0</v>
      </c>
      <c r="BS261" s="286">
        <f t="shared" si="433"/>
        <v>0</v>
      </c>
      <c r="BT261" s="266">
        <f t="shared" si="434"/>
        <v>0</v>
      </c>
      <c r="BU261" s="740">
        <f t="shared" si="423"/>
        <v>0</v>
      </c>
      <c r="BV261" s="712">
        <f t="shared" si="424"/>
        <v>0</v>
      </c>
      <c r="BW261" s="266">
        <f t="shared" si="425"/>
        <v>0</v>
      </c>
      <c r="BX261" s="285">
        <f t="shared" si="426"/>
        <v>0</v>
      </c>
      <c r="BY261" s="286">
        <f t="shared" si="426"/>
        <v>0</v>
      </c>
      <c r="BZ261" s="266">
        <f t="shared" si="426"/>
        <v>0</v>
      </c>
      <c r="CA261" s="285">
        <f>CB261*CA$3</f>
        <v>0</v>
      </c>
      <c r="CB261" s="715">
        <v>0</v>
      </c>
      <c r="CC261" s="266">
        <f>CB261*$CC$3</f>
        <v>0</v>
      </c>
      <c r="CD261" s="309">
        <f t="shared" si="437"/>
        <v>0</v>
      </c>
      <c r="CE261" s="310">
        <f t="shared" si="437"/>
        <v>0</v>
      </c>
      <c r="CF261" s="308">
        <f t="shared" si="437"/>
        <v>0</v>
      </c>
      <c r="CG261" s="326"/>
      <c r="CI261" s="737"/>
    </row>
    <row r="262" spans="1:87" s="777" customFormat="1">
      <c r="A262" s="177">
        <f t="shared" si="436"/>
        <v>244</v>
      </c>
      <c r="B262" s="2018" t="s">
        <v>491</v>
      </c>
      <c r="C262" s="2019"/>
      <c r="D262" s="2020"/>
      <c r="E262" s="549"/>
      <c r="F262" s="770">
        <f t="shared" ref="F262:AK262" si="438">SUM(F235:F261)</f>
        <v>425589.77000000019</v>
      </c>
      <c r="G262" s="1207">
        <f t="shared" si="438"/>
        <v>309095.00482992601</v>
      </c>
      <c r="H262" s="548">
        <f t="shared" si="438"/>
        <v>0</v>
      </c>
      <c r="I262" s="493">
        <f t="shared" si="438"/>
        <v>309095</v>
      </c>
      <c r="J262" s="548">
        <f t="shared" si="438"/>
        <v>0</v>
      </c>
      <c r="K262" s="487">
        <f t="shared" si="438"/>
        <v>0</v>
      </c>
      <c r="L262" s="493">
        <f t="shared" si="438"/>
        <v>0</v>
      </c>
      <c r="M262" s="548">
        <f t="shared" si="438"/>
        <v>0</v>
      </c>
      <c r="N262" s="487">
        <f t="shared" si="438"/>
        <v>0</v>
      </c>
      <c r="O262" s="493">
        <f t="shared" si="438"/>
        <v>0</v>
      </c>
      <c r="P262" s="548">
        <f t="shared" si="438"/>
        <v>0</v>
      </c>
      <c r="Q262" s="487">
        <f t="shared" si="438"/>
        <v>0</v>
      </c>
      <c r="R262" s="493">
        <f t="shared" si="438"/>
        <v>0</v>
      </c>
      <c r="S262" s="548">
        <f t="shared" si="438"/>
        <v>0</v>
      </c>
      <c r="T262" s="487">
        <f t="shared" si="438"/>
        <v>0</v>
      </c>
      <c r="U262" s="493">
        <f t="shared" si="438"/>
        <v>0</v>
      </c>
      <c r="V262" s="548">
        <f t="shared" si="438"/>
        <v>0</v>
      </c>
      <c r="W262" s="1074">
        <f t="shared" si="438"/>
        <v>0</v>
      </c>
      <c r="X262" s="493">
        <f t="shared" si="438"/>
        <v>0</v>
      </c>
      <c r="Y262" s="548">
        <f t="shared" si="438"/>
        <v>0</v>
      </c>
      <c r="Z262" s="1074">
        <f t="shared" si="438"/>
        <v>0</v>
      </c>
      <c r="AA262" s="492">
        <f t="shared" si="380"/>
        <v>0</v>
      </c>
      <c r="AB262" s="548">
        <f t="shared" si="438"/>
        <v>0</v>
      </c>
      <c r="AC262" s="487">
        <f t="shared" si="438"/>
        <v>0</v>
      </c>
      <c r="AD262" s="493">
        <f t="shared" si="438"/>
        <v>0</v>
      </c>
      <c r="AE262" s="548">
        <f t="shared" si="438"/>
        <v>0</v>
      </c>
      <c r="AF262" s="487">
        <f t="shared" si="438"/>
        <v>0</v>
      </c>
      <c r="AG262" s="493">
        <f t="shared" si="438"/>
        <v>0</v>
      </c>
      <c r="AH262" s="548">
        <f t="shared" si="438"/>
        <v>0</v>
      </c>
      <c r="AI262" s="487">
        <f t="shared" si="438"/>
        <v>0</v>
      </c>
      <c r="AJ262" s="493">
        <f t="shared" si="438"/>
        <v>0</v>
      </c>
      <c r="AK262" s="548">
        <f t="shared" si="438"/>
        <v>0</v>
      </c>
      <c r="AL262" s="487">
        <f t="shared" ref="AL262:BQ262" si="439">SUM(AL235:AL261)</f>
        <v>0</v>
      </c>
      <c r="AM262" s="493">
        <f t="shared" si="439"/>
        <v>0</v>
      </c>
      <c r="AN262" s="548">
        <f t="shared" si="439"/>
        <v>0</v>
      </c>
      <c r="AO262" s="487">
        <f t="shared" si="439"/>
        <v>0</v>
      </c>
      <c r="AP262" s="493">
        <f t="shared" si="439"/>
        <v>0</v>
      </c>
      <c r="AQ262" s="548">
        <f t="shared" si="439"/>
        <v>0</v>
      </c>
      <c r="AR262" s="487">
        <f t="shared" si="439"/>
        <v>0</v>
      </c>
      <c r="AS262" s="493">
        <f t="shared" si="439"/>
        <v>0</v>
      </c>
      <c r="AT262" s="548">
        <f t="shared" si="439"/>
        <v>0</v>
      </c>
      <c r="AU262" s="487">
        <f t="shared" si="439"/>
        <v>0</v>
      </c>
      <c r="AV262" s="493">
        <f t="shared" si="439"/>
        <v>0</v>
      </c>
      <c r="AW262" s="548">
        <f t="shared" si="439"/>
        <v>0</v>
      </c>
      <c r="AX262" s="487">
        <f t="shared" si="439"/>
        <v>0</v>
      </c>
      <c r="AY262" s="493">
        <f t="shared" si="439"/>
        <v>0</v>
      </c>
      <c r="AZ262" s="548">
        <f t="shared" si="439"/>
        <v>0</v>
      </c>
      <c r="BA262" s="487">
        <f t="shared" si="439"/>
        <v>0</v>
      </c>
      <c r="BB262" s="493">
        <f t="shared" si="439"/>
        <v>0</v>
      </c>
      <c r="BC262" s="548">
        <f t="shared" si="439"/>
        <v>383113.85489999998</v>
      </c>
      <c r="BD262" s="487">
        <f t="shared" si="439"/>
        <v>296058</v>
      </c>
      <c r="BE262" s="493">
        <f t="shared" si="439"/>
        <v>257570.46</v>
      </c>
      <c r="BF262" s="548">
        <f t="shared" si="439"/>
        <v>0</v>
      </c>
      <c r="BG262" s="487">
        <f t="shared" si="439"/>
        <v>0</v>
      </c>
      <c r="BH262" s="493">
        <f t="shared" si="439"/>
        <v>0</v>
      </c>
      <c r="BI262" s="548">
        <f t="shared" si="439"/>
        <v>0</v>
      </c>
      <c r="BJ262" s="487">
        <f t="shared" si="439"/>
        <v>0</v>
      </c>
      <c r="BK262" s="493">
        <f t="shared" si="439"/>
        <v>0</v>
      </c>
      <c r="BL262" s="548">
        <f t="shared" si="439"/>
        <v>0</v>
      </c>
      <c r="BM262" s="487">
        <f t="shared" si="439"/>
        <v>0</v>
      </c>
      <c r="BN262" s="493">
        <f t="shared" si="439"/>
        <v>0</v>
      </c>
      <c r="BO262" s="548">
        <f t="shared" si="439"/>
        <v>0</v>
      </c>
      <c r="BP262" s="487">
        <f t="shared" si="439"/>
        <v>0</v>
      </c>
      <c r="BQ262" s="493">
        <f t="shared" si="439"/>
        <v>0</v>
      </c>
      <c r="BR262" s="548">
        <f t="shared" ref="BR262:CF262" si="440">SUM(BR235:BR261)</f>
        <v>0</v>
      </c>
      <c r="BS262" s="487">
        <f t="shared" si="440"/>
        <v>0</v>
      </c>
      <c r="BT262" s="493">
        <f t="shared" si="440"/>
        <v>0</v>
      </c>
      <c r="BU262" s="548">
        <f t="shared" si="440"/>
        <v>392488.83100000001</v>
      </c>
      <c r="BV262" s="487">
        <f t="shared" si="440"/>
        <v>309095</v>
      </c>
      <c r="BW262" s="493">
        <f t="shared" si="440"/>
        <v>264701.84881499998</v>
      </c>
      <c r="BX262" s="548">
        <f t="shared" si="440"/>
        <v>392488.83100000001</v>
      </c>
      <c r="BY262" s="487">
        <f t="shared" si="440"/>
        <v>309095</v>
      </c>
      <c r="BZ262" s="493">
        <f t="shared" si="440"/>
        <v>264701.84881499998</v>
      </c>
      <c r="CA262" s="548">
        <f t="shared" si="440"/>
        <v>0</v>
      </c>
      <c r="CB262" s="487">
        <f t="shared" si="440"/>
        <v>0</v>
      </c>
      <c r="CC262" s="493">
        <f t="shared" si="440"/>
        <v>0</v>
      </c>
      <c r="CD262" s="771">
        <f t="shared" si="440"/>
        <v>392488.83100000001</v>
      </c>
      <c r="CE262" s="772">
        <f t="shared" si="440"/>
        <v>309095</v>
      </c>
      <c r="CF262" s="773">
        <f t="shared" si="440"/>
        <v>264701.84881499998</v>
      </c>
      <c r="CG262" s="779"/>
      <c r="CI262" s="778"/>
    </row>
    <row r="263" spans="1:87" s="972" customFormat="1">
      <c r="A263" s="177">
        <f t="shared" si="436"/>
        <v>245</v>
      </c>
      <c r="B263" s="165"/>
      <c r="C263" s="134"/>
      <c r="D263" s="166"/>
      <c r="E263" s="218"/>
      <c r="F263" s="758"/>
      <c r="G263" s="1207"/>
      <c r="H263" s="183"/>
      <c r="I263" s="207"/>
      <c r="J263" s="547"/>
      <c r="K263" s="195"/>
      <c r="L263" s="492"/>
      <c r="M263" s="547"/>
      <c r="N263" s="195"/>
      <c r="O263" s="492"/>
      <c r="P263" s="547"/>
      <c r="Q263" s="195"/>
      <c r="R263" s="492"/>
      <c r="S263" s="547"/>
      <c r="T263" s="195"/>
      <c r="U263" s="492"/>
      <c r="V263" s="183"/>
      <c r="W263" s="1074"/>
      <c r="X263" s="492"/>
      <c r="Y263" s="183"/>
      <c r="Z263" s="1074"/>
      <c r="AA263" s="492"/>
      <c r="AB263" s="183"/>
      <c r="AC263" s="195"/>
      <c r="AD263" s="492"/>
      <c r="AE263" s="183"/>
      <c r="AF263" s="195"/>
      <c r="AG263" s="492"/>
      <c r="AH263" s="183"/>
      <c r="AI263" s="195"/>
      <c r="AJ263" s="492"/>
      <c r="AK263" s="183"/>
      <c r="AL263" s="195"/>
      <c r="AM263" s="492"/>
      <c r="AN263" s="183"/>
      <c r="AO263" s="195"/>
      <c r="AP263" s="492"/>
      <c r="AQ263" s="183"/>
      <c r="AR263" s="195"/>
      <c r="AS263" s="492"/>
      <c r="AT263" s="183"/>
      <c r="AU263" s="195"/>
      <c r="AV263" s="492"/>
      <c r="AW263" s="183"/>
      <c r="AX263" s="195"/>
      <c r="AY263" s="492"/>
      <c r="AZ263" s="183"/>
      <c r="BA263" s="195"/>
      <c r="BB263" s="492"/>
      <c r="BC263" s="183"/>
      <c r="BD263" s="195"/>
      <c r="BE263" s="492"/>
      <c r="BF263" s="183"/>
      <c r="BG263" s="195"/>
      <c r="BH263" s="492"/>
      <c r="BI263" s="183"/>
      <c r="BJ263" s="195"/>
      <c r="BK263" s="492"/>
      <c r="BL263" s="183"/>
      <c r="BM263" s="195"/>
      <c r="BN263" s="492"/>
      <c r="BO263" s="183"/>
      <c r="BP263" s="195"/>
      <c r="BQ263" s="492"/>
      <c r="BR263" s="285"/>
      <c r="BS263" s="286"/>
      <c r="BT263" s="266"/>
      <c r="BU263" s="285"/>
      <c r="BV263" s="286"/>
      <c r="BW263" s="266"/>
      <c r="BX263" s="285"/>
      <c r="BY263" s="286"/>
      <c r="BZ263" s="266"/>
      <c r="CA263" s="285"/>
      <c r="CB263" s="715"/>
      <c r="CC263" s="266"/>
      <c r="CD263" s="309"/>
      <c r="CE263" s="310"/>
      <c r="CF263" s="308"/>
      <c r="CG263" s="326"/>
      <c r="CI263" s="737"/>
    </row>
    <row r="264" spans="1:87" s="777" customFormat="1" ht="22.5" customHeight="1">
      <c r="A264" s="177">
        <f t="shared" si="436"/>
        <v>246</v>
      </c>
      <c r="B264" s="2004" t="s">
        <v>381</v>
      </c>
      <c r="C264" s="2005"/>
      <c r="D264" s="2006"/>
      <c r="E264" s="780">
        <v>2550000</v>
      </c>
      <c r="F264" s="781" t="e">
        <f>F262+F233+F88+F68+F45</f>
        <v>#REF!</v>
      </c>
      <c r="G264" s="1207">
        <f>G262+G233+G88+G68+G45+G89+G56</f>
        <v>2354678.9848299259</v>
      </c>
      <c r="H264" s="550">
        <f>H262+H233+H89+H88+H68+H45</f>
        <v>64099</v>
      </c>
      <c r="I264" s="494">
        <f>I262+I233+I89+I88+I68+I45+I56</f>
        <v>2331698.98</v>
      </c>
      <c r="J264" s="550">
        <f>J262+J233+J88+J68+J45</f>
        <v>52220.339855303893</v>
      </c>
      <c r="K264" s="782">
        <f>K262+K233+K88+K68+K45+K56</f>
        <v>40026.32</v>
      </c>
      <c r="L264" s="494">
        <f t="shared" ref="L264:U264" si="441">L262+L233+L88+L68+L45</f>
        <v>35326.257392423999</v>
      </c>
      <c r="M264" s="550">
        <f t="shared" si="441"/>
        <v>0</v>
      </c>
      <c r="N264" s="782">
        <f t="shared" si="441"/>
        <v>0</v>
      </c>
      <c r="O264" s="494">
        <f t="shared" si="441"/>
        <v>0</v>
      </c>
      <c r="P264" s="550">
        <f t="shared" si="441"/>
        <v>28417.332793999005</v>
      </c>
      <c r="Q264" s="782">
        <f t="shared" si="441"/>
        <v>19300.010000000002</v>
      </c>
      <c r="R264" s="494">
        <f t="shared" si="441"/>
        <v>17916.025582910002</v>
      </c>
      <c r="S264" s="550">
        <f t="shared" si="441"/>
        <v>58637.570057864985</v>
      </c>
      <c r="T264" s="782">
        <f t="shared" si="441"/>
        <v>40900.9</v>
      </c>
      <c r="U264" s="494">
        <f t="shared" si="441"/>
        <v>37558.945949287001</v>
      </c>
      <c r="V264" s="550">
        <f>V262+V233+V89+V88+V68+V45</f>
        <v>103318.64840311965</v>
      </c>
      <c r="W264" s="1084">
        <f>W262+W233+W89+W88+W68+W45</f>
        <v>79841.31</v>
      </c>
      <c r="X264" s="494">
        <f>X262+X233+X89+X88+X68+X45</f>
        <v>69461.94001936524</v>
      </c>
      <c r="Y264" s="550">
        <f t="shared" ref="Y264:BC264" si="442">Y262+Y233+Y88+Y68+Y45</f>
        <v>80412.076308999254</v>
      </c>
      <c r="Z264" s="1084">
        <f t="shared" si="442"/>
        <v>65458.159999999996</v>
      </c>
      <c r="AA264" s="494">
        <f t="shared" si="442"/>
        <v>54498.558534199045</v>
      </c>
      <c r="AB264" s="550">
        <f t="shared" si="442"/>
        <v>53091.368606614495</v>
      </c>
      <c r="AC264" s="782">
        <f t="shared" si="442"/>
        <v>40040.25</v>
      </c>
      <c r="AD264" s="494">
        <f t="shared" si="442"/>
        <v>34591.495185198721</v>
      </c>
      <c r="AE264" s="550">
        <f t="shared" si="442"/>
        <v>45404.798208</v>
      </c>
      <c r="AF264" s="782">
        <f t="shared" si="442"/>
        <v>35087.360000000001</v>
      </c>
      <c r="AG264" s="494">
        <f t="shared" si="442"/>
        <v>30526.003199999996</v>
      </c>
      <c r="AH264" s="550">
        <f t="shared" si="442"/>
        <v>69814.333952999979</v>
      </c>
      <c r="AI264" s="782">
        <f t="shared" si="442"/>
        <v>53950.26</v>
      </c>
      <c r="AJ264" s="494">
        <f t="shared" si="442"/>
        <v>46936.726199999997</v>
      </c>
      <c r="AK264" s="550">
        <f t="shared" si="442"/>
        <v>49058.522501999993</v>
      </c>
      <c r="AL264" s="782">
        <f t="shared" si="442"/>
        <v>37910.839999999997</v>
      </c>
      <c r="AM264" s="494">
        <f t="shared" si="442"/>
        <v>32982.430800000002</v>
      </c>
      <c r="AN264" s="550">
        <f t="shared" si="442"/>
        <v>18350.405429999999</v>
      </c>
      <c r="AO264" s="782">
        <f>AO45+AO68</f>
        <v>13828.599999999999</v>
      </c>
      <c r="AP264" s="494">
        <f t="shared" si="442"/>
        <v>12337.121999999998</v>
      </c>
      <c r="AQ264" s="550">
        <f t="shared" si="442"/>
        <v>147641.19257699998</v>
      </c>
      <c r="AR264" s="782">
        <f t="shared" si="442"/>
        <v>117992.34000000001</v>
      </c>
      <c r="AS264" s="494">
        <f t="shared" si="442"/>
        <v>102653.3358</v>
      </c>
      <c r="AT264" s="550">
        <f t="shared" si="442"/>
        <v>661283.645211</v>
      </c>
      <c r="AU264" s="782">
        <f>AU262+AU233+AU88+AU68+AU45+AU56</f>
        <v>511018.62</v>
      </c>
      <c r="AV264" s="494">
        <f t="shared" si="442"/>
        <v>444586.19940000004</v>
      </c>
      <c r="AW264" s="550">
        <f t="shared" si="442"/>
        <v>355530.98504249996</v>
      </c>
      <c r="AX264" s="782">
        <f t="shared" si="442"/>
        <v>275402.84999999998</v>
      </c>
      <c r="AY264" s="494">
        <f t="shared" si="442"/>
        <v>239217.6795</v>
      </c>
      <c r="AZ264" s="550">
        <f t="shared" si="442"/>
        <v>205564.2293295</v>
      </c>
      <c r="BA264" s="782">
        <f t="shared" si="442"/>
        <v>158853.38999999998</v>
      </c>
      <c r="BB264" s="494">
        <f t="shared" si="442"/>
        <v>138202.44929999998</v>
      </c>
      <c r="BC264" s="550">
        <f t="shared" si="442"/>
        <v>467012.88786299998</v>
      </c>
      <c r="BD264" s="782">
        <f>BD262+BD233+BD88+BD68+BD45+BD56</f>
        <v>424548.86000000004</v>
      </c>
      <c r="BE264" s="494">
        <f t="shared" ref="BE264:BY264" si="443">BE262+BE233+BE88+BE68+BE45</f>
        <v>313976.44020000001</v>
      </c>
      <c r="BF264" s="550">
        <f t="shared" si="443"/>
        <v>0</v>
      </c>
      <c r="BG264" s="782">
        <f t="shared" si="443"/>
        <v>0</v>
      </c>
      <c r="BH264" s="494">
        <f t="shared" si="443"/>
        <v>0</v>
      </c>
      <c r="BI264" s="550">
        <f t="shared" si="443"/>
        <v>0</v>
      </c>
      <c r="BJ264" s="782">
        <f t="shared" si="443"/>
        <v>0</v>
      </c>
      <c r="BK264" s="494">
        <f t="shared" si="443"/>
        <v>0</v>
      </c>
      <c r="BL264" s="550">
        <f t="shared" si="443"/>
        <v>0</v>
      </c>
      <c r="BM264" s="782">
        <f t="shared" si="443"/>
        <v>0</v>
      </c>
      <c r="BN264" s="494">
        <f t="shared" si="443"/>
        <v>0</v>
      </c>
      <c r="BO264" s="550">
        <f t="shared" si="443"/>
        <v>0</v>
      </c>
      <c r="BP264" s="782">
        <f t="shared" si="443"/>
        <v>0</v>
      </c>
      <c r="BQ264" s="494">
        <f t="shared" si="443"/>
        <v>0</v>
      </c>
      <c r="BR264" s="550">
        <f>BR262+BR233+BR88+BR68+BR45+BR56</f>
        <v>2012188.9756419016</v>
      </c>
      <c r="BS264" s="782">
        <f>BS262+BS233+BS88+BS68+BS45+BS56</f>
        <v>1567843.33</v>
      </c>
      <c r="BT264" s="494">
        <f>BT262+BT233+BT88+BT68+BT45</f>
        <v>1349310.509063384</v>
      </c>
      <c r="BU264" s="550">
        <f t="shared" si="443"/>
        <v>875527.40475200012</v>
      </c>
      <c r="BV264" s="782">
        <f t="shared" si="443"/>
        <v>689500.24</v>
      </c>
      <c r="BW264" s="494">
        <f t="shared" si="443"/>
        <v>590472.14703047997</v>
      </c>
      <c r="BX264" s="550">
        <f t="shared" si="443"/>
        <v>2887716.3803939014</v>
      </c>
      <c r="BY264" s="782">
        <f t="shared" si="443"/>
        <v>2149625.41</v>
      </c>
      <c r="BZ264" s="494">
        <f>BZ262+BZ233+BZ88+BZ68+BZ45</f>
        <v>1939782.656093864</v>
      </c>
      <c r="CA264" s="550">
        <f>CA262+CA233+CA88+CA68+CA45+CA56</f>
        <v>97320.710767498371</v>
      </c>
      <c r="CB264" s="782">
        <f>CB262+CB233+CB88+CB68+CB45+CB56</f>
        <v>52500</v>
      </c>
      <c r="CC264" s="494">
        <f>CC262+CC233+CC88+CC68+CC45+CC56</f>
        <v>44959.792500000003</v>
      </c>
      <c r="CD264" s="783">
        <f>CD262+CD233+CD89+CD88+CD68+CD45+CD56</f>
        <v>2971364.136303029</v>
      </c>
      <c r="CE264" s="784">
        <f>CE262+CE233+CE89+CE88+CE68+CE45+CE56</f>
        <v>2295422.17</v>
      </c>
      <c r="CF264" s="785">
        <f>CF262+CF233+CF89+CF88+CF68+CF45+CF56</f>
        <v>1975339.6384763408</v>
      </c>
      <c r="CG264" s="786">
        <f>E264-CF264</f>
        <v>574660.3615236592</v>
      </c>
      <c r="CI264" s="778"/>
    </row>
    <row r="265" spans="1:87" s="972" customFormat="1">
      <c r="A265" s="177">
        <f t="shared" si="436"/>
        <v>247</v>
      </c>
      <c r="B265" s="165"/>
      <c r="C265" s="134"/>
      <c r="D265" s="166"/>
      <c r="E265" s="218"/>
      <c r="F265" s="758"/>
      <c r="G265" s="1207"/>
      <c r="H265" s="183"/>
      <c r="I265" s="207"/>
      <c r="J265" s="547"/>
      <c r="K265" s="195"/>
      <c r="L265" s="492"/>
      <c r="M265" s="547"/>
      <c r="N265" s="195"/>
      <c r="O265" s="492"/>
      <c r="P265" s="547"/>
      <c r="Q265" s="195"/>
      <c r="R265" s="492"/>
      <c r="S265" s="547"/>
      <c r="T265" s="195"/>
      <c r="U265" s="492"/>
      <c r="V265" s="183"/>
      <c r="W265" s="1074"/>
      <c r="X265" s="492"/>
      <c r="Y265" s="183"/>
      <c r="Z265" s="1074"/>
      <c r="AA265" s="492"/>
      <c r="AB265" s="183"/>
      <c r="AC265" s="195"/>
      <c r="AD265" s="492"/>
      <c r="AE265" s="183"/>
      <c r="AF265" s="195"/>
      <c r="AG265" s="492"/>
      <c r="AH265" s="183"/>
      <c r="AI265" s="195"/>
      <c r="AJ265" s="492"/>
      <c r="AK265" s="183"/>
      <c r="AL265" s="195"/>
      <c r="AM265" s="492"/>
      <c r="AN265" s="183"/>
      <c r="AO265" s="195"/>
      <c r="AP265" s="492"/>
      <c r="AQ265" s="183"/>
      <c r="AR265" s="195"/>
      <c r="AS265" s="492"/>
      <c r="AT265" s="183"/>
      <c r="AU265" s="195"/>
      <c r="AV265" s="492"/>
      <c r="AW265" s="183"/>
      <c r="AX265" s="195"/>
      <c r="AY265" s="492"/>
      <c r="AZ265" s="183"/>
      <c r="BA265" s="195"/>
      <c r="BB265" s="492"/>
      <c r="BC265" s="183"/>
      <c r="BD265" s="195"/>
      <c r="BE265" s="492"/>
      <c r="BF265" s="183"/>
      <c r="BG265" s="195"/>
      <c r="BH265" s="492"/>
      <c r="BI265" s="183"/>
      <c r="BJ265" s="195"/>
      <c r="BK265" s="492"/>
      <c r="BL265" s="183"/>
      <c r="BM265" s="195"/>
      <c r="BN265" s="492"/>
      <c r="BO265" s="183"/>
      <c r="BP265" s="195"/>
      <c r="BQ265" s="492"/>
      <c r="BR265" s="285"/>
      <c r="BS265" s="286"/>
      <c r="BT265" s="266"/>
      <c r="BU265" s="285"/>
      <c r="BV265" s="286"/>
      <c r="BW265" s="266"/>
      <c r="BX265" s="285"/>
      <c r="BY265" s="286"/>
      <c r="BZ265" s="266"/>
      <c r="CA265" s="285"/>
      <c r="CB265" s="715"/>
      <c r="CC265" s="266"/>
      <c r="CD265" s="309"/>
      <c r="CE265" s="310"/>
      <c r="CF265" s="308"/>
      <c r="CG265" s="326"/>
      <c r="CI265" s="737"/>
    </row>
    <row r="266" spans="1:87" s="972" customFormat="1" ht="45" customHeight="1">
      <c r="A266" s="177">
        <f t="shared" si="436"/>
        <v>248</v>
      </c>
      <c r="B266" s="2013" t="s">
        <v>399</v>
      </c>
      <c r="C266" s="1961"/>
      <c r="D266" s="2014"/>
      <c r="E266" s="217"/>
      <c r="F266" s="758"/>
      <c r="G266" s="1207"/>
      <c r="H266" s="183"/>
      <c r="I266" s="207"/>
      <c r="J266" s="547"/>
      <c r="K266" s="195"/>
      <c r="L266" s="492"/>
      <c r="M266" s="547"/>
      <c r="N266" s="195"/>
      <c r="O266" s="492"/>
      <c r="P266" s="547"/>
      <c r="Q266" s="195"/>
      <c r="R266" s="492"/>
      <c r="S266" s="547"/>
      <c r="T266" s="195"/>
      <c r="U266" s="492"/>
      <c r="V266" s="183"/>
      <c r="W266" s="1074"/>
      <c r="X266" s="492"/>
      <c r="Y266" s="183"/>
      <c r="Z266" s="1074"/>
      <c r="AA266" s="492"/>
      <c r="AB266" s="183"/>
      <c r="AC266" s="195"/>
      <c r="AD266" s="492"/>
      <c r="AE266" s="183"/>
      <c r="AF266" s="195"/>
      <c r="AG266" s="492"/>
      <c r="AH266" s="183"/>
      <c r="AI266" s="195"/>
      <c r="AJ266" s="492"/>
      <c r="AK266" s="183"/>
      <c r="AL266" s="195"/>
      <c r="AM266" s="492"/>
      <c r="AN266" s="183"/>
      <c r="AO266" s="195"/>
      <c r="AP266" s="492"/>
      <c r="AQ266" s="183"/>
      <c r="AR266" s="195"/>
      <c r="AS266" s="492"/>
      <c r="AT266" s="183"/>
      <c r="AU266" s="195"/>
      <c r="AV266" s="492"/>
      <c r="AW266" s="183"/>
      <c r="AX266" s="195"/>
      <c r="AY266" s="492"/>
      <c r="AZ266" s="183"/>
      <c r="BA266" s="195"/>
      <c r="BB266" s="492"/>
      <c r="BC266" s="183"/>
      <c r="BD266" s="195"/>
      <c r="BE266" s="492"/>
      <c r="BF266" s="183"/>
      <c r="BG266" s="195"/>
      <c r="BH266" s="492"/>
      <c r="BI266" s="183"/>
      <c r="BJ266" s="195"/>
      <c r="BK266" s="492"/>
      <c r="BL266" s="183"/>
      <c r="BM266" s="195"/>
      <c r="BN266" s="492"/>
      <c r="BO266" s="183"/>
      <c r="BP266" s="195"/>
      <c r="BQ266" s="492"/>
      <c r="BR266" s="285"/>
      <c r="BS266" s="286"/>
      <c r="BT266" s="266"/>
      <c r="BU266" s="285"/>
      <c r="BV266" s="286"/>
      <c r="BW266" s="266"/>
      <c r="BX266" s="285"/>
      <c r="BY266" s="286"/>
      <c r="BZ266" s="266"/>
      <c r="CA266" s="285"/>
      <c r="CB266" s="715"/>
      <c r="CC266" s="266"/>
      <c r="CD266" s="309"/>
      <c r="CE266" s="310"/>
      <c r="CF266" s="308"/>
      <c r="CG266" s="326"/>
      <c r="CI266" s="737"/>
    </row>
    <row r="267" spans="1:87" s="972" customFormat="1">
      <c r="A267" s="177">
        <f t="shared" si="436"/>
        <v>249</v>
      </c>
      <c r="B267" s="165"/>
      <c r="C267" s="134"/>
      <c r="D267" s="166"/>
      <c r="E267" s="218"/>
      <c r="F267" s="758"/>
      <c r="G267" s="1207"/>
      <c r="H267" s="183"/>
      <c r="I267" s="207"/>
      <c r="J267" s="547"/>
      <c r="K267" s="195"/>
      <c r="L267" s="492"/>
      <c r="M267" s="547"/>
      <c r="N267" s="195"/>
      <c r="O267" s="492"/>
      <c r="P267" s="547"/>
      <c r="Q267" s="195"/>
      <c r="R267" s="492"/>
      <c r="S267" s="547"/>
      <c r="T267" s="195"/>
      <c r="U267" s="492"/>
      <c r="V267" s="183"/>
      <c r="W267" s="1074"/>
      <c r="X267" s="492"/>
      <c r="Y267" s="183"/>
      <c r="Z267" s="1074"/>
      <c r="AA267" s="492"/>
      <c r="AB267" s="183"/>
      <c r="AC267" s="195"/>
      <c r="AD267" s="492"/>
      <c r="AE267" s="183"/>
      <c r="AF267" s="195"/>
      <c r="AG267" s="492"/>
      <c r="AH267" s="183"/>
      <c r="AI267" s="195"/>
      <c r="AJ267" s="492"/>
      <c r="AK267" s="183"/>
      <c r="AL267" s="195"/>
      <c r="AM267" s="492"/>
      <c r="AN267" s="183"/>
      <c r="AO267" s="195"/>
      <c r="AP267" s="492"/>
      <c r="AQ267" s="183"/>
      <c r="AR267" s="195"/>
      <c r="AS267" s="492"/>
      <c r="AT267" s="183"/>
      <c r="AU267" s="195"/>
      <c r="AV267" s="492"/>
      <c r="AW267" s="183"/>
      <c r="AX267" s="195"/>
      <c r="AY267" s="492"/>
      <c r="AZ267" s="183"/>
      <c r="BA267" s="195"/>
      <c r="BB267" s="492"/>
      <c r="BC267" s="183"/>
      <c r="BD267" s="195"/>
      <c r="BE267" s="492"/>
      <c r="BF267" s="183"/>
      <c r="BG267" s="195"/>
      <c r="BH267" s="492"/>
      <c r="BI267" s="183"/>
      <c r="BJ267" s="195"/>
      <c r="BK267" s="492"/>
      <c r="BL267" s="183"/>
      <c r="BM267" s="195"/>
      <c r="BN267" s="492"/>
      <c r="BO267" s="183"/>
      <c r="BP267" s="195"/>
      <c r="BQ267" s="492"/>
      <c r="BR267" s="285"/>
      <c r="BS267" s="286"/>
      <c r="BT267" s="266"/>
      <c r="BU267" s="285"/>
      <c r="BV267" s="286"/>
      <c r="BW267" s="266"/>
      <c r="BX267" s="285"/>
      <c r="BY267" s="286"/>
      <c r="BZ267" s="266"/>
      <c r="CA267" s="285"/>
      <c r="CB267" s="715"/>
      <c r="CC267" s="266"/>
      <c r="CD267" s="309"/>
      <c r="CE267" s="310"/>
      <c r="CF267" s="308"/>
      <c r="CG267" s="326"/>
      <c r="CI267" s="737"/>
    </row>
    <row r="268" spans="1:87" s="972" customFormat="1">
      <c r="A268" s="177">
        <f t="shared" si="436"/>
        <v>250</v>
      </c>
      <c r="B268" s="1998" t="s">
        <v>434</v>
      </c>
      <c r="C268" s="1999"/>
      <c r="D268" s="2000"/>
      <c r="E268" s="185"/>
      <c r="F268" s="758"/>
      <c r="G268" s="1207"/>
      <c r="H268" s="183"/>
      <c r="I268" s="207"/>
      <c r="J268" s="547"/>
      <c r="K268" s="195"/>
      <c r="L268" s="492"/>
      <c r="M268" s="547"/>
      <c r="N268" s="195"/>
      <c r="O268" s="492"/>
      <c r="P268" s="547"/>
      <c r="Q268" s="195"/>
      <c r="R268" s="492"/>
      <c r="S268" s="547"/>
      <c r="T268" s="195"/>
      <c r="U268" s="492"/>
      <c r="V268" s="183"/>
      <c r="W268" s="1074"/>
      <c r="X268" s="492"/>
      <c r="Y268" s="183"/>
      <c r="Z268" s="1074"/>
      <c r="AA268" s="492"/>
      <c r="AB268" s="183"/>
      <c r="AC268" s="195"/>
      <c r="AD268" s="492"/>
      <c r="AE268" s="183"/>
      <c r="AF268" s="195"/>
      <c r="AG268" s="492"/>
      <c r="AH268" s="183"/>
      <c r="AI268" s="195"/>
      <c r="AJ268" s="492"/>
      <c r="AK268" s="183"/>
      <c r="AL268" s="195"/>
      <c r="AM268" s="492"/>
      <c r="AN268" s="183"/>
      <c r="AO268" s="195"/>
      <c r="AP268" s="492"/>
      <c r="AQ268" s="183"/>
      <c r="AR268" s="195"/>
      <c r="AS268" s="492"/>
      <c r="AT268" s="183"/>
      <c r="AU268" s="195"/>
      <c r="AV268" s="492"/>
      <c r="AW268" s="183"/>
      <c r="AX268" s="195"/>
      <c r="AY268" s="492"/>
      <c r="AZ268" s="183"/>
      <c r="BA268" s="195"/>
      <c r="BB268" s="492"/>
      <c r="BC268" s="183"/>
      <c r="BD268" s="195"/>
      <c r="BE268" s="492"/>
      <c r="BF268" s="183"/>
      <c r="BG268" s="195"/>
      <c r="BH268" s="492"/>
      <c r="BI268" s="183"/>
      <c r="BJ268" s="195"/>
      <c r="BK268" s="492"/>
      <c r="BL268" s="183"/>
      <c r="BM268" s="195"/>
      <c r="BN268" s="492"/>
      <c r="BO268" s="183"/>
      <c r="BP268" s="195"/>
      <c r="BQ268" s="492"/>
      <c r="BR268" s="285"/>
      <c r="BS268" s="286"/>
      <c r="BT268" s="266"/>
      <c r="BU268" s="285"/>
      <c r="BV268" s="286"/>
      <c r="BW268" s="266"/>
      <c r="BX268" s="285"/>
      <c r="BY268" s="286"/>
      <c r="BZ268" s="266"/>
      <c r="CA268" s="285"/>
      <c r="CB268" s="715"/>
      <c r="CC268" s="266"/>
      <c r="CD268" s="309"/>
      <c r="CE268" s="310"/>
      <c r="CF268" s="308"/>
      <c r="CG268" s="326"/>
      <c r="CI268" s="737"/>
    </row>
    <row r="269" spans="1:87" s="972" customFormat="1" ht="35.25" customHeight="1">
      <c r="A269" s="177">
        <f t="shared" si="436"/>
        <v>251</v>
      </c>
      <c r="B269" s="1799" t="s">
        <v>339</v>
      </c>
      <c r="C269" s="134" t="s">
        <v>219</v>
      </c>
      <c r="D269" s="166" t="s">
        <v>563</v>
      </c>
      <c r="E269" s="218"/>
      <c r="F269" s="758">
        <f>[1]Consultants!F56</f>
        <v>19900</v>
      </c>
      <c r="G269" s="1207">
        <v>71533</v>
      </c>
      <c r="H269" s="183"/>
      <c r="I269" s="207">
        <v>71533</v>
      </c>
      <c r="J269" s="547">
        <f>K269*J$3</f>
        <v>3120.7228876870749</v>
      </c>
      <c r="K269" s="195">
        <v>2392</v>
      </c>
      <c r="L269" s="492">
        <f>K269*L$3</f>
        <v>2111.1210744</v>
      </c>
      <c r="M269" s="547">
        <f>N269*M$3</f>
        <v>8432.6975980000007</v>
      </c>
      <c r="N269" s="195">
        <f>3588+2392</f>
        <v>5980</v>
      </c>
      <c r="O269" s="492">
        <f>N269*O$3</f>
        <v>5447.3023295600005</v>
      </c>
      <c r="P269" s="547">
        <f>Q269*P$3</f>
        <v>0</v>
      </c>
      <c r="Q269" s="195"/>
      <c r="R269" s="492">
        <f>Q269*R$3</f>
        <v>0</v>
      </c>
      <c r="S269" s="547">
        <f>T269*S$3</f>
        <v>5143.9357414535998</v>
      </c>
      <c r="T269" s="195">
        <v>3588</v>
      </c>
      <c r="U269" s="492">
        <f>T269*U$3</f>
        <v>3294.8296508399999</v>
      </c>
      <c r="V269" s="547">
        <f>W269*V$3</f>
        <v>5383.2480624</v>
      </c>
      <c r="W269" s="1074">
        <v>4160</v>
      </c>
      <c r="X269" s="492">
        <f>W269*X$3</f>
        <v>3619.2000166399998</v>
      </c>
      <c r="Y269" s="547">
        <f>Z269*Y$3</f>
        <v>6068.5429741143998</v>
      </c>
      <c r="Z269" s="1074">
        <v>4940</v>
      </c>
      <c r="AA269" s="492">
        <f>Z269*AA$3</f>
        <v>4112.9001969951996</v>
      </c>
      <c r="AB269" s="547">
        <f>AC269*AB$3</f>
        <v>0</v>
      </c>
      <c r="AC269" s="195"/>
      <c r="AD269" s="492">
        <f>AC269*AD$3</f>
        <v>0</v>
      </c>
      <c r="AE269" s="547">
        <f>AF269*AE$3</f>
        <v>0</v>
      </c>
      <c r="AF269" s="195"/>
      <c r="AG269" s="492">
        <f>AF269*AG$3</f>
        <v>0</v>
      </c>
      <c r="AH269" s="547">
        <f>AI269*AH$3</f>
        <v>7570.1924999999992</v>
      </c>
      <c r="AI269" s="195">
        <v>5850</v>
      </c>
      <c r="AJ269" s="492">
        <f>AI269*AJ$3</f>
        <v>5089.5</v>
      </c>
      <c r="AK269" s="547">
        <f>AL269*AK$3</f>
        <v>7486.0792499999998</v>
      </c>
      <c r="AL269" s="195">
        <v>5785</v>
      </c>
      <c r="AM269" s="492">
        <f>AL269*AM$3</f>
        <v>5032.95</v>
      </c>
      <c r="AN269" s="547">
        <f>AO269*AN$3</f>
        <v>10641.620175</v>
      </c>
      <c r="AO269" s="195">
        <v>8223.5</v>
      </c>
      <c r="AP269" s="492">
        <f>AO269*AP$3</f>
        <v>7154.4449999999997</v>
      </c>
      <c r="AQ269" s="547">
        <f>AR269*AQ$3</f>
        <v>6206.2637999999997</v>
      </c>
      <c r="AR269" s="195">
        <v>4796</v>
      </c>
      <c r="AS269" s="492">
        <f>AR269*AS$3</f>
        <v>4172.5199999999995</v>
      </c>
      <c r="AT269" s="547">
        <f>AU269*AT$3</f>
        <v>5656.9525155000001</v>
      </c>
      <c r="AU269" s="195">
        <v>4371.51</v>
      </c>
      <c r="AV269" s="492">
        <f>AU269*AV$3</f>
        <v>3803.2137000000002</v>
      </c>
      <c r="AW269" s="547">
        <f>AX269*AW$3</f>
        <v>3785.0962499999996</v>
      </c>
      <c r="AX269" s="195">
        <v>2925</v>
      </c>
      <c r="AY269" s="492">
        <f>AX269*AY$3</f>
        <v>2544.75</v>
      </c>
      <c r="AZ269" s="547">
        <f>BA269*AZ$3</f>
        <v>3280.4167499999999</v>
      </c>
      <c r="BA269" s="195">
        <v>2535</v>
      </c>
      <c r="BB269" s="492">
        <f>BA269*BB$3</f>
        <v>2205.4499999999998</v>
      </c>
      <c r="BC269" s="547">
        <f>BD269*BC$3</f>
        <v>5551.4744999999994</v>
      </c>
      <c r="BD269" s="195">
        <v>4290</v>
      </c>
      <c r="BE269" s="492">
        <f>BD269*BE$3</f>
        <v>3732.3</v>
      </c>
      <c r="BF269" s="547">
        <f>BG269*BF$3</f>
        <v>0</v>
      </c>
      <c r="BG269" s="195"/>
      <c r="BH269" s="492">
        <f>BG269*BH$3</f>
        <v>0</v>
      </c>
      <c r="BI269" s="547">
        <f>BJ269*BI$3</f>
        <v>0</v>
      </c>
      <c r="BJ269" s="195"/>
      <c r="BK269" s="492">
        <f>BJ269*BK$3</f>
        <v>0</v>
      </c>
      <c r="BL269" s="547">
        <f>BM269*BL$3</f>
        <v>0</v>
      </c>
      <c r="BM269" s="195"/>
      <c r="BN269" s="492">
        <f>BM269*BN$3</f>
        <v>0</v>
      </c>
      <c r="BO269" s="547">
        <f>BP269*BO$3</f>
        <v>0</v>
      </c>
      <c r="BP269" s="195"/>
      <c r="BQ269" s="492">
        <f>BP269*BQ$3</f>
        <v>0</v>
      </c>
      <c r="BR269" s="285">
        <f>J269+M269+P269+S269+V269+Y269+AB269+AE269+AH269+AK269+AN269+AQ269+AT269+AW269+AZ269+BC269+BF269+BI269+BL269+BO269</f>
        <v>78327.243004155083</v>
      </c>
      <c r="BS269" s="286">
        <f>K269+N269+Q269+T269+W269+Z269+AC269+AF269+AI269+AL269+AO269+AR269+AU269+AX269+BA269+BD269+BG269+BJ269+BM269+BP269</f>
        <v>59836.01</v>
      </c>
      <c r="BT269" s="266">
        <f>L269+O269+R269+U269+X269+AA269+AD269+AG269+AJ269+AM269+AP269+AS269+AV269+AY269+BB269+BE269+BH269+BK269+BN269+BQ269</f>
        <v>52320.481968435197</v>
      </c>
      <c r="BU269" s="740">
        <f>BV269*BU$3</f>
        <v>14852.837901999997</v>
      </c>
      <c r="BV269" s="712">
        <f t="shared" ref="BV269:BV274" si="444">I269-BS269</f>
        <v>11696.989999999998</v>
      </c>
      <c r="BW269" s="266">
        <f>BV269*BW$3</f>
        <v>10017.033205229998</v>
      </c>
      <c r="BX269" s="285">
        <f t="shared" ref="BX269:BZ271" si="445">BR269+BU269</f>
        <v>93180.080906155083</v>
      </c>
      <c r="BY269" s="286">
        <f t="shared" si="445"/>
        <v>71533</v>
      </c>
      <c r="BZ269" s="266">
        <f>BT269+BW269</f>
        <v>62337.515173665197</v>
      </c>
      <c r="CA269" s="285">
        <f>CB269*CA$3</f>
        <v>0</v>
      </c>
      <c r="CB269" s="715"/>
      <c r="CC269" s="266">
        <f>CB269*$CC$3</f>
        <v>0</v>
      </c>
      <c r="CD269" s="309">
        <f t="shared" ref="CD269:CF271" si="446">BX269+CA269</f>
        <v>93180.080906155083</v>
      </c>
      <c r="CE269" s="310">
        <f t="shared" si="446"/>
        <v>71533</v>
      </c>
      <c r="CF269" s="308">
        <f>BZ269+CC269</f>
        <v>62337.515173665197</v>
      </c>
      <c r="CG269" s="326"/>
      <c r="CI269" s="737" t="s">
        <v>543</v>
      </c>
    </row>
    <row r="270" spans="1:87" s="972" customFormat="1" ht="34.5" customHeight="1">
      <c r="A270" s="177">
        <f t="shared" si="436"/>
        <v>252</v>
      </c>
      <c r="B270" s="165" t="s">
        <v>664</v>
      </c>
      <c r="C270" s="134" t="s">
        <v>219</v>
      </c>
      <c r="D270" s="166" t="s">
        <v>342</v>
      </c>
      <c r="E270" s="218"/>
      <c r="F270" s="758">
        <f>[1]Consultants!F60</f>
        <v>62700</v>
      </c>
      <c r="G270" s="1207">
        <v>36805</v>
      </c>
      <c r="H270" s="183">
        <v>52300</v>
      </c>
      <c r="I270" s="207">
        <v>36805</v>
      </c>
      <c r="J270" s="547">
        <f>K270*J$3</f>
        <v>23301.44104973138</v>
      </c>
      <c r="K270" s="195">
        <v>17860.3</v>
      </c>
      <c r="L270" s="492">
        <f>K270*L$3</f>
        <v>15763.066774709998</v>
      </c>
      <c r="M270" s="547">
        <f>N270*M$3</f>
        <v>0</v>
      </c>
      <c r="N270" s="195"/>
      <c r="O270" s="492">
        <f>N270*O$3</f>
        <v>0</v>
      </c>
      <c r="P270" s="547">
        <f>Q270*P$3</f>
        <v>27057.807070332998</v>
      </c>
      <c r="Q270" s="195">
        <v>18376.669999999998</v>
      </c>
      <c r="R270" s="492">
        <f>Q270*R$3</f>
        <v>17058.897370969997</v>
      </c>
      <c r="S270" s="547">
        <f>T270*S$3</f>
        <v>814.413482900654</v>
      </c>
      <c r="T270" s="195">
        <v>568.07000000000005</v>
      </c>
      <c r="U270" s="492">
        <f>T270*U$3</f>
        <v>521.65381264010011</v>
      </c>
      <c r="V270" s="547">
        <f>W270*V$3</f>
        <v>0</v>
      </c>
      <c r="W270" s="1074"/>
      <c r="X270" s="492">
        <f>W270*X$3</f>
        <v>0</v>
      </c>
      <c r="Y270" s="547">
        <f>Z270*Y$3</f>
        <v>0</v>
      </c>
      <c r="Z270" s="1074"/>
      <c r="AA270" s="492">
        <f t="shared" ref="AA270:AA331" si="447">Z270*AA$3</f>
        <v>0</v>
      </c>
      <c r="AB270" s="547">
        <f>AC270*AB$3</f>
        <v>0</v>
      </c>
      <c r="AC270" s="195"/>
      <c r="AD270" s="492">
        <f>AC270*AD$3</f>
        <v>0</v>
      </c>
      <c r="AE270" s="547">
        <f>AF270*AE$3</f>
        <v>0</v>
      </c>
      <c r="AF270" s="195"/>
      <c r="AG270" s="492">
        <f>AF270*AG$3</f>
        <v>0</v>
      </c>
      <c r="AH270" s="547">
        <f>AI270*AH$3</f>
        <v>0</v>
      </c>
      <c r="AI270" s="195"/>
      <c r="AJ270" s="492">
        <f>AI270*AJ$3</f>
        <v>0</v>
      </c>
      <c r="AK270" s="547">
        <f>AL270*AK$3</f>
        <v>0</v>
      </c>
      <c r="AL270" s="195"/>
      <c r="AM270" s="492">
        <f>AL270*AM$3</f>
        <v>0</v>
      </c>
      <c r="AN270" s="547">
        <f>AO270*AN$3</f>
        <v>0</v>
      </c>
      <c r="AO270" s="195"/>
      <c r="AP270" s="492">
        <f>AO270*AP$3</f>
        <v>0</v>
      </c>
      <c r="AQ270" s="547">
        <f>AR270*AQ$3</f>
        <v>0</v>
      </c>
      <c r="AR270" s="195"/>
      <c r="AS270" s="492">
        <f>AR270*AS$3</f>
        <v>0</v>
      </c>
      <c r="AT270" s="547">
        <f>AU270*AT$3</f>
        <v>0</v>
      </c>
      <c r="AU270" s="195"/>
      <c r="AV270" s="492">
        <f>AU270*AV$3</f>
        <v>0</v>
      </c>
      <c r="AW270" s="547">
        <f>AX270*AW$3</f>
        <v>0</v>
      </c>
      <c r="AX270" s="195"/>
      <c r="AY270" s="492">
        <f>AX270*AY$3</f>
        <v>0</v>
      </c>
      <c r="AZ270" s="547">
        <f>BA270*AZ$3</f>
        <v>0</v>
      </c>
      <c r="BA270" s="195"/>
      <c r="BB270" s="492">
        <f>BA270*BB$3</f>
        <v>0</v>
      </c>
      <c r="BC270" s="547">
        <f>BD270*BC$3</f>
        <v>0</v>
      </c>
      <c r="BD270" s="195"/>
      <c r="BE270" s="492">
        <f>BD270*BE$3</f>
        <v>0</v>
      </c>
      <c r="BF270" s="547">
        <f>BG270*BF$3</f>
        <v>0</v>
      </c>
      <c r="BG270" s="195"/>
      <c r="BH270" s="492">
        <f>BG270*BH$3</f>
        <v>0</v>
      </c>
      <c r="BI270" s="547">
        <f>BJ270*BI$3</f>
        <v>0</v>
      </c>
      <c r="BJ270" s="195"/>
      <c r="BK270" s="492">
        <f>BJ270*BK$3</f>
        <v>0</v>
      </c>
      <c r="BL270" s="547">
        <f>BM270*BL$3</f>
        <v>0</v>
      </c>
      <c r="BM270" s="195"/>
      <c r="BN270" s="492">
        <f>BM270*BN$3</f>
        <v>0</v>
      </c>
      <c r="BO270" s="547">
        <f>BP270*BO$3</f>
        <v>0</v>
      </c>
      <c r="BP270" s="195"/>
      <c r="BQ270" s="492">
        <f>BP270*BQ$3</f>
        <v>0</v>
      </c>
      <c r="BR270" s="285">
        <f t="shared" ref="BR270:BR311" si="448">J270+M270+P270+S270+V270+Y270+AB270+AE270+AH270+AK270+AN270+AQ270+AT270+AW270+AZ270+BC270+BF270+BI270+BL270+BO270</f>
        <v>51173.661602965032</v>
      </c>
      <c r="BS270" s="286">
        <f t="shared" ref="BS270:BS311" si="449">K270+N270+Q270+T270+W270+Z270+AC270+AF270+AI270+AL270+AO270+AR270+AU270+AX270+BA270+BD270+BG270+BJ270+BM270+BP270</f>
        <v>36805.040000000001</v>
      </c>
      <c r="BT270" s="266">
        <f t="shared" ref="BT270:BT311" si="450">L270+O270+R270+U270+X270+AA270+AD270+AG270+AJ270+AM270+AP270+AS270+AV270+AY270+BB270+BE270+BH270+BK270+BN270+BQ270</f>
        <v>33343.617958320094</v>
      </c>
      <c r="BU270" s="713">
        <f t="shared" ref="BU270:BU275" si="451">H270-BR270</f>
        <v>1126.3383970349678</v>
      </c>
      <c r="BV270" s="712">
        <f t="shared" si="444"/>
        <v>-4.0000000000873115E-2</v>
      </c>
      <c r="BW270" s="266">
        <f>BV270*BW$3</f>
        <v>-3.4255080000747715E-2</v>
      </c>
      <c r="BX270" s="285">
        <f t="shared" si="445"/>
        <v>52300</v>
      </c>
      <c r="BY270" s="286">
        <f t="shared" si="445"/>
        <v>36805</v>
      </c>
      <c r="BZ270" s="266">
        <f t="shared" si="445"/>
        <v>33343.583703240096</v>
      </c>
      <c r="CA270" s="285">
        <f>CB270*CA$3</f>
        <v>0</v>
      </c>
      <c r="CB270" s="715">
        <v>0</v>
      </c>
      <c r="CC270" s="266">
        <f>CB270*$CC$3</f>
        <v>0</v>
      </c>
      <c r="CD270" s="309">
        <f t="shared" si="446"/>
        <v>52300</v>
      </c>
      <c r="CE270" s="310">
        <f t="shared" si="446"/>
        <v>36805</v>
      </c>
      <c r="CF270" s="308">
        <f t="shared" si="446"/>
        <v>33343.583703240096</v>
      </c>
      <c r="CG270" s="326"/>
      <c r="CI270" s="737" t="s">
        <v>311</v>
      </c>
    </row>
    <row r="271" spans="1:87" s="972" customFormat="1" ht="27.75" customHeight="1">
      <c r="A271" s="177">
        <f t="shared" si="436"/>
        <v>253</v>
      </c>
      <c r="B271" s="165" t="s">
        <v>341</v>
      </c>
      <c r="C271" s="134" t="s">
        <v>219</v>
      </c>
      <c r="D271" s="166" t="s">
        <v>343</v>
      </c>
      <c r="E271" s="218"/>
      <c r="F271" s="758">
        <f>Consultants!F93</f>
        <v>0</v>
      </c>
      <c r="G271" s="1207">
        <v>15416</v>
      </c>
      <c r="H271" s="183">
        <v>24975.84</v>
      </c>
      <c r="I271" s="207">
        <v>15416</v>
      </c>
      <c r="J271" s="547">
        <f>K271*J$3</f>
        <v>0</v>
      </c>
      <c r="K271" s="195"/>
      <c r="L271" s="492">
        <f>K271*L$3</f>
        <v>0</v>
      </c>
      <c r="M271" s="547">
        <f>N271*M$3</f>
        <v>0</v>
      </c>
      <c r="N271" s="195"/>
      <c r="O271" s="492">
        <f>N271*O$3</f>
        <v>0</v>
      </c>
      <c r="P271" s="547">
        <f>Q271*P$3</f>
        <v>0</v>
      </c>
      <c r="Q271" s="195"/>
      <c r="R271" s="492">
        <f>Q271*R$3</f>
        <v>0</v>
      </c>
      <c r="S271" s="547">
        <f>T271*S$3</f>
        <v>10966.919744874729</v>
      </c>
      <c r="T271" s="195">
        <v>7649.65</v>
      </c>
      <c r="U271" s="492">
        <f>T271*U$3</f>
        <v>7024.6080374994999</v>
      </c>
      <c r="V271" s="547">
        <f>W271*V$3</f>
        <v>0</v>
      </c>
      <c r="W271" s="1074"/>
      <c r="X271" s="492">
        <f>W271*X$3</f>
        <v>0</v>
      </c>
      <c r="Y271" s="547">
        <f>Z271*Y$3</f>
        <v>9541.4816698004488</v>
      </c>
      <c r="Z271" s="1074">
        <v>7767.09</v>
      </c>
      <c r="AA271" s="492">
        <f t="shared" si="447"/>
        <v>6466.6530346314667</v>
      </c>
      <c r="AB271" s="547">
        <f>AC271*AB$3</f>
        <v>0</v>
      </c>
      <c r="AC271" s="195"/>
      <c r="AD271" s="492">
        <f>AC271*AD$3</f>
        <v>0</v>
      </c>
      <c r="AE271" s="547">
        <f>AF271*AE$3</f>
        <v>0</v>
      </c>
      <c r="AF271" s="195"/>
      <c r="AG271" s="492">
        <f>AF271*AG$3</f>
        <v>0</v>
      </c>
      <c r="AH271" s="547">
        <f>AI271*AH$3</f>
        <v>0</v>
      </c>
      <c r="AI271" s="195"/>
      <c r="AJ271" s="492">
        <f>AI271*AJ$3</f>
        <v>0</v>
      </c>
      <c r="AK271" s="547">
        <f>AL271*AK$3</f>
        <v>0</v>
      </c>
      <c r="AL271" s="195"/>
      <c r="AM271" s="492">
        <f>AL271*AM$3</f>
        <v>0</v>
      </c>
      <c r="AN271" s="547">
        <f>AO271*AN$3</f>
        <v>0</v>
      </c>
      <c r="AO271" s="195"/>
      <c r="AP271" s="492">
        <f>AO271*AP$3</f>
        <v>0</v>
      </c>
      <c r="AQ271" s="547">
        <f>AR271*AQ$3</f>
        <v>0</v>
      </c>
      <c r="AR271" s="195"/>
      <c r="AS271" s="492">
        <f>AR271*AS$3</f>
        <v>0</v>
      </c>
      <c r="AT271" s="547">
        <f>AU271*AT$3</f>
        <v>0</v>
      </c>
      <c r="AU271" s="195"/>
      <c r="AV271" s="492">
        <f>AU271*AV$3</f>
        <v>0</v>
      </c>
      <c r="AW271" s="547">
        <f>AX271*AW$3</f>
        <v>0</v>
      </c>
      <c r="AX271" s="195"/>
      <c r="AY271" s="492">
        <f>AX271*AY$3</f>
        <v>0</v>
      </c>
      <c r="AZ271" s="547">
        <f>BA271*AZ$3</f>
        <v>0</v>
      </c>
      <c r="BA271" s="195"/>
      <c r="BB271" s="492">
        <f>BA271*BB$3</f>
        <v>0</v>
      </c>
      <c r="BC271" s="547">
        <f>BD271*BC$3</f>
        <v>0</v>
      </c>
      <c r="BD271" s="195"/>
      <c r="BE271" s="492">
        <f>BD271*BE$3</f>
        <v>0</v>
      </c>
      <c r="BF271" s="547">
        <f>BG271*BF$3</f>
        <v>0</v>
      </c>
      <c r="BG271" s="195"/>
      <c r="BH271" s="492">
        <f>BG271*BH$3</f>
        <v>0</v>
      </c>
      <c r="BI271" s="547">
        <f>BJ271*BI$3</f>
        <v>0</v>
      </c>
      <c r="BJ271" s="195"/>
      <c r="BK271" s="492">
        <f>BJ271*BK$3</f>
        <v>0</v>
      </c>
      <c r="BL271" s="547">
        <f>BM271*BL$3</f>
        <v>0</v>
      </c>
      <c r="BM271" s="195"/>
      <c r="BN271" s="492">
        <f>BM271*BN$3</f>
        <v>0</v>
      </c>
      <c r="BO271" s="547">
        <f>BP271*BO$3</f>
        <v>0</v>
      </c>
      <c r="BP271" s="195"/>
      <c r="BQ271" s="492">
        <f>BP271*BQ$3</f>
        <v>0</v>
      </c>
      <c r="BR271" s="285">
        <f t="shared" si="448"/>
        <v>20508.40141467518</v>
      </c>
      <c r="BS271" s="286">
        <f t="shared" si="449"/>
        <v>15416.74</v>
      </c>
      <c r="BT271" s="266">
        <f t="shared" si="450"/>
        <v>13491.261072130967</v>
      </c>
      <c r="BU271" s="713">
        <f t="shared" si="451"/>
        <v>4467.4385853248205</v>
      </c>
      <c r="BV271" s="712">
        <f t="shared" si="444"/>
        <v>-0.73999999999978172</v>
      </c>
      <c r="BW271" s="266">
        <f>BV271*BW$3</f>
        <v>-0.63371897999981308</v>
      </c>
      <c r="BX271" s="285">
        <f t="shared" si="445"/>
        <v>24975.84</v>
      </c>
      <c r="BY271" s="286">
        <f t="shared" si="445"/>
        <v>15416</v>
      </c>
      <c r="BZ271" s="266">
        <f t="shared" si="445"/>
        <v>13490.627353150967</v>
      </c>
      <c r="CA271" s="285">
        <f>CB271*CA$3</f>
        <v>0</v>
      </c>
      <c r="CB271" s="715"/>
      <c r="CC271" s="266">
        <f>CB271*$CC$3</f>
        <v>0</v>
      </c>
      <c r="CD271" s="309">
        <f t="shared" si="446"/>
        <v>24975.84</v>
      </c>
      <c r="CE271" s="310">
        <f t="shared" si="446"/>
        <v>15416</v>
      </c>
      <c r="CF271" s="308">
        <f t="shared" si="446"/>
        <v>13490.627353150967</v>
      </c>
      <c r="CG271" s="326"/>
      <c r="CI271" s="737" t="s">
        <v>311</v>
      </c>
    </row>
    <row r="272" spans="1:87" s="972" customFormat="1" ht="31.5" customHeight="1">
      <c r="A272" s="177">
        <f t="shared" si="436"/>
        <v>254</v>
      </c>
      <c r="B272" s="165" t="s">
        <v>344</v>
      </c>
      <c r="C272" s="134" t="s">
        <v>219</v>
      </c>
      <c r="D272" s="166" t="s">
        <v>345</v>
      </c>
      <c r="E272" s="218"/>
      <c r="F272" s="758">
        <f>Consultants!F96</f>
        <v>60600</v>
      </c>
      <c r="G272" s="1207">
        <v>0</v>
      </c>
      <c r="H272" s="183">
        <v>32733.759999999998</v>
      </c>
      <c r="I272" s="207">
        <v>0</v>
      </c>
      <c r="J272" s="547">
        <f t="shared" ref="J272:J282" si="452">K272*J$3</f>
        <v>0</v>
      </c>
      <c r="K272" s="195"/>
      <c r="L272" s="492">
        <f t="shared" ref="L272:L282" si="453">K272*L$3</f>
        <v>0</v>
      </c>
      <c r="M272" s="547">
        <f t="shared" ref="M272:M282" si="454">N272*M$3</f>
        <v>0</v>
      </c>
      <c r="N272" s="195"/>
      <c r="O272" s="492">
        <f t="shared" ref="O272:O282" si="455">N272*O$3</f>
        <v>0</v>
      </c>
      <c r="P272" s="547">
        <f t="shared" ref="P272:P282" si="456">Q272*P$3</f>
        <v>0</v>
      </c>
      <c r="Q272" s="195"/>
      <c r="R272" s="492">
        <f t="shared" ref="R272:R282" si="457">Q272*R$3</f>
        <v>0</v>
      </c>
      <c r="S272" s="547">
        <f t="shared" ref="S272:S282" si="458">T272*S$3</f>
        <v>0</v>
      </c>
      <c r="T272" s="195"/>
      <c r="U272" s="492">
        <f t="shared" ref="U272:U282" si="459">T272*U$3</f>
        <v>0</v>
      </c>
      <c r="V272" s="547">
        <f t="shared" ref="V272:V282" si="460">W272*V$3</f>
        <v>0</v>
      </c>
      <c r="W272" s="1074"/>
      <c r="X272" s="492">
        <f t="shared" ref="X272:X282" si="461">W272*X$3</f>
        <v>0</v>
      </c>
      <c r="Y272" s="547">
        <f t="shared" ref="Y272:Y282" si="462">Z272*Y$3</f>
        <v>0</v>
      </c>
      <c r="Z272" s="1074"/>
      <c r="AA272" s="492">
        <f t="shared" si="447"/>
        <v>0</v>
      </c>
      <c r="AB272" s="547">
        <f t="shared" ref="AB272:AB282" si="463">AC272*AB$3</f>
        <v>0</v>
      </c>
      <c r="AC272" s="195"/>
      <c r="AD272" s="492">
        <f t="shared" ref="AD272:AD282" si="464">AC272*AD$3</f>
        <v>0</v>
      </c>
      <c r="AE272" s="547">
        <f t="shared" ref="AE272:AE282" si="465">AF272*AE$3</f>
        <v>0</v>
      </c>
      <c r="AF272" s="195"/>
      <c r="AG272" s="492">
        <f t="shared" ref="AG272:AG282" si="466">AF272*AG$3</f>
        <v>0</v>
      </c>
      <c r="AH272" s="547">
        <f t="shared" ref="AH272:AH282" si="467">AI272*AH$3</f>
        <v>0</v>
      </c>
      <c r="AI272" s="195"/>
      <c r="AJ272" s="492">
        <f t="shared" ref="AJ272:AJ282" si="468">AI272*AJ$3</f>
        <v>0</v>
      </c>
      <c r="AK272" s="547">
        <f t="shared" ref="AK272:AK282" si="469">AL272*AK$3</f>
        <v>0</v>
      </c>
      <c r="AL272" s="195"/>
      <c r="AM272" s="492">
        <f t="shared" ref="AM272:AM282" si="470">AL272*AM$3</f>
        <v>0</v>
      </c>
      <c r="AN272" s="547">
        <f t="shared" ref="AN272:AN282" si="471">AO272*AN$3</f>
        <v>0</v>
      </c>
      <c r="AO272" s="195"/>
      <c r="AP272" s="492">
        <f t="shared" ref="AP272:AP282" si="472">AO272*AP$3</f>
        <v>0</v>
      </c>
      <c r="AQ272" s="547">
        <f t="shared" ref="AQ272:AQ282" si="473">AR272*AQ$3</f>
        <v>0</v>
      </c>
      <c r="AR272" s="195"/>
      <c r="AS272" s="492">
        <f t="shared" ref="AS272:AS282" si="474">AR272*AS$3</f>
        <v>0</v>
      </c>
      <c r="AT272" s="547">
        <f t="shared" ref="AT272:AT282" si="475">AU272*AT$3</f>
        <v>0</v>
      </c>
      <c r="AU272" s="195"/>
      <c r="AV272" s="492">
        <f t="shared" ref="AV272:AV282" si="476">AU272*AV$3</f>
        <v>0</v>
      </c>
      <c r="AW272" s="547">
        <f t="shared" ref="AW272:AW282" si="477">AX272*AW$3</f>
        <v>0</v>
      </c>
      <c r="AX272" s="195"/>
      <c r="AY272" s="492">
        <f t="shared" ref="AY272:AY282" si="478">AX272*AY$3</f>
        <v>0</v>
      </c>
      <c r="AZ272" s="547">
        <f t="shared" ref="AZ272:AZ282" si="479">BA272*AZ$3</f>
        <v>0</v>
      </c>
      <c r="BA272" s="195"/>
      <c r="BB272" s="492">
        <f t="shared" ref="BB272:BB282" si="480">BA272*BB$3</f>
        <v>0</v>
      </c>
      <c r="BC272" s="547">
        <f t="shared" ref="BC272:BC282" si="481">BD272*BC$3</f>
        <v>0</v>
      </c>
      <c r="BD272" s="195"/>
      <c r="BE272" s="492">
        <f t="shared" ref="BE272:BE282" si="482">BD272*BE$3</f>
        <v>0</v>
      </c>
      <c r="BF272" s="547">
        <f t="shared" ref="BF272:BF282" si="483">BG272*BF$3</f>
        <v>0</v>
      </c>
      <c r="BG272" s="195"/>
      <c r="BH272" s="492">
        <f t="shared" ref="BH272:BH282" si="484">BG272*BH$3</f>
        <v>0</v>
      </c>
      <c r="BI272" s="547">
        <f t="shared" ref="BI272:BI282" si="485">BJ272*BI$3</f>
        <v>0</v>
      </c>
      <c r="BJ272" s="195"/>
      <c r="BK272" s="492">
        <f t="shared" ref="BK272:BK282" si="486">BJ272*BK$3</f>
        <v>0</v>
      </c>
      <c r="BL272" s="547">
        <f t="shared" ref="BL272:BL282" si="487">BM272*BL$3</f>
        <v>0</v>
      </c>
      <c r="BM272" s="195"/>
      <c r="BN272" s="492">
        <f t="shared" ref="BN272:BN282" si="488">BM272*BN$3</f>
        <v>0</v>
      </c>
      <c r="BO272" s="547">
        <f t="shared" ref="BO272:BO282" si="489">BP272*BO$3</f>
        <v>0</v>
      </c>
      <c r="BP272" s="195"/>
      <c r="BQ272" s="492">
        <f t="shared" ref="BQ272:BQ282" si="490">BP272*BQ$3</f>
        <v>0</v>
      </c>
      <c r="BR272" s="285">
        <f t="shared" si="448"/>
        <v>0</v>
      </c>
      <c r="BS272" s="286">
        <f t="shared" si="449"/>
        <v>0</v>
      </c>
      <c r="BT272" s="266">
        <f t="shared" si="450"/>
        <v>0</v>
      </c>
      <c r="BU272" s="713">
        <f t="shared" si="451"/>
        <v>32733.759999999998</v>
      </c>
      <c r="BV272" s="712">
        <f t="shared" si="444"/>
        <v>0</v>
      </c>
      <c r="BW272" s="266">
        <f t="shared" ref="BW272:BW282" si="491">BV272*BW$3</f>
        <v>0</v>
      </c>
      <c r="BX272" s="285">
        <f t="shared" ref="BX272:BZ275" si="492">BR272+BU272</f>
        <v>32733.759999999998</v>
      </c>
      <c r="BY272" s="286">
        <f t="shared" si="492"/>
        <v>0</v>
      </c>
      <c r="BZ272" s="266">
        <f t="shared" si="492"/>
        <v>0</v>
      </c>
      <c r="CA272" s="285">
        <f t="shared" ref="CA272:CA282" si="493">CB272*CA$3</f>
        <v>0</v>
      </c>
      <c r="CB272" s="715">
        <v>0</v>
      </c>
      <c r="CC272" s="266">
        <f t="shared" ref="CC272:CC282" si="494">CB272*$CC$3</f>
        <v>0</v>
      </c>
      <c r="CD272" s="309">
        <f t="shared" ref="CD272:CF275" si="495">BX272+CA272</f>
        <v>32733.759999999998</v>
      </c>
      <c r="CE272" s="310">
        <f t="shared" si="495"/>
        <v>0</v>
      </c>
      <c r="CF272" s="308">
        <f t="shared" si="495"/>
        <v>0</v>
      </c>
      <c r="CG272" s="326"/>
      <c r="CI272" s="737" t="s">
        <v>543</v>
      </c>
    </row>
    <row r="273" spans="1:87" s="972" customFormat="1" ht="31.5" customHeight="1">
      <c r="A273" s="177">
        <f t="shared" si="436"/>
        <v>255</v>
      </c>
      <c r="B273" s="1799" t="s">
        <v>1095</v>
      </c>
      <c r="C273" s="134" t="s">
        <v>219</v>
      </c>
      <c r="D273" s="166" t="s">
        <v>594</v>
      </c>
      <c r="E273" s="218"/>
      <c r="F273" s="758">
        <v>0</v>
      </c>
      <c r="G273" s="1207">
        <v>92350</v>
      </c>
      <c r="H273" s="183">
        <v>0</v>
      </c>
      <c r="I273" s="207">
        <v>92350</v>
      </c>
      <c r="J273" s="547">
        <f t="shared" si="452"/>
        <v>0</v>
      </c>
      <c r="K273" s="195"/>
      <c r="L273" s="492">
        <f t="shared" si="453"/>
        <v>0</v>
      </c>
      <c r="M273" s="547">
        <f t="shared" si="454"/>
        <v>0</v>
      </c>
      <c r="N273" s="195"/>
      <c r="O273" s="492">
        <f t="shared" si="455"/>
        <v>0</v>
      </c>
      <c r="P273" s="547">
        <f t="shared" si="456"/>
        <v>0</v>
      </c>
      <c r="Q273" s="195"/>
      <c r="R273" s="492">
        <f t="shared" si="457"/>
        <v>0</v>
      </c>
      <c r="S273" s="547">
        <f t="shared" si="458"/>
        <v>0</v>
      </c>
      <c r="T273" s="195"/>
      <c r="U273" s="492">
        <f t="shared" si="459"/>
        <v>0</v>
      </c>
      <c r="V273" s="547">
        <f t="shared" si="460"/>
        <v>0</v>
      </c>
      <c r="W273" s="1074"/>
      <c r="X273" s="492">
        <f t="shared" si="461"/>
        <v>0</v>
      </c>
      <c r="Y273" s="547">
        <f t="shared" si="462"/>
        <v>0</v>
      </c>
      <c r="Z273" s="1074"/>
      <c r="AA273" s="492">
        <f t="shared" si="447"/>
        <v>0</v>
      </c>
      <c r="AB273" s="547">
        <f t="shared" si="463"/>
        <v>0</v>
      </c>
      <c r="AC273" s="195"/>
      <c r="AD273" s="492">
        <f t="shared" si="464"/>
        <v>0</v>
      </c>
      <c r="AE273" s="547">
        <f t="shared" si="465"/>
        <v>0</v>
      </c>
      <c r="AF273" s="195"/>
      <c r="AG273" s="492">
        <f t="shared" si="466"/>
        <v>0</v>
      </c>
      <c r="AH273" s="547">
        <f t="shared" si="467"/>
        <v>0</v>
      </c>
      <c r="AI273" s="195"/>
      <c r="AJ273" s="492">
        <f t="shared" si="468"/>
        <v>0</v>
      </c>
      <c r="AK273" s="547">
        <f t="shared" si="469"/>
        <v>0</v>
      </c>
      <c r="AL273" s="195"/>
      <c r="AM273" s="492">
        <f t="shared" si="470"/>
        <v>0</v>
      </c>
      <c r="AN273" s="547">
        <f t="shared" si="471"/>
        <v>0</v>
      </c>
      <c r="AO273" s="195"/>
      <c r="AP273" s="492">
        <f t="shared" si="472"/>
        <v>0</v>
      </c>
      <c r="AQ273" s="547">
        <f t="shared" si="473"/>
        <v>0</v>
      </c>
      <c r="AR273" s="195"/>
      <c r="AS273" s="492">
        <f t="shared" si="474"/>
        <v>0</v>
      </c>
      <c r="AT273" s="547">
        <f t="shared" si="475"/>
        <v>6848.0220165000001</v>
      </c>
      <c r="AU273" s="195">
        <v>5291.93</v>
      </c>
      <c r="AV273" s="492">
        <f t="shared" si="476"/>
        <v>4603.9791000000005</v>
      </c>
      <c r="AW273" s="547">
        <f t="shared" si="477"/>
        <v>24467.987983499999</v>
      </c>
      <c r="AX273" s="195">
        <v>18908.07</v>
      </c>
      <c r="AY273" s="492">
        <f t="shared" si="478"/>
        <v>16450.0209</v>
      </c>
      <c r="AZ273" s="547">
        <f t="shared" si="479"/>
        <v>0</v>
      </c>
      <c r="BA273" s="195"/>
      <c r="BB273" s="492">
        <f t="shared" si="480"/>
        <v>0</v>
      </c>
      <c r="BC273" s="547">
        <f t="shared" si="481"/>
        <v>43842.413999999997</v>
      </c>
      <c r="BD273" s="195">
        <v>33880</v>
      </c>
      <c r="BE273" s="492">
        <f t="shared" si="482"/>
        <v>29475.599999999999</v>
      </c>
      <c r="BF273" s="547">
        <f t="shared" si="483"/>
        <v>0</v>
      </c>
      <c r="BG273" s="195"/>
      <c r="BH273" s="492">
        <f t="shared" si="484"/>
        <v>0</v>
      </c>
      <c r="BI273" s="547">
        <f t="shared" si="485"/>
        <v>0</v>
      </c>
      <c r="BJ273" s="195"/>
      <c r="BK273" s="492">
        <f t="shared" si="486"/>
        <v>0</v>
      </c>
      <c r="BL273" s="547">
        <f t="shared" si="487"/>
        <v>0</v>
      </c>
      <c r="BM273" s="195"/>
      <c r="BN273" s="492">
        <f t="shared" si="488"/>
        <v>0</v>
      </c>
      <c r="BO273" s="547">
        <f t="shared" si="489"/>
        <v>0</v>
      </c>
      <c r="BP273" s="195"/>
      <c r="BQ273" s="492">
        <f t="shared" si="490"/>
        <v>0</v>
      </c>
      <c r="BR273" s="285">
        <f>J273+M273+P273+S273+V273+Y273+AB273+AE273+AH273+AK273+AN273+AQ273+AT273+AW273+AZ273+BC273+BF273+BI273+BL273+BO273</f>
        <v>75158.423999999999</v>
      </c>
      <c r="BS273" s="286">
        <f>K273+N273+Q273+T273+W273+Z273+AC273+AF273+AI273+AL273+AO273+AR273+AU273+AX273+BA273+BD273+BG273+BJ273+BM273+BP273</f>
        <v>58080</v>
      </c>
      <c r="BT273" s="266">
        <f>L273+O273+R273+U273+X273+AA273+AD273+AG273+AJ273+AM273+AP273+AS273+AV273+AY273+BB273+BE273+BH273+BK273+BN273+BQ273</f>
        <v>50529.599999999999</v>
      </c>
      <c r="BU273" s="713">
        <f t="shared" si="451"/>
        <v>-75158.423999999999</v>
      </c>
      <c r="BV273" s="712">
        <f t="shared" si="444"/>
        <v>34270</v>
      </c>
      <c r="BW273" s="266">
        <f t="shared" si="491"/>
        <v>29348.039790000003</v>
      </c>
      <c r="BX273" s="285">
        <f>BR273+BU273</f>
        <v>0</v>
      </c>
      <c r="BY273" s="286">
        <f>BS273+BV273</f>
        <v>92350</v>
      </c>
      <c r="BZ273" s="266">
        <f>BT273+BW273</f>
        <v>79877.639790000001</v>
      </c>
      <c r="CA273" s="285">
        <f t="shared" si="493"/>
        <v>0</v>
      </c>
      <c r="CB273" s="715">
        <v>0</v>
      </c>
      <c r="CC273" s="266">
        <f t="shared" si="494"/>
        <v>0</v>
      </c>
      <c r="CD273" s="309">
        <f>BX273+CA273</f>
        <v>0</v>
      </c>
      <c r="CE273" s="310">
        <f>BY273+CB273</f>
        <v>92350</v>
      </c>
      <c r="CF273" s="308">
        <f>BZ273+CC273</f>
        <v>79877.639790000001</v>
      </c>
      <c r="CG273" s="326"/>
      <c r="CI273" s="737" t="s">
        <v>543</v>
      </c>
    </row>
    <row r="274" spans="1:87" s="972" customFormat="1" ht="33.75" customHeight="1">
      <c r="A274" s="177">
        <f t="shared" si="436"/>
        <v>256</v>
      </c>
      <c r="B274" s="165" t="s">
        <v>1113</v>
      </c>
      <c r="C274" s="134" t="s">
        <v>219</v>
      </c>
      <c r="D274" s="166" t="s">
        <v>1080</v>
      </c>
      <c r="E274" s="218"/>
      <c r="F274" s="758">
        <f>Consultants!F98</f>
        <v>0</v>
      </c>
      <c r="G274" s="1207">
        <v>47830</v>
      </c>
      <c r="H274" s="183">
        <v>0</v>
      </c>
      <c r="I274" s="207">
        <v>47830</v>
      </c>
      <c r="J274" s="547">
        <f t="shared" si="452"/>
        <v>0</v>
      </c>
      <c r="K274" s="195"/>
      <c r="L274" s="492">
        <f t="shared" si="453"/>
        <v>0</v>
      </c>
      <c r="M274" s="547">
        <f t="shared" si="454"/>
        <v>0</v>
      </c>
      <c r="N274" s="195"/>
      <c r="O274" s="492">
        <f t="shared" si="455"/>
        <v>0</v>
      </c>
      <c r="P274" s="547">
        <f t="shared" si="456"/>
        <v>0</v>
      </c>
      <c r="Q274" s="195"/>
      <c r="R274" s="492">
        <f t="shared" si="457"/>
        <v>0</v>
      </c>
      <c r="S274" s="547">
        <f t="shared" si="458"/>
        <v>0</v>
      </c>
      <c r="T274" s="195"/>
      <c r="U274" s="492">
        <f t="shared" si="459"/>
        <v>0</v>
      </c>
      <c r="V274" s="547">
        <f t="shared" si="460"/>
        <v>0</v>
      </c>
      <c r="W274" s="1074"/>
      <c r="X274" s="492">
        <f t="shared" si="461"/>
        <v>0</v>
      </c>
      <c r="Y274" s="547">
        <f t="shared" si="462"/>
        <v>0</v>
      </c>
      <c r="Z274" s="1074"/>
      <c r="AA274" s="492">
        <f t="shared" si="447"/>
        <v>0</v>
      </c>
      <c r="AB274" s="547">
        <f t="shared" si="463"/>
        <v>0</v>
      </c>
      <c r="AC274" s="195"/>
      <c r="AD274" s="492">
        <f t="shared" si="464"/>
        <v>0</v>
      </c>
      <c r="AE274" s="547">
        <f t="shared" si="465"/>
        <v>0</v>
      </c>
      <c r="AF274" s="195"/>
      <c r="AG274" s="492">
        <f t="shared" si="466"/>
        <v>0</v>
      </c>
      <c r="AH274" s="547">
        <f t="shared" si="467"/>
        <v>0</v>
      </c>
      <c r="AI274" s="195"/>
      <c r="AJ274" s="492">
        <f t="shared" si="468"/>
        <v>0</v>
      </c>
      <c r="AK274" s="547">
        <f t="shared" si="469"/>
        <v>0</v>
      </c>
      <c r="AL274" s="195"/>
      <c r="AM274" s="492">
        <f t="shared" si="470"/>
        <v>0</v>
      </c>
      <c r="AN274" s="547">
        <f t="shared" si="471"/>
        <v>0</v>
      </c>
      <c r="AO274" s="195"/>
      <c r="AP274" s="492">
        <f t="shared" si="472"/>
        <v>0</v>
      </c>
      <c r="AQ274" s="547">
        <f t="shared" si="473"/>
        <v>0</v>
      </c>
      <c r="AR274" s="195"/>
      <c r="AS274" s="492">
        <f t="shared" si="474"/>
        <v>0</v>
      </c>
      <c r="AT274" s="547">
        <f t="shared" si="475"/>
        <v>0</v>
      </c>
      <c r="AU274" s="195"/>
      <c r="AV274" s="492">
        <f t="shared" si="476"/>
        <v>0</v>
      </c>
      <c r="AW274" s="547">
        <f t="shared" si="477"/>
        <v>18311.713335</v>
      </c>
      <c r="AX274" s="195">
        <v>14150.7</v>
      </c>
      <c r="AY274" s="492">
        <f t="shared" si="478"/>
        <v>12311.109</v>
      </c>
      <c r="AZ274" s="547">
        <f t="shared" si="479"/>
        <v>0</v>
      </c>
      <c r="BA274" s="195"/>
      <c r="BB274" s="492">
        <f t="shared" si="480"/>
        <v>0</v>
      </c>
      <c r="BC274" s="547">
        <f t="shared" si="481"/>
        <v>32924.100053999995</v>
      </c>
      <c r="BD274" s="195">
        <v>25442.68</v>
      </c>
      <c r="BE274" s="492">
        <f t="shared" si="482"/>
        <v>22135.131600000001</v>
      </c>
      <c r="BF274" s="547">
        <f t="shared" si="483"/>
        <v>0</v>
      </c>
      <c r="BG274" s="195"/>
      <c r="BH274" s="492">
        <f t="shared" si="484"/>
        <v>0</v>
      </c>
      <c r="BI274" s="547">
        <f t="shared" si="485"/>
        <v>0</v>
      </c>
      <c r="BJ274" s="195"/>
      <c r="BK274" s="492">
        <f t="shared" si="486"/>
        <v>0</v>
      </c>
      <c r="BL274" s="547">
        <f t="shared" si="487"/>
        <v>0</v>
      </c>
      <c r="BM274" s="195"/>
      <c r="BN274" s="492">
        <f t="shared" si="488"/>
        <v>0</v>
      </c>
      <c r="BO274" s="547">
        <f t="shared" si="489"/>
        <v>0</v>
      </c>
      <c r="BP274" s="195"/>
      <c r="BQ274" s="492">
        <f t="shared" si="490"/>
        <v>0</v>
      </c>
      <c r="BR274" s="285">
        <f t="shared" si="448"/>
        <v>51235.813388999995</v>
      </c>
      <c r="BS274" s="286">
        <f t="shared" si="449"/>
        <v>39593.380000000005</v>
      </c>
      <c r="BT274" s="266">
        <f t="shared" si="450"/>
        <v>34446.240600000005</v>
      </c>
      <c r="BU274" s="713">
        <f t="shared" si="451"/>
        <v>-51235.813388999995</v>
      </c>
      <c r="BV274" s="712">
        <f t="shared" si="444"/>
        <v>8236.6199999999953</v>
      </c>
      <c r="BW274" s="266">
        <f t="shared" si="491"/>
        <v>7053.6519257399968</v>
      </c>
      <c r="BX274" s="285">
        <f t="shared" si="492"/>
        <v>0</v>
      </c>
      <c r="BY274" s="286">
        <f t="shared" si="492"/>
        <v>47830</v>
      </c>
      <c r="BZ274" s="266">
        <f t="shared" si="492"/>
        <v>41499.892525740004</v>
      </c>
      <c r="CA274" s="285">
        <f t="shared" si="493"/>
        <v>0</v>
      </c>
      <c r="CB274" s="715">
        <v>0</v>
      </c>
      <c r="CC274" s="266">
        <f t="shared" si="494"/>
        <v>0</v>
      </c>
      <c r="CD274" s="309">
        <f t="shared" si="495"/>
        <v>0</v>
      </c>
      <c r="CE274" s="310">
        <f t="shared" si="495"/>
        <v>47830</v>
      </c>
      <c r="CF274" s="308">
        <f t="shared" si="495"/>
        <v>41499.892525740004</v>
      </c>
      <c r="CG274" s="326"/>
      <c r="CI274" s="737">
        <v>0</v>
      </c>
    </row>
    <row r="275" spans="1:87" s="972" customFormat="1" ht="36" customHeight="1">
      <c r="A275" s="177">
        <f t="shared" si="436"/>
        <v>257</v>
      </c>
      <c r="B275" s="1799" t="s">
        <v>1117</v>
      </c>
      <c r="C275" s="134" t="s">
        <v>219</v>
      </c>
      <c r="D275" s="166" t="s">
        <v>1087</v>
      </c>
      <c r="E275" s="218"/>
      <c r="F275" s="758">
        <f>Consultants!F99</f>
        <v>0</v>
      </c>
      <c r="G275" s="1207">
        <v>6000</v>
      </c>
      <c r="H275" s="183">
        <v>0</v>
      </c>
      <c r="I275" s="207">
        <v>6000</v>
      </c>
      <c r="J275" s="547">
        <f t="shared" si="452"/>
        <v>0</v>
      </c>
      <c r="K275" s="195"/>
      <c r="L275" s="492">
        <f t="shared" si="453"/>
        <v>0</v>
      </c>
      <c r="M275" s="547">
        <f t="shared" si="454"/>
        <v>0</v>
      </c>
      <c r="N275" s="195"/>
      <c r="O275" s="492">
        <f t="shared" si="455"/>
        <v>0</v>
      </c>
      <c r="P275" s="547">
        <f t="shared" si="456"/>
        <v>0</v>
      </c>
      <c r="Q275" s="195"/>
      <c r="R275" s="492">
        <f t="shared" si="457"/>
        <v>0</v>
      </c>
      <c r="S275" s="547">
        <f t="shared" si="458"/>
        <v>0</v>
      </c>
      <c r="T275" s="195"/>
      <c r="U275" s="492">
        <f t="shared" si="459"/>
        <v>0</v>
      </c>
      <c r="V275" s="547">
        <f t="shared" si="460"/>
        <v>0</v>
      </c>
      <c r="W275" s="1074"/>
      <c r="X275" s="492">
        <f t="shared" si="461"/>
        <v>0</v>
      </c>
      <c r="Y275" s="547">
        <f t="shared" si="462"/>
        <v>0</v>
      </c>
      <c r="Z275" s="1074"/>
      <c r="AA275" s="492">
        <f t="shared" si="447"/>
        <v>0</v>
      </c>
      <c r="AB275" s="547">
        <f t="shared" si="463"/>
        <v>0</v>
      </c>
      <c r="AC275" s="195"/>
      <c r="AD275" s="492">
        <f t="shared" si="464"/>
        <v>0</v>
      </c>
      <c r="AE275" s="547">
        <f t="shared" si="465"/>
        <v>0</v>
      </c>
      <c r="AF275" s="195"/>
      <c r="AG275" s="492">
        <f t="shared" si="466"/>
        <v>0</v>
      </c>
      <c r="AH275" s="547">
        <f t="shared" si="467"/>
        <v>0</v>
      </c>
      <c r="AI275" s="195"/>
      <c r="AJ275" s="492">
        <f t="shared" si="468"/>
        <v>0</v>
      </c>
      <c r="AK275" s="547">
        <f t="shared" si="469"/>
        <v>0</v>
      </c>
      <c r="AL275" s="195"/>
      <c r="AM275" s="492">
        <f t="shared" si="470"/>
        <v>0</v>
      </c>
      <c r="AN275" s="547">
        <f t="shared" si="471"/>
        <v>0</v>
      </c>
      <c r="AO275" s="195"/>
      <c r="AP275" s="492">
        <f t="shared" si="472"/>
        <v>0</v>
      </c>
      <c r="AQ275" s="547">
        <f t="shared" si="473"/>
        <v>0</v>
      </c>
      <c r="AR275" s="195"/>
      <c r="AS275" s="492">
        <f t="shared" si="474"/>
        <v>0</v>
      </c>
      <c r="AT275" s="547">
        <f t="shared" si="475"/>
        <v>0</v>
      </c>
      <c r="AU275" s="195"/>
      <c r="AV275" s="492">
        <f t="shared" si="476"/>
        <v>0</v>
      </c>
      <c r="AW275" s="547">
        <f t="shared" si="477"/>
        <v>0</v>
      </c>
      <c r="AX275" s="195"/>
      <c r="AY275" s="492">
        <f t="shared" si="478"/>
        <v>0</v>
      </c>
      <c r="AZ275" s="547">
        <f t="shared" si="479"/>
        <v>0</v>
      </c>
      <c r="BA275" s="195"/>
      <c r="BB275" s="492">
        <f t="shared" si="480"/>
        <v>0</v>
      </c>
      <c r="BC275" s="547">
        <f t="shared" si="481"/>
        <v>2882.4963749999997</v>
      </c>
      <c r="BD275" s="195">
        <v>2227.5</v>
      </c>
      <c r="BE275" s="492">
        <f t="shared" si="482"/>
        <v>1937.925</v>
      </c>
      <c r="BF275" s="547">
        <f t="shared" si="483"/>
        <v>0</v>
      </c>
      <c r="BG275" s="195"/>
      <c r="BH275" s="492">
        <f t="shared" si="484"/>
        <v>0</v>
      </c>
      <c r="BI275" s="547">
        <f t="shared" si="485"/>
        <v>0</v>
      </c>
      <c r="BJ275" s="195"/>
      <c r="BK275" s="492">
        <f t="shared" si="486"/>
        <v>0</v>
      </c>
      <c r="BL275" s="547">
        <f t="shared" si="487"/>
        <v>0</v>
      </c>
      <c r="BM275" s="195"/>
      <c r="BN275" s="492">
        <f t="shared" si="488"/>
        <v>0</v>
      </c>
      <c r="BO275" s="547">
        <f t="shared" si="489"/>
        <v>0</v>
      </c>
      <c r="BP275" s="195"/>
      <c r="BQ275" s="492">
        <f t="shared" si="490"/>
        <v>0</v>
      </c>
      <c r="BR275" s="285">
        <f t="shared" si="448"/>
        <v>2882.4963749999997</v>
      </c>
      <c r="BS275" s="286">
        <f t="shared" si="449"/>
        <v>2227.5</v>
      </c>
      <c r="BT275" s="266">
        <f t="shared" si="450"/>
        <v>1937.925</v>
      </c>
      <c r="BU275" s="713">
        <f t="shared" si="451"/>
        <v>-2882.4963749999997</v>
      </c>
      <c r="BV275" s="712">
        <f t="shared" ref="BV275:BV282" si="496">I275-BS275</f>
        <v>3772.5</v>
      </c>
      <c r="BW275" s="266">
        <f t="shared" si="491"/>
        <v>3230.6822325000003</v>
      </c>
      <c r="BX275" s="285">
        <f t="shared" si="492"/>
        <v>0</v>
      </c>
      <c r="BY275" s="286">
        <f t="shared" si="492"/>
        <v>6000</v>
      </c>
      <c r="BZ275" s="266">
        <f t="shared" si="492"/>
        <v>5168.6072325000005</v>
      </c>
      <c r="CA275" s="285">
        <f t="shared" si="493"/>
        <v>0</v>
      </c>
      <c r="CB275" s="715">
        <v>0</v>
      </c>
      <c r="CC275" s="266">
        <f t="shared" si="494"/>
        <v>0</v>
      </c>
      <c r="CD275" s="309">
        <f t="shared" si="495"/>
        <v>0</v>
      </c>
      <c r="CE275" s="310">
        <f t="shared" si="495"/>
        <v>6000</v>
      </c>
      <c r="CF275" s="308">
        <f t="shared" si="495"/>
        <v>5168.6072325000005</v>
      </c>
      <c r="CG275" s="326"/>
      <c r="CI275" s="737">
        <v>0</v>
      </c>
    </row>
    <row r="276" spans="1:87" s="972" customFormat="1" ht="36" customHeight="1">
      <c r="A276" s="177">
        <f t="shared" si="436"/>
        <v>258</v>
      </c>
      <c r="B276" s="1799" t="s">
        <v>1118</v>
      </c>
      <c r="C276" s="134" t="s">
        <v>219</v>
      </c>
      <c r="D276" s="166" t="s">
        <v>1087</v>
      </c>
      <c r="E276" s="218"/>
      <c r="F276" s="758"/>
      <c r="G276" s="1207">
        <v>6000</v>
      </c>
      <c r="H276" s="183">
        <v>0</v>
      </c>
      <c r="I276" s="207">
        <v>6000</v>
      </c>
      <c r="J276" s="547">
        <f t="shared" si="452"/>
        <v>0</v>
      </c>
      <c r="K276" s="195"/>
      <c r="L276" s="492">
        <f t="shared" si="453"/>
        <v>0</v>
      </c>
      <c r="M276" s="547">
        <f t="shared" si="454"/>
        <v>0</v>
      </c>
      <c r="N276" s="195"/>
      <c r="O276" s="492">
        <f t="shared" si="455"/>
        <v>0</v>
      </c>
      <c r="P276" s="547">
        <f t="shared" si="456"/>
        <v>0</v>
      </c>
      <c r="Q276" s="195"/>
      <c r="R276" s="492">
        <f t="shared" si="457"/>
        <v>0</v>
      </c>
      <c r="S276" s="547">
        <f t="shared" si="458"/>
        <v>0</v>
      </c>
      <c r="T276" s="195"/>
      <c r="U276" s="492">
        <f t="shared" si="459"/>
        <v>0</v>
      </c>
      <c r="V276" s="547">
        <f t="shared" si="460"/>
        <v>0</v>
      </c>
      <c r="W276" s="1074"/>
      <c r="X276" s="492">
        <f t="shared" si="461"/>
        <v>0</v>
      </c>
      <c r="Y276" s="547">
        <f t="shared" si="462"/>
        <v>0</v>
      </c>
      <c r="Z276" s="1074"/>
      <c r="AA276" s="492">
        <f t="shared" si="447"/>
        <v>0</v>
      </c>
      <c r="AB276" s="547">
        <f t="shared" si="463"/>
        <v>0</v>
      </c>
      <c r="AC276" s="195"/>
      <c r="AD276" s="492">
        <f t="shared" si="464"/>
        <v>0</v>
      </c>
      <c r="AE276" s="547">
        <f t="shared" si="465"/>
        <v>0</v>
      </c>
      <c r="AF276" s="195"/>
      <c r="AG276" s="492">
        <f t="shared" si="466"/>
        <v>0</v>
      </c>
      <c r="AH276" s="547">
        <f t="shared" si="467"/>
        <v>0</v>
      </c>
      <c r="AI276" s="195"/>
      <c r="AJ276" s="492">
        <f t="shared" si="468"/>
        <v>0</v>
      </c>
      <c r="AK276" s="547">
        <f t="shared" si="469"/>
        <v>0</v>
      </c>
      <c r="AL276" s="195"/>
      <c r="AM276" s="492">
        <f t="shared" si="470"/>
        <v>0</v>
      </c>
      <c r="AN276" s="547">
        <f t="shared" si="471"/>
        <v>0</v>
      </c>
      <c r="AO276" s="195"/>
      <c r="AP276" s="492">
        <f t="shared" si="472"/>
        <v>0</v>
      </c>
      <c r="AQ276" s="547">
        <f t="shared" si="473"/>
        <v>0</v>
      </c>
      <c r="AR276" s="195"/>
      <c r="AS276" s="492">
        <f t="shared" si="474"/>
        <v>0</v>
      </c>
      <c r="AT276" s="547">
        <f t="shared" si="475"/>
        <v>0</v>
      </c>
      <c r="AU276" s="195"/>
      <c r="AV276" s="492">
        <f t="shared" si="476"/>
        <v>0</v>
      </c>
      <c r="AW276" s="547">
        <f t="shared" si="477"/>
        <v>0</v>
      </c>
      <c r="AX276" s="195"/>
      <c r="AY276" s="492">
        <f t="shared" si="478"/>
        <v>0</v>
      </c>
      <c r="AZ276" s="547">
        <f t="shared" si="479"/>
        <v>0</v>
      </c>
      <c r="BA276" s="195"/>
      <c r="BB276" s="492">
        <f t="shared" si="480"/>
        <v>0</v>
      </c>
      <c r="BC276" s="547">
        <f t="shared" si="481"/>
        <v>2162.3575499999997</v>
      </c>
      <c r="BD276" s="195">
        <v>1671</v>
      </c>
      <c r="BE276" s="492">
        <f t="shared" si="482"/>
        <v>1453.77</v>
      </c>
      <c r="BF276" s="547">
        <f t="shared" si="483"/>
        <v>0</v>
      </c>
      <c r="BG276" s="195"/>
      <c r="BH276" s="492">
        <f t="shared" si="484"/>
        <v>0</v>
      </c>
      <c r="BI276" s="547">
        <f t="shared" si="485"/>
        <v>0</v>
      </c>
      <c r="BJ276" s="195"/>
      <c r="BK276" s="492">
        <f t="shared" si="486"/>
        <v>0</v>
      </c>
      <c r="BL276" s="547">
        <f t="shared" si="487"/>
        <v>0</v>
      </c>
      <c r="BM276" s="195"/>
      <c r="BN276" s="492">
        <f t="shared" si="488"/>
        <v>0</v>
      </c>
      <c r="BO276" s="547">
        <f t="shared" si="489"/>
        <v>0</v>
      </c>
      <c r="BP276" s="195"/>
      <c r="BQ276" s="492">
        <f t="shared" si="490"/>
        <v>0</v>
      </c>
      <c r="BR276" s="285">
        <f t="shared" ref="BR276:BR282" si="497">J276+M276+P276+S276+V276+Y276+AB276+AE276+AH276+AK276+AN276+AQ276+AT276+AW276+AZ276+BC276+BF276+BI276+BL276+BO276</f>
        <v>2162.3575499999997</v>
      </c>
      <c r="BS276" s="286">
        <f t="shared" ref="BS276:BS282" si="498">K276+N276+Q276+T276+W276+Z276+AC276+AF276+AI276+AL276+AO276+AR276+AU276+AX276+BA276+BD276+BG276+BJ276+BM276+BP276</f>
        <v>1671</v>
      </c>
      <c r="BT276" s="266">
        <f t="shared" ref="BT276:BT282" si="499">L276+O276+R276+U276+X276+AA276+AD276+AG276+AJ276+AM276+AP276+AS276+AV276+AY276+BB276+BE276+BH276+BK276+BN276+BQ276</f>
        <v>1453.77</v>
      </c>
      <c r="BU276" s="713">
        <f t="shared" ref="BU276:BU282" si="500">H276-BR276</f>
        <v>-2162.3575499999997</v>
      </c>
      <c r="BV276" s="712">
        <f t="shared" si="496"/>
        <v>4329</v>
      </c>
      <c r="BW276" s="266">
        <f t="shared" si="491"/>
        <v>3707.2560330000001</v>
      </c>
      <c r="BX276" s="285">
        <f t="shared" ref="BX276:BX282" si="501">BR276+BU276</f>
        <v>0</v>
      </c>
      <c r="BY276" s="286">
        <f t="shared" ref="BY276:BY282" si="502">BS276+BV276</f>
        <v>6000</v>
      </c>
      <c r="BZ276" s="266">
        <f t="shared" ref="BZ276:BZ282" si="503">BT276+BW276</f>
        <v>5161.0260330000001</v>
      </c>
      <c r="CA276" s="285">
        <f t="shared" si="493"/>
        <v>0</v>
      </c>
      <c r="CB276" s="715">
        <v>0</v>
      </c>
      <c r="CC276" s="266">
        <f t="shared" si="494"/>
        <v>0</v>
      </c>
      <c r="CD276" s="309">
        <f t="shared" ref="CD276:CD282" si="504">BX276+CA276</f>
        <v>0</v>
      </c>
      <c r="CE276" s="310">
        <f t="shared" ref="CE276:CE282" si="505">BY276+CB276</f>
        <v>6000</v>
      </c>
      <c r="CF276" s="308">
        <f t="shared" ref="CF276:CF282" si="506">BZ276+CC276</f>
        <v>5161.0260330000001</v>
      </c>
      <c r="CG276" s="326"/>
      <c r="CI276" s="737">
        <v>0</v>
      </c>
    </row>
    <row r="277" spans="1:87" s="972" customFormat="1" ht="36" customHeight="1">
      <c r="A277" s="177">
        <f t="shared" si="436"/>
        <v>259</v>
      </c>
      <c r="B277" s="1799" t="s">
        <v>1119</v>
      </c>
      <c r="C277" s="134" t="s">
        <v>219</v>
      </c>
      <c r="D277" s="166" t="s">
        <v>1087</v>
      </c>
      <c r="E277" s="218"/>
      <c r="F277" s="758">
        <f>Consultants!F101</f>
        <v>0</v>
      </c>
      <c r="G277" s="1207">
        <v>6000</v>
      </c>
      <c r="H277" s="183">
        <v>0</v>
      </c>
      <c r="I277" s="207">
        <v>6000</v>
      </c>
      <c r="J277" s="547">
        <f t="shared" si="452"/>
        <v>0</v>
      </c>
      <c r="K277" s="195"/>
      <c r="L277" s="492">
        <f t="shared" si="453"/>
        <v>0</v>
      </c>
      <c r="M277" s="547">
        <f t="shared" si="454"/>
        <v>0</v>
      </c>
      <c r="N277" s="195"/>
      <c r="O277" s="492">
        <f t="shared" si="455"/>
        <v>0</v>
      </c>
      <c r="P277" s="547">
        <f t="shared" si="456"/>
        <v>0</v>
      </c>
      <c r="Q277" s="195"/>
      <c r="R277" s="492">
        <f t="shared" si="457"/>
        <v>0</v>
      </c>
      <c r="S277" s="547">
        <f t="shared" si="458"/>
        <v>0</v>
      </c>
      <c r="T277" s="195"/>
      <c r="U277" s="492">
        <f t="shared" si="459"/>
        <v>0</v>
      </c>
      <c r="V277" s="547">
        <f t="shared" si="460"/>
        <v>0</v>
      </c>
      <c r="W277" s="1074"/>
      <c r="X277" s="492">
        <f t="shared" si="461"/>
        <v>0</v>
      </c>
      <c r="Y277" s="547">
        <f t="shared" si="462"/>
        <v>0</v>
      </c>
      <c r="Z277" s="1074"/>
      <c r="AA277" s="492">
        <f t="shared" si="447"/>
        <v>0</v>
      </c>
      <c r="AB277" s="547">
        <f t="shared" si="463"/>
        <v>0</v>
      </c>
      <c r="AC277" s="195"/>
      <c r="AD277" s="492">
        <f t="shared" si="464"/>
        <v>0</v>
      </c>
      <c r="AE277" s="547">
        <f t="shared" si="465"/>
        <v>0</v>
      </c>
      <c r="AF277" s="195"/>
      <c r="AG277" s="492">
        <f t="shared" si="466"/>
        <v>0</v>
      </c>
      <c r="AH277" s="547">
        <f t="shared" si="467"/>
        <v>0</v>
      </c>
      <c r="AI277" s="195"/>
      <c r="AJ277" s="492">
        <f t="shared" si="468"/>
        <v>0</v>
      </c>
      <c r="AK277" s="547">
        <f t="shared" si="469"/>
        <v>0</v>
      </c>
      <c r="AL277" s="195"/>
      <c r="AM277" s="492">
        <f t="shared" si="470"/>
        <v>0</v>
      </c>
      <c r="AN277" s="547">
        <f t="shared" si="471"/>
        <v>0</v>
      </c>
      <c r="AO277" s="195"/>
      <c r="AP277" s="492">
        <f t="shared" si="472"/>
        <v>0</v>
      </c>
      <c r="AQ277" s="547">
        <f t="shared" si="473"/>
        <v>0</v>
      </c>
      <c r="AR277" s="195"/>
      <c r="AS277" s="492">
        <f t="shared" si="474"/>
        <v>0</v>
      </c>
      <c r="AT277" s="547">
        <f t="shared" si="475"/>
        <v>0</v>
      </c>
      <c r="AU277" s="195"/>
      <c r="AV277" s="492">
        <f t="shared" si="476"/>
        <v>0</v>
      </c>
      <c r="AW277" s="547">
        <f t="shared" si="477"/>
        <v>0</v>
      </c>
      <c r="AX277" s="195"/>
      <c r="AY277" s="492">
        <f t="shared" si="478"/>
        <v>0</v>
      </c>
      <c r="AZ277" s="547">
        <f t="shared" si="479"/>
        <v>0</v>
      </c>
      <c r="BA277" s="195"/>
      <c r="BB277" s="492">
        <f t="shared" si="480"/>
        <v>0</v>
      </c>
      <c r="BC277" s="547">
        <f t="shared" si="481"/>
        <v>2135.1824999999999</v>
      </c>
      <c r="BD277" s="195">
        <v>1650</v>
      </c>
      <c r="BE277" s="492">
        <f t="shared" si="482"/>
        <v>1435.5</v>
      </c>
      <c r="BF277" s="547">
        <f t="shared" si="483"/>
        <v>0</v>
      </c>
      <c r="BG277" s="195"/>
      <c r="BH277" s="492">
        <f t="shared" si="484"/>
        <v>0</v>
      </c>
      <c r="BI277" s="547">
        <f t="shared" si="485"/>
        <v>0</v>
      </c>
      <c r="BJ277" s="195"/>
      <c r="BK277" s="492">
        <f t="shared" si="486"/>
        <v>0</v>
      </c>
      <c r="BL277" s="547">
        <f t="shared" si="487"/>
        <v>0</v>
      </c>
      <c r="BM277" s="195"/>
      <c r="BN277" s="492">
        <f t="shared" si="488"/>
        <v>0</v>
      </c>
      <c r="BO277" s="547">
        <f t="shared" si="489"/>
        <v>0</v>
      </c>
      <c r="BP277" s="195"/>
      <c r="BQ277" s="492">
        <f t="shared" si="490"/>
        <v>0</v>
      </c>
      <c r="BR277" s="285">
        <f t="shared" si="497"/>
        <v>2135.1824999999999</v>
      </c>
      <c r="BS277" s="286">
        <f t="shared" si="498"/>
        <v>1650</v>
      </c>
      <c r="BT277" s="266">
        <f t="shared" si="499"/>
        <v>1435.5</v>
      </c>
      <c r="BU277" s="713">
        <f t="shared" si="500"/>
        <v>-2135.1824999999999</v>
      </c>
      <c r="BV277" s="712">
        <f t="shared" si="496"/>
        <v>4350</v>
      </c>
      <c r="BW277" s="266">
        <f t="shared" si="491"/>
        <v>3725.2399500000001</v>
      </c>
      <c r="BX277" s="285">
        <f t="shared" si="501"/>
        <v>0</v>
      </c>
      <c r="BY277" s="286">
        <f t="shared" si="502"/>
        <v>6000</v>
      </c>
      <c r="BZ277" s="266">
        <f t="shared" si="503"/>
        <v>5160.7399500000001</v>
      </c>
      <c r="CA277" s="285">
        <f t="shared" si="493"/>
        <v>0</v>
      </c>
      <c r="CB277" s="715">
        <v>0</v>
      </c>
      <c r="CC277" s="266">
        <f t="shared" si="494"/>
        <v>0</v>
      </c>
      <c r="CD277" s="309">
        <f t="shared" si="504"/>
        <v>0</v>
      </c>
      <c r="CE277" s="310">
        <f t="shared" si="505"/>
        <v>6000</v>
      </c>
      <c r="CF277" s="308">
        <f t="shared" si="506"/>
        <v>5160.7399500000001</v>
      </c>
      <c r="CG277" s="326"/>
      <c r="CI277" s="737">
        <v>0</v>
      </c>
    </row>
    <row r="278" spans="1:87" s="972" customFormat="1" ht="36" customHeight="1">
      <c r="A278" s="177">
        <f t="shared" si="436"/>
        <v>260</v>
      </c>
      <c r="B278" s="1799" t="s">
        <v>1120</v>
      </c>
      <c r="C278" s="134" t="s">
        <v>219</v>
      </c>
      <c r="D278" s="166" t="s">
        <v>1087</v>
      </c>
      <c r="E278" s="218"/>
      <c r="F278" s="758">
        <f>Consultants!F102</f>
        <v>0</v>
      </c>
      <c r="G278" s="1207">
        <v>6000</v>
      </c>
      <c r="H278" s="183">
        <v>0</v>
      </c>
      <c r="I278" s="207">
        <v>6000</v>
      </c>
      <c r="J278" s="547">
        <f t="shared" si="452"/>
        <v>0</v>
      </c>
      <c r="K278" s="195"/>
      <c r="L278" s="492">
        <f t="shared" si="453"/>
        <v>0</v>
      </c>
      <c r="M278" s="547">
        <f t="shared" si="454"/>
        <v>0</v>
      </c>
      <c r="N278" s="195"/>
      <c r="O278" s="492">
        <f t="shared" si="455"/>
        <v>0</v>
      </c>
      <c r="P278" s="547">
        <f t="shared" si="456"/>
        <v>0</v>
      </c>
      <c r="Q278" s="195"/>
      <c r="R278" s="492">
        <f t="shared" si="457"/>
        <v>0</v>
      </c>
      <c r="S278" s="547">
        <f t="shared" si="458"/>
        <v>0</v>
      </c>
      <c r="T278" s="195"/>
      <c r="U278" s="492">
        <f t="shared" si="459"/>
        <v>0</v>
      </c>
      <c r="V278" s="547">
        <f t="shared" si="460"/>
        <v>0</v>
      </c>
      <c r="W278" s="1074"/>
      <c r="X278" s="492">
        <f t="shared" si="461"/>
        <v>0</v>
      </c>
      <c r="Y278" s="547">
        <f t="shared" si="462"/>
        <v>0</v>
      </c>
      <c r="Z278" s="1074"/>
      <c r="AA278" s="492">
        <f t="shared" si="447"/>
        <v>0</v>
      </c>
      <c r="AB278" s="547">
        <f t="shared" si="463"/>
        <v>0</v>
      </c>
      <c r="AC278" s="195"/>
      <c r="AD278" s="492">
        <f t="shared" si="464"/>
        <v>0</v>
      </c>
      <c r="AE278" s="547">
        <f t="shared" si="465"/>
        <v>0</v>
      </c>
      <c r="AF278" s="195"/>
      <c r="AG278" s="492">
        <f t="shared" si="466"/>
        <v>0</v>
      </c>
      <c r="AH278" s="547">
        <f t="shared" si="467"/>
        <v>0</v>
      </c>
      <c r="AI278" s="195"/>
      <c r="AJ278" s="492">
        <f t="shared" si="468"/>
        <v>0</v>
      </c>
      <c r="AK278" s="547">
        <f t="shared" si="469"/>
        <v>0</v>
      </c>
      <c r="AL278" s="195"/>
      <c r="AM278" s="492">
        <f t="shared" si="470"/>
        <v>0</v>
      </c>
      <c r="AN278" s="547">
        <f t="shared" si="471"/>
        <v>0</v>
      </c>
      <c r="AO278" s="195"/>
      <c r="AP278" s="492">
        <f t="shared" si="472"/>
        <v>0</v>
      </c>
      <c r="AQ278" s="547">
        <f t="shared" si="473"/>
        <v>0</v>
      </c>
      <c r="AR278" s="195"/>
      <c r="AS278" s="492">
        <f t="shared" si="474"/>
        <v>0</v>
      </c>
      <c r="AT278" s="547">
        <f t="shared" si="475"/>
        <v>0</v>
      </c>
      <c r="AU278" s="195"/>
      <c r="AV278" s="492">
        <f t="shared" si="476"/>
        <v>0</v>
      </c>
      <c r="AW278" s="547">
        <f t="shared" si="477"/>
        <v>0</v>
      </c>
      <c r="AX278" s="195"/>
      <c r="AY278" s="492">
        <f t="shared" si="478"/>
        <v>0</v>
      </c>
      <c r="AZ278" s="547">
        <f t="shared" si="479"/>
        <v>0</v>
      </c>
      <c r="BA278" s="195"/>
      <c r="BB278" s="492">
        <f t="shared" si="480"/>
        <v>0</v>
      </c>
      <c r="BC278" s="547">
        <f t="shared" si="481"/>
        <v>2863.0856249999997</v>
      </c>
      <c r="BD278" s="195">
        <v>2212.5</v>
      </c>
      <c r="BE278" s="492">
        <f t="shared" si="482"/>
        <v>1924.875</v>
      </c>
      <c r="BF278" s="547">
        <f t="shared" si="483"/>
        <v>0</v>
      </c>
      <c r="BG278" s="195"/>
      <c r="BH278" s="492">
        <f t="shared" si="484"/>
        <v>0</v>
      </c>
      <c r="BI278" s="547">
        <f t="shared" si="485"/>
        <v>0</v>
      </c>
      <c r="BJ278" s="195"/>
      <c r="BK278" s="492">
        <f t="shared" si="486"/>
        <v>0</v>
      </c>
      <c r="BL278" s="547">
        <f t="shared" si="487"/>
        <v>0</v>
      </c>
      <c r="BM278" s="195"/>
      <c r="BN278" s="492">
        <f t="shared" si="488"/>
        <v>0</v>
      </c>
      <c r="BO278" s="547">
        <f t="shared" si="489"/>
        <v>0</v>
      </c>
      <c r="BP278" s="195"/>
      <c r="BQ278" s="492">
        <f t="shared" si="490"/>
        <v>0</v>
      </c>
      <c r="BR278" s="285">
        <f t="shared" si="497"/>
        <v>2863.0856249999997</v>
      </c>
      <c r="BS278" s="286">
        <f t="shared" si="498"/>
        <v>2212.5</v>
      </c>
      <c r="BT278" s="266">
        <f t="shared" si="499"/>
        <v>1924.875</v>
      </c>
      <c r="BU278" s="713">
        <f t="shared" si="500"/>
        <v>-2863.0856249999997</v>
      </c>
      <c r="BV278" s="712">
        <f t="shared" si="496"/>
        <v>3787.5</v>
      </c>
      <c r="BW278" s="266">
        <f t="shared" si="491"/>
        <v>3243.5278875000004</v>
      </c>
      <c r="BX278" s="285">
        <f t="shared" si="501"/>
        <v>0</v>
      </c>
      <c r="BY278" s="286">
        <f t="shared" si="502"/>
        <v>6000</v>
      </c>
      <c r="BZ278" s="266">
        <f t="shared" si="503"/>
        <v>5168.4028875000004</v>
      </c>
      <c r="CA278" s="285">
        <f t="shared" si="493"/>
        <v>0</v>
      </c>
      <c r="CB278" s="715"/>
      <c r="CC278" s="266">
        <f t="shared" si="494"/>
        <v>0</v>
      </c>
      <c r="CD278" s="309">
        <f t="shared" si="504"/>
        <v>0</v>
      </c>
      <c r="CE278" s="310">
        <f t="shared" si="505"/>
        <v>6000</v>
      </c>
      <c r="CF278" s="308">
        <f t="shared" si="506"/>
        <v>5168.4028875000004</v>
      </c>
      <c r="CG278" s="326"/>
      <c r="CI278" s="737">
        <v>0</v>
      </c>
    </row>
    <row r="279" spans="1:87" s="972" customFormat="1" ht="36" customHeight="1">
      <c r="A279" s="177">
        <f t="shared" si="436"/>
        <v>261</v>
      </c>
      <c r="B279" s="1799" t="s">
        <v>1121</v>
      </c>
      <c r="C279" s="134" t="s">
        <v>219</v>
      </c>
      <c r="D279" s="166" t="s">
        <v>1087</v>
      </c>
      <c r="E279" s="218"/>
      <c r="F279" s="758">
        <f>Consultants!F103</f>
        <v>0</v>
      </c>
      <c r="G279" s="1207">
        <v>6000</v>
      </c>
      <c r="H279" s="183">
        <v>0</v>
      </c>
      <c r="I279" s="207">
        <v>6000</v>
      </c>
      <c r="J279" s="547">
        <f t="shared" si="452"/>
        <v>0</v>
      </c>
      <c r="K279" s="195"/>
      <c r="L279" s="492">
        <f t="shared" si="453"/>
        <v>0</v>
      </c>
      <c r="M279" s="547">
        <f t="shared" si="454"/>
        <v>0</v>
      </c>
      <c r="N279" s="195"/>
      <c r="O279" s="492">
        <f t="shared" si="455"/>
        <v>0</v>
      </c>
      <c r="P279" s="547">
        <f t="shared" si="456"/>
        <v>0</v>
      </c>
      <c r="Q279" s="195"/>
      <c r="R279" s="492">
        <f t="shared" si="457"/>
        <v>0</v>
      </c>
      <c r="S279" s="547">
        <f t="shared" si="458"/>
        <v>0</v>
      </c>
      <c r="T279" s="195"/>
      <c r="U279" s="492">
        <f t="shared" si="459"/>
        <v>0</v>
      </c>
      <c r="V279" s="547">
        <f t="shared" si="460"/>
        <v>0</v>
      </c>
      <c r="W279" s="1074"/>
      <c r="X279" s="492">
        <f t="shared" si="461"/>
        <v>0</v>
      </c>
      <c r="Y279" s="547">
        <f t="shared" si="462"/>
        <v>0</v>
      </c>
      <c r="Z279" s="1074"/>
      <c r="AA279" s="492">
        <f t="shared" si="447"/>
        <v>0</v>
      </c>
      <c r="AB279" s="547">
        <f t="shared" si="463"/>
        <v>0</v>
      </c>
      <c r="AC279" s="195"/>
      <c r="AD279" s="492">
        <f t="shared" si="464"/>
        <v>0</v>
      </c>
      <c r="AE279" s="547">
        <f t="shared" si="465"/>
        <v>0</v>
      </c>
      <c r="AF279" s="195"/>
      <c r="AG279" s="492">
        <f t="shared" si="466"/>
        <v>0</v>
      </c>
      <c r="AH279" s="547">
        <f t="shared" si="467"/>
        <v>0</v>
      </c>
      <c r="AI279" s="195"/>
      <c r="AJ279" s="492">
        <f t="shared" si="468"/>
        <v>0</v>
      </c>
      <c r="AK279" s="547">
        <f t="shared" si="469"/>
        <v>0</v>
      </c>
      <c r="AL279" s="195"/>
      <c r="AM279" s="492">
        <f t="shared" si="470"/>
        <v>0</v>
      </c>
      <c r="AN279" s="547">
        <f t="shared" si="471"/>
        <v>0</v>
      </c>
      <c r="AO279" s="195"/>
      <c r="AP279" s="492">
        <f t="shared" si="472"/>
        <v>0</v>
      </c>
      <c r="AQ279" s="547">
        <f t="shared" si="473"/>
        <v>0</v>
      </c>
      <c r="AR279" s="195"/>
      <c r="AS279" s="492">
        <f t="shared" si="474"/>
        <v>0</v>
      </c>
      <c r="AT279" s="547">
        <f t="shared" si="475"/>
        <v>0</v>
      </c>
      <c r="AU279" s="195"/>
      <c r="AV279" s="492">
        <f t="shared" si="476"/>
        <v>0</v>
      </c>
      <c r="AW279" s="547">
        <f t="shared" si="477"/>
        <v>0</v>
      </c>
      <c r="AX279" s="195"/>
      <c r="AY279" s="492">
        <f t="shared" si="478"/>
        <v>0</v>
      </c>
      <c r="AZ279" s="547">
        <f t="shared" si="479"/>
        <v>0</v>
      </c>
      <c r="BA279" s="195"/>
      <c r="BB279" s="492">
        <f t="shared" si="480"/>
        <v>0</v>
      </c>
      <c r="BC279" s="547">
        <f t="shared" si="481"/>
        <v>3396.8812499999999</v>
      </c>
      <c r="BD279" s="195">
        <v>2625</v>
      </c>
      <c r="BE279" s="492">
        <f t="shared" si="482"/>
        <v>2283.75</v>
      </c>
      <c r="BF279" s="547">
        <f t="shared" si="483"/>
        <v>0</v>
      </c>
      <c r="BG279" s="195"/>
      <c r="BH279" s="492">
        <f t="shared" si="484"/>
        <v>0</v>
      </c>
      <c r="BI279" s="547">
        <f t="shared" si="485"/>
        <v>0</v>
      </c>
      <c r="BJ279" s="195"/>
      <c r="BK279" s="492">
        <f t="shared" si="486"/>
        <v>0</v>
      </c>
      <c r="BL279" s="547">
        <f t="shared" si="487"/>
        <v>0</v>
      </c>
      <c r="BM279" s="195"/>
      <c r="BN279" s="492">
        <f t="shared" si="488"/>
        <v>0</v>
      </c>
      <c r="BO279" s="547">
        <f t="shared" si="489"/>
        <v>0</v>
      </c>
      <c r="BP279" s="195"/>
      <c r="BQ279" s="492">
        <f t="shared" si="490"/>
        <v>0</v>
      </c>
      <c r="BR279" s="285">
        <f t="shared" si="497"/>
        <v>3396.8812499999999</v>
      </c>
      <c r="BS279" s="286">
        <f t="shared" si="498"/>
        <v>2625</v>
      </c>
      <c r="BT279" s="266">
        <f t="shared" si="499"/>
        <v>2283.75</v>
      </c>
      <c r="BU279" s="713">
        <f t="shared" si="500"/>
        <v>-3396.8812499999999</v>
      </c>
      <c r="BV279" s="712">
        <f t="shared" si="496"/>
        <v>3375</v>
      </c>
      <c r="BW279" s="266">
        <f t="shared" si="491"/>
        <v>2890.272375</v>
      </c>
      <c r="BX279" s="285">
        <f t="shared" si="501"/>
        <v>0</v>
      </c>
      <c r="BY279" s="286">
        <f t="shared" si="502"/>
        <v>6000</v>
      </c>
      <c r="BZ279" s="266">
        <f t="shared" si="503"/>
        <v>5174.0223750000005</v>
      </c>
      <c r="CA279" s="285">
        <f t="shared" si="493"/>
        <v>0</v>
      </c>
      <c r="CB279" s="715"/>
      <c r="CC279" s="266">
        <f t="shared" si="494"/>
        <v>0</v>
      </c>
      <c r="CD279" s="309">
        <f t="shared" si="504"/>
        <v>0</v>
      </c>
      <c r="CE279" s="310">
        <f t="shared" si="505"/>
        <v>6000</v>
      </c>
      <c r="CF279" s="308">
        <f t="shared" si="506"/>
        <v>5174.0223750000005</v>
      </c>
      <c r="CG279" s="326"/>
      <c r="CI279" s="737">
        <v>0</v>
      </c>
    </row>
    <row r="280" spans="1:87" s="972" customFormat="1" ht="36" customHeight="1">
      <c r="A280" s="177">
        <f t="shared" si="436"/>
        <v>262</v>
      </c>
      <c r="B280" s="1799" t="s">
        <v>1128</v>
      </c>
      <c r="C280" s="134" t="s">
        <v>219</v>
      </c>
      <c r="D280" s="166" t="s">
        <v>1087</v>
      </c>
      <c r="E280" s="218"/>
      <c r="F280" s="758" t="e">
        <f>Consultants!#REF!</f>
        <v>#REF!</v>
      </c>
      <c r="G280" s="1207">
        <v>6000</v>
      </c>
      <c r="H280" s="183">
        <v>0</v>
      </c>
      <c r="I280" s="207">
        <v>6000</v>
      </c>
      <c r="J280" s="547">
        <f t="shared" si="452"/>
        <v>0</v>
      </c>
      <c r="K280" s="195"/>
      <c r="L280" s="492">
        <f t="shared" si="453"/>
        <v>0</v>
      </c>
      <c r="M280" s="547">
        <f t="shared" si="454"/>
        <v>0</v>
      </c>
      <c r="N280" s="195"/>
      <c r="O280" s="492">
        <f t="shared" si="455"/>
        <v>0</v>
      </c>
      <c r="P280" s="547">
        <f t="shared" si="456"/>
        <v>0</v>
      </c>
      <c r="Q280" s="195"/>
      <c r="R280" s="492">
        <f t="shared" si="457"/>
        <v>0</v>
      </c>
      <c r="S280" s="547">
        <f t="shared" si="458"/>
        <v>0</v>
      </c>
      <c r="T280" s="195"/>
      <c r="U280" s="492">
        <f t="shared" si="459"/>
        <v>0</v>
      </c>
      <c r="V280" s="547">
        <f t="shared" si="460"/>
        <v>0</v>
      </c>
      <c r="W280" s="1074"/>
      <c r="X280" s="492">
        <f t="shared" si="461"/>
        <v>0</v>
      </c>
      <c r="Y280" s="547">
        <f t="shared" si="462"/>
        <v>0</v>
      </c>
      <c r="Z280" s="1074"/>
      <c r="AA280" s="492">
        <f t="shared" si="447"/>
        <v>0</v>
      </c>
      <c r="AB280" s="547">
        <f t="shared" si="463"/>
        <v>0</v>
      </c>
      <c r="AC280" s="195"/>
      <c r="AD280" s="492">
        <f t="shared" si="464"/>
        <v>0</v>
      </c>
      <c r="AE280" s="547">
        <f t="shared" si="465"/>
        <v>0</v>
      </c>
      <c r="AF280" s="195"/>
      <c r="AG280" s="492">
        <f t="shared" si="466"/>
        <v>0</v>
      </c>
      <c r="AH280" s="547">
        <f t="shared" si="467"/>
        <v>0</v>
      </c>
      <c r="AI280" s="195"/>
      <c r="AJ280" s="492">
        <f t="shared" si="468"/>
        <v>0</v>
      </c>
      <c r="AK280" s="547">
        <f t="shared" si="469"/>
        <v>0</v>
      </c>
      <c r="AL280" s="195"/>
      <c r="AM280" s="492">
        <f t="shared" si="470"/>
        <v>0</v>
      </c>
      <c r="AN280" s="547">
        <f t="shared" si="471"/>
        <v>0</v>
      </c>
      <c r="AO280" s="195"/>
      <c r="AP280" s="492">
        <f t="shared" si="472"/>
        <v>0</v>
      </c>
      <c r="AQ280" s="547">
        <f t="shared" si="473"/>
        <v>0</v>
      </c>
      <c r="AR280" s="195"/>
      <c r="AS280" s="492">
        <f t="shared" si="474"/>
        <v>0</v>
      </c>
      <c r="AT280" s="547">
        <f t="shared" si="475"/>
        <v>0</v>
      </c>
      <c r="AU280" s="195"/>
      <c r="AV280" s="492">
        <f t="shared" si="476"/>
        <v>0</v>
      </c>
      <c r="AW280" s="547">
        <f t="shared" si="477"/>
        <v>0</v>
      </c>
      <c r="AX280" s="195"/>
      <c r="AY280" s="492">
        <f t="shared" si="478"/>
        <v>0</v>
      </c>
      <c r="AZ280" s="547">
        <f t="shared" si="479"/>
        <v>0</v>
      </c>
      <c r="BA280" s="195"/>
      <c r="BB280" s="492">
        <f t="shared" si="480"/>
        <v>0</v>
      </c>
      <c r="BC280" s="547">
        <f t="shared" si="481"/>
        <v>2911.6124999999997</v>
      </c>
      <c r="BD280" s="195">
        <v>2250</v>
      </c>
      <c r="BE280" s="492">
        <f t="shared" si="482"/>
        <v>1957.5</v>
      </c>
      <c r="BF280" s="547">
        <f t="shared" si="483"/>
        <v>0</v>
      </c>
      <c r="BG280" s="195"/>
      <c r="BH280" s="492">
        <f t="shared" si="484"/>
        <v>0</v>
      </c>
      <c r="BI280" s="547">
        <f t="shared" si="485"/>
        <v>0</v>
      </c>
      <c r="BJ280" s="195"/>
      <c r="BK280" s="492">
        <f t="shared" si="486"/>
        <v>0</v>
      </c>
      <c r="BL280" s="547">
        <f t="shared" si="487"/>
        <v>0</v>
      </c>
      <c r="BM280" s="195"/>
      <c r="BN280" s="492">
        <f t="shared" si="488"/>
        <v>0</v>
      </c>
      <c r="BO280" s="547">
        <f t="shared" si="489"/>
        <v>0</v>
      </c>
      <c r="BP280" s="195"/>
      <c r="BQ280" s="492">
        <f t="shared" si="490"/>
        <v>0</v>
      </c>
      <c r="BR280" s="285">
        <f t="shared" si="497"/>
        <v>2911.6124999999997</v>
      </c>
      <c r="BS280" s="286">
        <f t="shared" si="498"/>
        <v>2250</v>
      </c>
      <c r="BT280" s="266">
        <f t="shared" si="499"/>
        <v>1957.5</v>
      </c>
      <c r="BU280" s="713">
        <f t="shared" si="500"/>
        <v>-2911.6124999999997</v>
      </c>
      <c r="BV280" s="712">
        <f t="shared" si="496"/>
        <v>3750</v>
      </c>
      <c r="BW280" s="266">
        <f t="shared" si="491"/>
        <v>3211.4137500000002</v>
      </c>
      <c r="BX280" s="285">
        <f t="shared" si="501"/>
        <v>0</v>
      </c>
      <c r="BY280" s="286">
        <f t="shared" si="502"/>
        <v>6000</v>
      </c>
      <c r="BZ280" s="266">
        <f t="shared" si="503"/>
        <v>5168.9137499999997</v>
      </c>
      <c r="CA280" s="285">
        <f t="shared" si="493"/>
        <v>0</v>
      </c>
      <c r="CB280" s="715"/>
      <c r="CC280" s="266">
        <f t="shared" si="494"/>
        <v>0</v>
      </c>
      <c r="CD280" s="309">
        <f t="shared" si="504"/>
        <v>0</v>
      </c>
      <c r="CE280" s="310">
        <f t="shared" si="505"/>
        <v>6000</v>
      </c>
      <c r="CF280" s="308">
        <f t="shared" si="506"/>
        <v>5168.9137499999997</v>
      </c>
      <c r="CG280" s="326"/>
      <c r="CI280" s="737">
        <v>0</v>
      </c>
    </row>
    <row r="281" spans="1:87" s="972" customFormat="1" ht="36" customHeight="1">
      <c r="A281" s="177">
        <f t="shared" si="436"/>
        <v>263</v>
      </c>
      <c r="B281" s="1799" t="s">
        <v>1123</v>
      </c>
      <c r="C281" s="134" t="s">
        <v>219</v>
      </c>
      <c r="D281" s="166" t="s">
        <v>1087</v>
      </c>
      <c r="E281" s="218"/>
      <c r="F281" s="758" t="e">
        <f>Consultants!#REF!</f>
        <v>#REF!</v>
      </c>
      <c r="G281" s="1207">
        <v>6000</v>
      </c>
      <c r="H281" s="183">
        <v>0</v>
      </c>
      <c r="I281" s="207">
        <v>6000</v>
      </c>
      <c r="J281" s="547">
        <f t="shared" si="452"/>
        <v>0</v>
      </c>
      <c r="K281" s="195"/>
      <c r="L281" s="492">
        <f t="shared" si="453"/>
        <v>0</v>
      </c>
      <c r="M281" s="547">
        <f t="shared" si="454"/>
        <v>0</v>
      </c>
      <c r="N281" s="195"/>
      <c r="O281" s="492">
        <f t="shared" si="455"/>
        <v>0</v>
      </c>
      <c r="P281" s="547">
        <f t="shared" si="456"/>
        <v>0</v>
      </c>
      <c r="Q281" s="195"/>
      <c r="R281" s="492">
        <f t="shared" si="457"/>
        <v>0</v>
      </c>
      <c r="S281" s="547">
        <f t="shared" si="458"/>
        <v>0</v>
      </c>
      <c r="T281" s="195"/>
      <c r="U281" s="492">
        <f t="shared" si="459"/>
        <v>0</v>
      </c>
      <c r="V281" s="547">
        <f t="shared" si="460"/>
        <v>0</v>
      </c>
      <c r="W281" s="1074"/>
      <c r="X281" s="492">
        <f t="shared" si="461"/>
        <v>0</v>
      </c>
      <c r="Y281" s="547">
        <f t="shared" si="462"/>
        <v>0</v>
      </c>
      <c r="Z281" s="1074"/>
      <c r="AA281" s="492">
        <f t="shared" si="447"/>
        <v>0</v>
      </c>
      <c r="AB281" s="547">
        <f t="shared" si="463"/>
        <v>0</v>
      </c>
      <c r="AC281" s="195"/>
      <c r="AD281" s="492">
        <f t="shared" si="464"/>
        <v>0</v>
      </c>
      <c r="AE281" s="547">
        <f t="shared" si="465"/>
        <v>0</v>
      </c>
      <c r="AF281" s="195"/>
      <c r="AG281" s="492">
        <f t="shared" si="466"/>
        <v>0</v>
      </c>
      <c r="AH281" s="547">
        <f t="shared" si="467"/>
        <v>0</v>
      </c>
      <c r="AI281" s="195"/>
      <c r="AJ281" s="492">
        <f t="shared" si="468"/>
        <v>0</v>
      </c>
      <c r="AK281" s="547">
        <f t="shared" si="469"/>
        <v>0</v>
      </c>
      <c r="AL281" s="195"/>
      <c r="AM281" s="492">
        <f t="shared" si="470"/>
        <v>0</v>
      </c>
      <c r="AN281" s="547">
        <f t="shared" si="471"/>
        <v>0</v>
      </c>
      <c r="AO281" s="195"/>
      <c r="AP281" s="492">
        <f t="shared" si="472"/>
        <v>0</v>
      </c>
      <c r="AQ281" s="547">
        <f t="shared" si="473"/>
        <v>0</v>
      </c>
      <c r="AR281" s="195"/>
      <c r="AS281" s="492">
        <f t="shared" si="474"/>
        <v>0</v>
      </c>
      <c r="AT281" s="547">
        <f t="shared" si="475"/>
        <v>0</v>
      </c>
      <c r="AU281" s="195"/>
      <c r="AV281" s="492">
        <f t="shared" si="476"/>
        <v>0</v>
      </c>
      <c r="AW281" s="547">
        <f t="shared" si="477"/>
        <v>0</v>
      </c>
      <c r="AX281" s="195"/>
      <c r="AY281" s="492">
        <f t="shared" si="478"/>
        <v>0</v>
      </c>
      <c r="AZ281" s="547">
        <f t="shared" si="479"/>
        <v>0</v>
      </c>
      <c r="BA281" s="195"/>
      <c r="BB281" s="492">
        <f t="shared" si="480"/>
        <v>0</v>
      </c>
      <c r="BC281" s="547">
        <f t="shared" si="481"/>
        <v>2935.8759375</v>
      </c>
      <c r="BD281" s="195">
        <v>2268.75</v>
      </c>
      <c r="BE281" s="492">
        <f t="shared" si="482"/>
        <v>1973.8125</v>
      </c>
      <c r="BF281" s="547">
        <f t="shared" si="483"/>
        <v>0</v>
      </c>
      <c r="BG281" s="195"/>
      <c r="BH281" s="492">
        <f t="shared" si="484"/>
        <v>0</v>
      </c>
      <c r="BI281" s="547">
        <f t="shared" si="485"/>
        <v>0</v>
      </c>
      <c r="BJ281" s="195"/>
      <c r="BK281" s="492">
        <f t="shared" si="486"/>
        <v>0</v>
      </c>
      <c r="BL281" s="547">
        <f t="shared" si="487"/>
        <v>0</v>
      </c>
      <c r="BM281" s="195"/>
      <c r="BN281" s="492">
        <f t="shared" si="488"/>
        <v>0</v>
      </c>
      <c r="BO281" s="547">
        <f t="shared" si="489"/>
        <v>0</v>
      </c>
      <c r="BP281" s="195"/>
      <c r="BQ281" s="492">
        <f t="shared" si="490"/>
        <v>0</v>
      </c>
      <c r="BR281" s="285">
        <f t="shared" si="497"/>
        <v>2935.8759375</v>
      </c>
      <c r="BS281" s="286">
        <f t="shared" si="498"/>
        <v>2268.75</v>
      </c>
      <c r="BT281" s="266">
        <f t="shared" si="499"/>
        <v>1973.8125</v>
      </c>
      <c r="BU281" s="713">
        <f t="shared" si="500"/>
        <v>-2935.8759375</v>
      </c>
      <c r="BV281" s="712">
        <f t="shared" si="496"/>
        <v>3731.25</v>
      </c>
      <c r="BW281" s="266">
        <f t="shared" si="491"/>
        <v>3195.3566812500003</v>
      </c>
      <c r="BX281" s="285">
        <f t="shared" si="501"/>
        <v>0</v>
      </c>
      <c r="BY281" s="286">
        <f t="shared" si="502"/>
        <v>6000</v>
      </c>
      <c r="BZ281" s="266">
        <f t="shared" si="503"/>
        <v>5169.1691812500003</v>
      </c>
      <c r="CA281" s="285">
        <f t="shared" si="493"/>
        <v>0</v>
      </c>
      <c r="CB281" s="715"/>
      <c r="CC281" s="266">
        <f t="shared" si="494"/>
        <v>0</v>
      </c>
      <c r="CD281" s="309">
        <f t="shared" si="504"/>
        <v>0</v>
      </c>
      <c r="CE281" s="310">
        <f t="shared" si="505"/>
        <v>6000</v>
      </c>
      <c r="CF281" s="308">
        <f t="shared" si="506"/>
        <v>5169.1691812500003</v>
      </c>
      <c r="CG281" s="326"/>
      <c r="CI281" s="737">
        <v>0</v>
      </c>
    </row>
    <row r="282" spans="1:87" s="972" customFormat="1" ht="36" customHeight="1">
      <c r="A282" s="177">
        <f t="shared" si="436"/>
        <v>264</v>
      </c>
      <c r="B282" s="1799" t="s">
        <v>1124</v>
      </c>
      <c r="C282" s="134" t="s">
        <v>219</v>
      </c>
      <c r="D282" s="166" t="s">
        <v>1099</v>
      </c>
      <c r="E282" s="218"/>
      <c r="F282" s="758">
        <f>Consultants!F105</f>
        <v>0</v>
      </c>
      <c r="G282" s="1207">
        <v>8000</v>
      </c>
      <c r="H282" s="183">
        <v>0</v>
      </c>
      <c r="I282" s="207">
        <v>8000</v>
      </c>
      <c r="J282" s="547">
        <f t="shared" si="452"/>
        <v>0</v>
      </c>
      <c r="K282" s="195"/>
      <c r="L282" s="492">
        <f t="shared" si="453"/>
        <v>0</v>
      </c>
      <c r="M282" s="547">
        <f t="shared" si="454"/>
        <v>0</v>
      </c>
      <c r="N282" s="195"/>
      <c r="O282" s="492">
        <f t="shared" si="455"/>
        <v>0</v>
      </c>
      <c r="P282" s="547">
        <f t="shared" si="456"/>
        <v>0</v>
      </c>
      <c r="Q282" s="195"/>
      <c r="R282" s="492">
        <f t="shared" si="457"/>
        <v>0</v>
      </c>
      <c r="S282" s="547">
        <f t="shared" si="458"/>
        <v>0</v>
      </c>
      <c r="T282" s="195"/>
      <c r="U282" s="492">
        <f t="shared" si="459"/>
        <v>0</v>
      </c>
      <c r="V282" s="547">
        <f t="shared" si="460"/>
        <v>0</v>
      </c>
      <c r="W282" s="1074"/>
      <c r="X282" s="492">
        <f t="shared" si="461"/>
        <v>0</v>
      </c>
      <c r="Y282" s="547">
        <f t="shared" si="462"/>
        <v>0</v>
      </c>
      <c r="Z282" s="1074"/>
      <c r="AA282" s="492">
        <f t="shared" si="447"/>
        <v>0</v>
      </c>
      <c r="AB282" s="547">
        <f t="shared" si="463"/>
        <v>0</v>
      </c>
      <c r="AC282" s="195"/>
      <c r="AD282" s="492">
        <f t="shared" si="464"/>
        <v>0</v>
      </c>
      <c r="AE282" s="547">
        <f t="shared" si="465"/>
        <v>0</v>
      </c>
      <c r="AF282" s="195"/>
      <c r="AG282" s="492">
        <f t="shared" si="466"/>
        <v>0</v>
      </c>
      <c r="AH282" s="547">
        <f t="shared" si="467"/>
        <v>0</v>
      </c>
      <c r="AI282" s="195"/>
      <c r="AJ282" s="492">
        <f t="shared" si="468"/>
        <v>0</v>
      </c>
      <c r="AK282" s="547">
        <f t="shared" si="469"/>
        <v>0</v>
      </c>
      <c r="AL282" s="195"/>
      <c r="AM282" s="492">
        <f t="shared" si="470"/>
        <v>0</v>
      </c>
      <c r="AN282" s="547">
        <f t="shared" si="471"/>
        <v>0</v>
      </c>
      <c r="AO282" s="195"/>
      <c r="AP282" s="492">
        <f t="shared" si="472"/>
        <v>0</v>
      </c>
      <c r="AQ282" s="547">
        <f t="shared" si="473"/>
        <v>0</v>
      </c>
      <c r="AR282" s="195"/>
      <c r="AS282" s="492">
        <f t="shared" si="474"/>
        <v>0</v>
      </c>
      <c r="AT282" s="547">
        <f t="shared" si="475"/>
        <v>0</v>
      </c>
      <c r="AU282" s="195"/>
      <c r="AV282" s="492">
        <f t="shared" si="476"/>
        <v>0</v>
      </c>
      <c r="AW282" s="547">
        <f t="shared" si="477"/>
        <v>0</v>
      </c>
      <c r="AX282" s="195"/>
      <c r="AY282" s="492">
        <f t="shared" si="478"/>
        <v>0</v>
      </c>
      <c r="AZ282" s="547">
        <f t="shared" si="479"/>
        <v>0</v>
      </c>
      <c r="BA282" s="195"/>
      <c r="BB282" s="492">
        <f t="shared" si="480"/>
        <v>0</v>
      </c>
      <c r="BC282" s="547">
        <f t="shared" si="481"/>
        <v>9058.35</v>
      </c>
      <c r="BD282" s="195">
        <v>7000</v>
      </c>
      <c r="BE282" s="492">
        <f t="shared" si="482"/>
        <v>6090</v>
      </c>
      <c r="BF282" s="547">
        <f t="shared" si="483"/>
        <v>0</v>
      </c>
      <c r="BG282" s="195"/>
      <c r="BH282" s="492">
        <f t="shared" si="484"/>
        <v>0</v>
      </c>
      <c r="BI282" s="547">
        <f t="shared" si="485"/>
        <v>0</v>
      </c>
      <c r="BJ282" s="195"/>
      <c r="BK282" s="492">
        <f t="shared" si="486"/>
        <v>0</v>
      </c>
      <c r="BL282" s="547">
        <f t="shared" si="487"/>
        <v>0</v>
      </c>
      <c r="BM282" s="195"/>
      <c r="BN282" s="492">
        <f t="shared" si="488"/>
        <v>0</v>
      </c>
      <c r="BO282" s="547">
        <f t="shared" si="489"/>
        <v>0</v>
      </c>
      <c r="BP282" s="195"/>
      <c r="BQ282" s="492">
        <f t="shared" si="490"/>
        <v>0</v>
      </c>
      <c r="BR282" s="285">
        <f t="shared" si="497"/>
        <v>9058.35</v>
      </c>
      <c r="BS282" s="286">
        <f t="shared" si="498"/>
        <v>7000</v>
      </c>
      <c r="BT282" s="266">
        <f t="shared" si="499"/>
        <v>6090</v>
      </c>
      <c r="BU282" s="713">
        <f t="shared" si="500"/>
        <v>-9058.35</v>
      </c>
      <c r="BV282" s="712">
        <f t="shared" si="496"/>
        <v>1000</v>
      </c>
      <c r="BW282" s="266">
        <f t="shared" si="491"/>
        <v>856.37700000000007</v>
      </c>
      <c r="BX282" s="285">
        <f t="shared" si="501"/>
        <v>0</v>
      </c>
      <c r="BY282" s="286">
        <f t="shared" si="502"/>
        <v>8000</v>
      </c>
      <c r="BZ282" s="266">
        <f t="shared" si="503"/>
        <v>6946.3770000000004</v>
      </c>
      <c r="CA282" s="285">
        <f t="shared" si="493"/>
        <v>0</v>
      </c>
      <c r="CB282" s="715">
        <v>0</v>
      </c>
      <c r="CC282" s="266">
        <f t="shared" si="494"/>
        <v>0</v>
      </c>
      <c r="CD282" s="309">
        <f t="shared" si="504"/>
        <v>0</v>
      </c>
      <c r="CE282" s="310">
        <f t="shared" si="505"/>
        <v>8000</v>
      </c>
      <c r="CF282" s="308">
        <f t="shared" si="506"/>
        <v>6946.3770000000004</v>
      </c>
      <c r="CG282" s="326"/>
      <c r="CI282" s="737">
        <v>0</v>
      </c>
    </row>
    <row r="283" spans="1:87" s="972" customFormat="1" ht="15" customHeight="1">
      <c r="A283" s="177">
        <v>265</v>
      </c>
      <c r="B283" s="165" t="s">
        <v>346</v>
      </c>
      <c r="C283" s="134" t="s">
        <v>220</v>
      </c>
      <c r="D283" s="166" t="s">
        <v>455</v>
      </c>
      <c r="E283" s="218"/>
      <c r="F283" s="758">
        <v>0</v>
      </c>
      <c r="G283" s="1207">
        <v>44738.3</v>
      </c>
      <c r="H283" s="183">
        <v>56000</v>
      </c>
      <c r="I283" s="207">
        <v>44738.3</v>
      </c>
      <c r="J283" s="547">
        <f t="shared" ref="J283:J321" si="507">K283*J$3</f>
        <v>0</v>
      </c>
      <c r="K283" s="195"/>
      <c r="L283" s="492">
        <f t="shared" ref="L283:L321" si="508">K283*L$3</f>
        <v>0</v>
      </c>
      <c r="M283" s="547">
        <f t="shared" ref="M283:M321" si="509">N283*M$3</f>
        <v>0</v>
      </c>
      <c r="N283" s="195"/>
      <c r="O283" s="492">
        <f t="shared" ref="O283:O321" si="510">N283*O$3</f>
        <v>0</v>
      </c>
      <c r="P283" s="547">
        <f t="shared" ref="P283:P314" si="511">Q283*P$3</f>
        <v>0</v>
      </c>
      <c r="Q283" s="195"/>
      <c r="R283" s="492">
        <f t="shared" ref="R283:R321" si="512">Q283*R$3</f>
        <v>0</v>
      </c>
      <c r="S283" s="547">
        <f t="shared" ref="S283:S321" si="513">T283*S$3</f>
        <v>0</v>
      </c>
      <c r="T283" s="195"/>
      <c r="U283" s="492">
        <f t="shared" ref="U283:U321" si="514">T283*U$3</f>
        <v>0</v>
      </c>
      <c r="V283" s="547">
        <f t="shared" ref="V283:V298" si="515">W283*V$3</f>
        <v>0</v>
      </c>
      <c r="W283" s="1074"/>
      <c r="X283" s="492">
        <f t="shared" ref="X283:X321" si="516">W283*X$3</f>
        <v>0</v>
      </c>
      <c r="Y283" s="547">
        <f t="shared" ref="Y283:Y298" si="517">Z283*Y$3</f>
        <v>0</v>
      </c>
      <c r="Z283" s="1074"/>
      <c r="AA283" s="492">
        <f t="shared" si="447"/>
        <v>0</v>
      </c>
      <c r="AB283" s="547">
        <f t="shared" ref="AB283:AB298" si="518">AC283*AB$3</f>
        <v>0</v>
      </c>
      <c r="AC283" s="195"/>
      <c r="AD283" s="492">
        <f t="shared" ref="AD283:AD321" si="519">AC283*AD$3</f>
        <v>0</v>
      </c>
      <c r="AE283" s="547">
        <f t="shared" ref="AE283:AE298" si="520">AF283*AE$3</f>
        <v>53109.998944500003</v>
      </c>
      <c r="AF283" s="195">
        <v>41041.69</v>
      </c>
      <c r="AG283" s="492">
        <f t="shared" ref="AG283:AG320" si="521">AF283*AG$3</f>
        <v>35706.270300000004</v>
      </c>
      <c r="AH283" s="547">
        <f t="shared" ref="AH283:AH298" si="522">AI283*AH$3</f>
        <v>0</v>
      </c>
      <c r="AI283" s="195"/>
      <c r="AJ283" s="492">
        <f t="shared" ref="AJ283:AJ321" si="523">AI283*AJ$3</f>
        <v>0</v>
      </c>
      <c r="AK283" s="547">
        <f t="shared" ref="AK283:AK298" si="524">AL283*AK$3</f>
        <v>0</v>
      </c>
      <c r="AL283" s="195"/>
      <c r="AM283" s="492">
        <f t="shared" ref="AM283:AM321" si="525">AL283*AM$3</f>
        <v>0</v>
      </c>
      <c r="AN283" s="547">
        <f>AO283*AN$3</f>
        <v>4783.5981704999995</v>
      </c>
      <c r="AO283" s="195">
        <v>3696.61</v>
      </c>
      <c r="AP283" s="492">
        <f>AO283*AP$3</f>
        <v>3216.0507000000002</v>
      </c>
      <c r="AQ283" s="547">
        <f>AR283*AQ$3</f>
        <v>0</v>
      </c>
      <c r="AR283" s="195"/>
      <c r="AS283" s="492">
        <f>AR283*AS$3</f>
        <v>0</v>
      </c>
      <c r="AT283" s="547">
        <f>AU283*AT$3</f>
        <v>0</v>
      </c>
      <c r="AU283" s="195"/>
      <c r="AV283" s="492">
        <f>AU283*AV$3</f>
        <v>0</v>
      </c>
      <c r="AW283" s="547">
        <f>AX283*AW$3</f>
        <v>0</v>
      </c>
      <c r="AX283" s="195"/>
      <c r="AY283" s="492">
        <f>AX283*AY$3</f>
        <v>0</v>
      </c>
      <c r="AZ283" s="547">
        <f>BA283*AZ$3</f>
        <v>0</v>
      </c>
      <c r="BA283" s="195"/>
      <c r="BB283" s="492">
        <f>BA283*BB$3</f>
        <v>0</v>
      </c>
      <c r="BC283" s="547">
        <f>BD283*BC$3</f>
        <v>0</v>
      </c>
      <c r="BD283" s="195"/>
      <c r="BE283" s="492">
        <f>BD283*BE$3</f>
        <v>0</v>
      </c>
      <c r="BF283" s="547">
        <f>BG283*BF$3</f>
        <v>0</v>
      </c>
      <c r="BG283" s="195"/>
      <c r="BH283" s="492">
        <f>BG283*BH$3</f>
        <v>0</v>
      </c>
      <c r="BI283" s="547">
        <f>BJ283*BI$3</f>
        <v>0</v>
      </c>
      <c r="BJ283" s="195"/>
      <c r="BK283" s="492">
        <f>BJ283*BK$3</f>
        <v>0</v>
      </c>
      <c r="BL283" s="547">
        <f>BM283*BL$3</f>
        <v>0</v>
      </c>
      <c r="BM283" s="195"/>
      <c r="BN283" s="492">
        <f>BM283*BN$3</f>
        <v>0</v>
      </c>
      <c r="BO283" s="547">
        <f>BP283*BO$3</f>
        <v>0</v>
      </c>
      <c r="BP283" s="195"/>
      <c r="BQ283" s="492">
        <f>BP283*BQ$3</f>
        <v>0</v>
      </c>
      <c r="BR283" s="285">
        <f t="shared" si="448"/>
        <v>57893.597115000004</v>
      </c>
      <c r="BS283" s="286">
        <f t="shared" si="449"/>
        <v>44738.3</v>
      </c>
      <c r="BT283" s="266">
        <f t="shared" si="450"/>
        <v>38922.321000000004</v>
      </c>
      <c r="BU283" s="740">
        <f>BV283*BU$3</f>
        <v>0</v>
      </c>
      <c r="BV283" s="712">
        <f t="shared" ref="BV283:BV304" si="526">I283-BS283</f>
        <v>0</v>
      </c>
      <c r="BW283" s="266">
        <f t="shared" ref="BW283:BW313" si="527">BV283*BW$3</f>
        <v>0</v>
      </c>
      <c r="BX283" s="285">
        <f t="shared" ref="BX283:BX292" si="528">BR283+BU283</f>
        <v>57893.597115000004</v>
      </c>
      <c r="BY283" s="286">
        <f t="shared" ref="BY283:BY292" si="529">BS283+BV283</f>
        <v>44738.3</v>
      </c>
      <c r="BZ283" s="266">
        <f t="shared" ref="BZ283:BZ292" si="530">BT283+BW283</f>
        <v>38922.321000000004</v>
      </c>
      <c r="CA283" s="285">
        <f t="shared" ref="CA283:CA313" si="531">CB283*CA$3</f>
        <v>0</v>
      </c>
      <c r="CB283" s="715"/>
      <c r="CC283" s="266">
        <f t="shared" ref="CC283:CC313" si="532">CB283*$CC$3</f>
        <v>0</v>
      </c>
      <c r="CD283" s="309">
        <f t="shared" ref="CD283:CD292" si="533">BX283+CA283</f>
        <v>57893.597115000004</v>
      </c>
      <c r="CE283" s="310">
        <f t="shared" ref="CE283:CE292" si="534">BY283+CB283</f>
        <v>44738.3</v>
      </c>
      <c r="CF283" s="308">
        <f t="shared" ref="CF283:CF292" si="535">BZ283+CC283</f>
        <v>38922.321000000004</v>
      </c>
      <c r="CG283" s="326"/>
      <c r="CI283" s="737" t="s">
        <v>543</v>
      </c>
    </row>
    <row r="284" spans="1:87" s="972" customFormat="1" ht="15.95" customHeight="1">
      <c r="A284" s="177">
        <f t="shared" si="436"/>
        <v>266</v>
      </c>
      <c r="B284" s="165" t="s">
        <v>346</v>
      </c>
      <c r="C284" s="134" t="s">
        <v>220</v>
      </c>
      <c r="D284" s="166" t="s">
        <v>455</v>
      </c>
      <c r="E284" s="218"/>
      <c r="F284" s="758">
        <v>0</v>
      </c>
      <c r="G284" s="1207">
        <v>27059</v>
      </c>
      <c r="H284" s="183"/>
      <c r="I284" s="207">
        <v>27059</v>
      </c>
      <c r="J284" s="547">
        <f t="shared" si="507"/>
        <v>0</v>
      </c>
      <c r="K284" s="195"/>
      <c r="L284" s="492">
        <f t="shared" si="508"/>
        <v>0</v>
      </c>
      <c r="M284" s="547">
        <f t="shared" si="509"/>
        <v>0</v>
      </c>
      <c r="N284" s="195"/>
      <c r="O284" s="492">
        <f t="shared" si="510"/>
        <v>0</v>
      </c>
      <c r="P284" s="547">
        <f t="shared" si="511"/>
        <v>0</v>
      </c>
      <c r="Q284" s="195"/>
      <c r="R284" s="492">
        <f t="shared" si="512"/>
        <v>0</v>
      </c>
      <c r="S284" s="547">
        <f t="shared" si="513"/>
        <v>0</v>
      </c>
      <c r="T284" s="195"/>
      <c r="U284" s="492">
        <f t="shared" si="514"/>
        <v>0</v>
      </c>
      <c r="V284" s="547">
        <f t="shared" si="515"/>
        <v>0</v>
      </c>
      <c r="W284" s="1074"/>
      <c r="X284" s="492">
        <f t="shared" si="516"/>
        <v>0</v>
      </c>
      <c r="Y284" s="547">
        <f t="shared" si="517"/>
        <v>0</v>
      </c>
      <c r="Z284" s="1074"/>
      <c r="AA284" s="492">
        <f t="shared" si="447"/>
        <v>0</v>
      </c>
      <c r="AB284" s="547">
        <f t="shared" si="518"/>
        <v>0</v>
      </c>
      <c r="AC284" s="195"/>
      <c r="AD284" s="492">
        <f t="shared" si="519"/>
        <v>0</v>
      </c>
      <c r="AE284" s="547">
        <f t="shared" si="520"/>
        <v>0</v>
      </c>
      <c r="AF284" s="195"/>
      <c r="AG284" s="492">
        <f t="shared" si="521"/>
        <v>0</v>
      </c>
      <c r="AH284" s="547">
        <f t="shared" si="522"/>
        <v>0</v>
      </c>
      <c r="AI284" s="195"/>
      <c r="AJ284" s="492">
        <f t="shared" si="523"/>
        <v>0</v>
      </c>
      <c r="AK284" s="547">
        <f t="shared" si="524"/>
        <v>0</v>
      </c>
      <c r="AL284" s="195"/>
      <c r="AM284" s="492">
        <f t="shared" si="525"/>
        <v>0</v>
      </c>
      <c r="AN284" s="547">
        <f t="shared" ref="AN284:AN292" si="536">AO284*AN$3</f>
        <v>20320.415387999998</v>
      </c>
      <c r="AO284" s="195">
        <v>15702.96</v>
      </c>
      <c r="AP284" s="492">
        <f t="shared" ref="AP284:AP292" si="537">AO284*AP$3</f>
        <v>13661.575199999999</v>
      </c>
      <c r="AQ284" s="547">
        <f t="shared" ref="AQ284:AQ292" si="538">AR284*AQ$3</f>
        <v>14695.205918999998</v>
      </c>
      <c r="AR284" s="195">
        <v>11355.98</v>
      </c>
      <c r="AS284" s="492">
        <f t="shared" ref="AS284:AS292" si="539">AR284*AS$3</f>
        <v>9879.7025999999987</v>
      </c>
      <c r="AT284" s="547">
        <f t="shared" ref="AT284:AT292" si="540">AU284*AT$3</f>
        <v>0</v>
      </c>
      <c r="AU284" s="195"/>
      <c r="AV284" s="492">
        <f t="shared" ref="AV284:AV292" si="541">AU284*AV$3</f>
        <v>0</v>
      </c>
      <c r="AW284" s="547">
        <f t="shared" ref="AW284:AW292" si="542">AX284*AW$3</f>
        <v>0</v>
      </c>
      <c r="AX284" s="195"/>
      <c r="AY284" s="492">
        <f t="shared" ref="AY284:AY292" si="543">AX284*AY$3</f>
        <v>0</v>
      </c>
      <c r="AZ284" s="547">
        <f t="shared" ref="AZ284:AZ292" si="544">BA284*AZ$3</f>
        <v>0</v>
      </c>
      <c r="BA284" s="195"/>
      <c r="BB284" s="492">
        <f t="shared" ref="BB284:BB292" si="545">BA284*BB$3</f>
        <v>0</v>
      </c>
      <c r="BC284" s="547">
        <f t="shared" ref="BC284:BC292" si="546">BD284*BC$3</f>
        <v>0</v>
      </c>
      <c r="BD284" s="195"/>
      <c r="BE284" s="492">
        <f t="shared" ref="BE284:BE292" si="547">BD284*BE$3</f>
        <v>0</v>
      </c>
      <c r="BF284" s="547">
        <f t="shared" ref="BF284:BF292" si="548">BG284*BF$3</f>
        <v>0</v>
      </c>
      <c r="BG284" s="195"/>
      <c r="BH284" s="492">
        <f t="shared" ref="BH284:BH292" si="549">BG284*BH$3</f>
        <v>0</v>
      </c>
      <c r="BI284" s="547">
        <f t="shared" ref="BI284:BI292" si="550">BJ284*BI$3</f>
        <v>0</v>
      </c>
      <c r="BJ284" s="195"/>
      <c r="BK284" s="492">
        <f t="shared" ref="BK284:BK292" si="551">BJ284*BK$3</f>
        <v>0</v>
      </c>
      <c r="BL284" s="547">
        <f t="shared" ref="BL284:BL292" si="552">BM284*BL$3</f>
        <v>0</v>
      </c>
      <c r="BM284" s="195"/>
      <c r="BN284" s="492">
        <f t="shared" ref="BN284:BN292" si="553">BM284*BN$3</f>
        <v>0</v>
      </c>
      <c r="BO284" s="547">
        <f t="shared" ref="BO284:BO292" si="554">BP284*BO$3</f>
        <v>0</v>
      </c>
      <c r="BP284" s="195"/>
      <c r="BQ284" s="492">
        <f t="shared" ref="BQ284:BQ292" si="555">BP284*BQ$3</f>
        <v>0</v>
      </c>
      <c r="BR284" s="285">
        <f t="shared" si="448"/>
        <v>35015.621306999994</v>
      </c>
      <c r="BS284" s="286">
        <f t="shared" si="449"/>
        <v>27058.94</v>
      </c>
      <c r="BT284" s="266">
        <f t="shared" si="450"/>
        <v>23541.277799999996</v>
      </c>
      <c r="BU284" s="740">
        <f t="shared" ref="BU284:BU311" si="556">BV284*BU$3</f>
        <v>7.6188000001663023E-2</v>
      </c>
      <c r="BV284" s="712">
        <f t="shared" si="526"/>
        <v>6.0000000001309672E-2</v>
      </c>
      <c r="BW284" s="266">
        <f t="shared" si="527"/>
        <v>5.1382620001121579E-2</v>
      </c>
      <c r="BX284" s="285">
        <f t="shared" si="528"/>
        <v>35015.697494999993</v>
      </c>
      <c r="BY284" s="286">
        <f t="shared" si="529"/>
        <v>27059</v>
      </c>
      <c r="BZ284" s="266">
        <f t="shared" si="530"/>
        <v>23541.329182619997</v>
      </c>
      <c r="CA284" s="285">
        <f t="shared" si="531"/>
        <v>0</v>
      </c>
      <c r="CB284" s="715">
        <v>0</v>
      </c>
      <c r="CC284" s="266">
        <f t="shared" si="532"/>
        <v>0</v>
      </c>
      <c r="CD284" s="309">
        <f t="shared" si="533"/>
        <v>35015.697494999993</v>
      </c>
      <c r="CE284" s="310">
        <f t="shared" si="534"/>
        <v>27059</v>
      </c>
      <c r="CF284" s="308">
        <f t="shared" si="535"/>
        <v>23541.329182619997</v>
      </c>
      <c r="CG284" s="326"/>
      <c r="CI284" s="737" t="s">
        <v>543</v>
      </c>
    </row>
    <row r="285" spans="1:87" s="972" customFormat="1" ht="15.95" customHeight="1">
      <c r="A285" s="177">
        <f t="shared" si="436"/>
        <v>267</v>
      </c>
      <c r="B285" s="165" t="s">
        <v>468</v>
      </c>
      <c r="C285" s="134" t="s">
        <v>227</v>
      </c>
      <c r="D285" s="166" t="s">
        <v>456</v>
      </c>
      <c r="E285" s="218"/>
      <c r="F285" s="758">
        <f>[1]Consultants!F77</f>
        <v>186100</v>
      </c>
      <c r="G285" s="1207">
        <v>41196</v>
      </c>
      <c r="H285" s="183">
        <v>75600</v>
      </c>
      <c r="I285" s="207">
        <v>41196</v>
      </c>
      <c r="J285" s="547">
        <f t="shared" si="507"/>
        <v>0</v>
      </c>
      <c r="K285" s="195"/>
      <c r="L285" s="492">
        <f t="shared" si="508"/>
        <v>0</v>
      </c>
      <c r="M285" s="547">
        <f t="shared" si="509"/>
        <v>0</v>
      </c>
      <c r="N285" s="195"/>
      <c r="O285" s="492">
        <f t="shared" si="510"/>
        <v>0</v>
      </c>
      <c r="P285" s="547">
        <f t="shared" si="511"/>
        <v>0</v>
      </c>
      <c r="Q285" s="195"/>
      <c r="R285" s="492">
        <f t="shared" si="512"/>
        <v>0</v>
      </c>
      <c r="S285" s="547">
        <f t="shared" si="513"/>
        <v>0</v>
      </c>
      <c r="T285" s="195"/>
      <c r="U285" s="492">
        <f t="shared" si="514"/>
        <v>0</v>
      </c>
      <c r="V285" s="547">
        <f t="shared" si="515"/>
        <v>0</v>
      </c>
      <c r="W285" s="1074"/>
      <c r="X285" s="492">
        <f t="shared" si="516"/>
        <v>0</v>
      </c>
      <c r="Y285" s="547">
        <f t="shared" si="517"/>
        <v>0</v>
      </c>
      <c r="Z285" s="1074"/>
      <c r="AA285" s="492">
        <f t="shared" si="447"/>
        <v>0</v>
      </c>
      <c r="AB285" s="547">
        <f t="shared" si="518"/>
        <v>0</v>
      </c>
      <c r="AC285" s="195"/>
      <c r="AD285" s="492">
        <f t="shared" si="519"/>
        <v>0</v>
      </c>
      <c r="AE285" s="547">
        <f t="shared" si="520"/>
        <v>0</v>
      </c>
      <c r="AF285" s="195"/>
      <c r="AG285" s="492">
        <f t="shared" si="521"/>
        <v>0</v>
      </c>
      <c r="AH285" s="547">
        <f t="shared" si="522"/>
        <v>32769.215209499998</v>
      </c>
      <c r="AI285" s="195">
        <v>25322.99</v>
      </c>
      <c r="AJ285" s="492">
        <f t="shared" si="523"/>
        <v>22031.0013</v>
      </c>
      <c r="AK285" s="547">
        <f t="shared" si="524"/>
        <v>0</v>
      </c>
      <c r="AL285" s="195"/>
      <c r="AM285" s="492">
        <f t="shared" si="525"/>
        <v>0</v>
      </c>
      <c r="AN285" s="547">
        <f t="shared" si="536"/>
        <v>20540.45565</v>
      </c>
      <c r="AO285" s="195">
        <v>15873</v>
      </c>
      <c r="AP285" s="492">
        <f t="shared" si="537"/>
        <v>13809.51</v>
      </c>
      <c r="AQ285" s="547">
        <f t="shared" si="538"/>
        <v>0</v>
      </c>
      <c r="AR285" s="195"/>
      <c r="AS285" s="492">
        <f t="shared" si="539"/>
        <v>0</v>
      </c>
      <c r="AT285" s="547">
        <f t="shared" si="540"/>
        <v>0</v>
      </c>
      <c r="AU285" s="195"/>
      <c r="AV285" s="492">
        <f t="shared" si="541"/>
        <v>0</v>
      </c>
      <c r="AW285" s="547">
        <f t="shared" si="542"/>
        <v>0</v>
      </c>
      <c r="AX285" s="195"/>
      <c r="AY285" s="492">
        <f t="shared" si="543"/>
        <v>0</v>
      </c>
      <c r="AZ285" s="547">
        <f t="shared" si="544"/>
        <v>0</v>
      </c>
      <c r="BA285" s="195"/>
      <c r="BB285" s="492">
        <f t="shared" si="545"/>
        <v>0</v>
      </c>
      <c r="BC285" s="547">
        <f t="shared" si="546"/>
        <v>0</v>
      </c>
      <c r="BD285" s="195"/>
      <c r="BE285" s="492">
        <f t="shared" si="547"/>
        <v>0</v>
      </c>
      <c r="BF285" s="547">
        <f t="shared" si="548"/>
        <v>0</v>
      </c>
      <c r="BG285" s="195"/>
      <c r="BH285" s="492">
        <f t="shared" si="549"/>
        <v>0</v>
      </c>
      <c r="BI285" s="547">
        <f t="shared" si="550"/>
        <v>0</v>
      </c>
      <c r="BJ285" s="195"/>
      <c r="BK285" s="492">
        <f t="shared" si="551"/>
        <v>0</v>
      </c>
      <c r="BL285" s="547">
        <f t="shared" si="552"/>
        <v>0</v>
      </c>
      <c r="BM285" s="195"/>
      <c r="BN285" s="492">
        <f t="shared" si="553"/>
        <v>0</v>
      </c>
      <c r="BO285" s="547">
        <f t="shared" si="554"/>
        <v>0</v>
      </c>
      <c r="BP285" s="195"/>
      <c r="BQ285" s="492">
        <f t="shared" si="555"/>
        <v>0</v>
      </c>
      <c r="BR285" s="285">
        <f t="shared" si="448"/>
        <v>53309.670859499995</v>
      </c>
      <c r="BS285" s="286">
        <f t="shared" si="449"/>
        <v>41195.990000000005</v>
      </c>
      <c r="BT285" s="266">
        <f t="shared" si="450"/>
        <v>35840.511299999998</v>
      </c>
      <c r="BU285" s="740">
        <f t="shared" si="556"/>
        <v>1.2697999993347912E-2</v>
      </c>
      <c r="BV285" s="712">
        <f t="shared" si="526"/>
        <v>9.9999999947613105E-3</v>
      </c>
      <c r="BW285" s="266">
        <f t="shared" si="527"/>
        <v>8.5637699955137068E-3</v>
      </c>
      <c r="BX285" s="285">
        <f t="shared" si="528"/>
        <v>53309.683557499986</v>
      </c>
      <c r="BY285" s="286">
        <f t="shared" si="529"/>
        <v>41196</v>
      </c>
      <c r="BZ285" s="266">
        <f t="shared" si="530"/>
        <v>35840.519863769994</v>
      </c>
      <c r="CA285" s="285">
        <f t="shared" si="531"/>
        <v>0</v>
      </c>
      <c r="CB285" s="1012">
        <v>0</v>
      </c>
      <c r="CC285" s="266">
        <f t="shared" si="532"/>
        <v>0</v>
      </c>
      <c r="CD285" s="309">
        <f t="shared" si="533"/>
        <v>53309.683557499986</v>
      </c>
      <c r="CE285" s="310">
        <f t="shared" si="534"/>
        <v>41196</v>
      </c>
      <c r="CF285" s="308">
        <f t="shared" si="535"/>
        <v>35840.519863769994</v>
      </c>
      <c r="CG285" s="326"/>
      <c r="CI285" s="737" t="s">
        <v>543</v>
      </c>
    </row>
    <row r="286" spans="1:87" s="972" customFormat="1" ht="15.95" customHeight="1">
      <c r="A286" s="1072">
        <f t="shared" si="436"/>
        <v>268</v>
      </c>
      <c r="B286" s="1799" t="s">
        <v>468</v>
      </c>
      <c r="C286" s="134" t="s">
        <v>227</v>
      </c>
      <c r="D286" s="1571" t="s">
        <v>1115</v>
      </c>
      <c r="E286" s="218"/>
      <c r="F286" s="758">
        <v>0</v>
      </c>
      <c r="G286" s="1207">
        <v>43650</v>
      </c>
      <c r="H286" s="183">
        <v>0</v>
      </c>
      <c r="I286" s="207">
        <v>43650</v>
      </c>
      <c r="J286" s="547">
        <f t="shared" si="507"/>
        <v>0</v>
      </c>
      <c r="K286" s="195"/>
      <c r="L286" s="492">
        <f t="shared" si="508"/>
        <v>0</v>
      </c>
      <c r="M286" s="547">
        <f t="shared" si="509"/>
        <v>0</v>
      </c>
      <c r="N286" s="195"/>
      <c r="O286" s="492">
        <f t="shared" si="510"/>
        <v>0</v>
      </c>
      <c r="P286" s="547">
        <f t="shared" si="511"/>
        <v>0</v>
      </c>
      <c r="Q286" s="195"/>
      <c r="R286" s="492">
        <f t="shared" si="512"/>
        <v>0</v>
      </c>
      <c r="S286" s="547">
        <f t="shared" si="513"/>
        <v>0</v>
      </c>
      <c r="T286" s="195"/>
      <c r="U286" s="492">
        <f t="shared" si="514"/>
        <v>0</v>
      </c>
      <c r="V286" s="547">
        <f t="shared" si="515"/>
        <v>0</v>
      </c>
      <c r="W286" s="1074"/>
      <c r="X286" s="492">
        <f t="shared" si="516"/>
        <v>0</v>
      </c>
      <c r="Y286" s="547">
        <f t="shared" si="517"/>
        <v>0</v>
      </c>
      <c r="Z286" s="1074"/>
      <c r="AA286" s="492">
        <f t="shared" si="447"/>
        <v>0</v>
      </c>
      <c r="AB286" s="547">
        <f t="shared" si="518"/>
        <v>0</v>
      </c>
      <c r="AC286" s="195"/>
      <c r="AD286" s="492">
        <f t="shared" si="519"/>
        <v>0</v>
      </c>
      <c r="AE286" s="547">
        <f t="shared" si="520"/>
        <v>0</v>
      </c>
      <c r="AF286" s="195"/>
      <c r="AG286" s="492">
        <f t="shared" si="521"/>
        <v>0</v>
      </c>
      <c r="AH286" s="547">
        <f t="shared" si="522"/>
        <v>0</v>
      </c>
      <c r="AI286" s="195">
        <v>0</v>
      </c>
      <c r="AJ286" s="492">
        <f t="shared" si="523"/>
        <v>0</v>
      </c>
      <c r="AK286" s="547">
        <f t="shared" si="524"/>
        <v>0</v>
      </c>
      <c r="AL286" s="195"/>
      <c r="AM286" s="492">
        <f t="shared" si="525"/>
        <v>0</v>
      </c>
      <c r="AN286" s="547">
        <f>AO286*AN$3</f>
        <v>0</v>
      </c>
      <c r="AO286" s="195"/>
      <c r="AP286" s="492">
        <f>AO286*AP$3</f>
        <v>0</v>
      </c>
      <c r="AQ286" s="547">
        <f>AR286*AQ$3</f>
        <v>0</v>
      </c>
      <c r="AR286" s="195"/>
      <c r="AS286" s="492">
        <f>AR286*AS$3</f>
        <v>0</v>
      </c>
      <c r="AT286" s="547">
        <f>AU286*AT$3</f>
        <v>0</v>
      </c>
      <c r="AU286" s="195"/>
      <c r="AV286" s="492">
        <f>AU286*AV$3</f>
        <v>0</v>
      </c>
      <c r="AW286" s="547">
        <f>AX286*AW$3</f>
        <v>0</v>
      </c>
      <c r="AX286" s="195"/>
      <c r="AY286" s="492">
        <f>AX286*AY$3</f>
        <v>0</v>
      </c>
      <c r="AZ286" s="547">
        <f>BA286*AZ$3</f>
        <v>0</v>
      </c>
      <c r="BA286" s="195"/>
      <c r="BB286" s="492">
        <f>BA286*BB$3</f>
        <v>0</v>
      </c>
      <c r="BC286" s="547">
        <f>BD286*BC$3</f>
        <v>0</v>
      </c>
      <c r="BD286" s="195"/>
      <c r="BE286" s="492">
        <f>BD286*BE$3</f>
        <v>0</v>
      </c>
      <c r="BF286" s="547">
        <f>BG286*BF$3</f>
        <v>0</v>
      </c>
      <c r="BG286" s="195"/>
      <c r="BH286" s="492">
        <f>BG286*BH$3</f>
        <v>0</v>
      </c>
      <c r="BI286" s="547">
        <f>BJ286*BI$3</f>
        <v>0</v>
      </c>
      <c r="BJ286" s="195"/>
      <c r="BK286" s="492">
        <f>BJ286*BK$3</f>
        <v>0</v>
      </c>
      <c r="BL286" s="547">
        <f>BM286*BL$3</f>
        <v>0</v>
      </c>
      <c r="BM286" s="195"/>
      <c r="BN286" s="492">
        <f>BM286*BN$3</f>
        <v>0</v>
      </c>
      <c r="BO286" s="547">
        <f>BP286*BO$3</f>
        <v>0</v>
      </c>
      <c r="BP286" s="195"/>
      <c r="BQ286" s="492">
        <f>BP286*BQ$3</f>
        <v>0</v>
      </c>
      <c r="BR286" s="285">
        <f>J286+M286+P286+S286+V286+Y286+AB286+AE286+AH286+AK286+AN286+AQ286+AT286+AW286+AZ286+BC286+BF286+BI286+BL286+BO286</f>
        <v>0</v>
      </c>
      <c r="BS286" s="286">
        <f>K286+N286+Q286+T286+W286+Z286+AC286+AF286+AI286+AL286+AO286+AR286+AU286+AX286+BA286+BD286+BG286+BJ286+BM286+BP286</f>
        <v>0</v>
      </c>
      <c r="BT286" s="266">
        <f>L286+O286+R286+U286+X286+AA286+AD286+AG286+AJ286+AM286+AP286+AS286+AV286+AY286+BB286+BE286+BH286+BK286+BN286+BQ286</f>
        <v>0</v>
      </c>
      <c r="BU286" s="740">
        <f>BV286*BU$3</f>
        <v>55426.770000000004</v>
      </c>
      <c r="BV286" s="712">
        <f t="shared" si="526"/>
        <v>43650</v>
      </c>
      <c r="BW286" s="266">
        <f t="shared" si="527"/>
        <v>37380.856050000002</v>
      </c>
      <c r="BX286" s="285">
        <f t="shared" si="528"/>
        <v>55426.770000000004</v>
      </c>
      <c r="BY286" s="286">
        <f t="shared" si="529"/>
        <v>43650</v>
      </c>
      <c r="BZ286" s="266">
        <f t="shared" si="530"/>
        <v>37380.856050000002</v>
      </c>
      <c r="CA286" s="285">
        <f t="shared" si="531"/>
        <v>63490</v>
      </c>
      <c r="CB286" s="1012">
        <v>50000</v>
      </c>
      <c r="CC286" s="266">
        <f t="shared" si="532"/>
        <v>42818.850000000006</v>
      </c>
      <c r="CD286" s="309">
        <f t="shared" si="533"/>
        <v>118916.77</v>
      </c>
      <c r="CE286" s="310">
        <f t="shared" si="534"/>
        <v>93650</v>
      </c>
      <c r="CF286" s="308">
        <f t="shared" si="535"/>
        <v>80199.706050000008</v>
      </c>
      <c r="CG286" s="326"/>
      <c r="CI286" s="737"/>
    </row>
    <row r="287" spans="1:87" s="972" customFormat="1" ht="15.95" customHeight="1">
      <c r="A287" s="177">
        <f t="shared" si="436"/>
        <v>269</v>
      </c>
      <c r="B287" s="165" t="s">
        <v>546</v>
      </c>
      <c r="C287" s="134" t="s">
        <v>227</v>
      </c>
      <c r="D287" s="166" t="s">
        <v>347</v>
      </c>
      <c r="E287" s="218"/>
      <c r="F287" s="758">
        <v>0</v>
      </c>
      <c r="G287" s="1207">
        <v>51800</v>
      </c>
      <c r="H287" s="183"/>
      <c r="I287" s="207">
        <v>51800</v>
      </c>
      <c r="J287" s="547">
        <f t="shared" si="507"/>
        <v>0</v>
      </c>
      <c r="K287" s="195"/>
      <c r="L287" s="492">
        <f t="shared" si="508"/>
        <v>0</v>
      </c>
      <c r="M287" s="547">
        <f t="shared" si="509"/>
        <v>0</v>
      </c>
      <c r="N287" s="195"/>
      <c r="O287" s="492">
        <f t="shared" si="510"/>
        <v>0</v>
      </c>
      <c r="P287" s="547">
        <f t="shared" si="511"/>
        <v>0</v>
      </c>
      <c r="Q287" s="195"/>
      <c r="R287" s="492">
        <f t="shared" si="512"/>
        <v>0</v>
      </c>
      <c r="S287" s="547">
        <f t="shared" si="513"/>
        <v>0</v>
      </c>
      <c r="T287" s="195"/>
      <c r="U287" s="492">
        <f t="shared" si="514"/>
        <v>0</v>
      </c>
      <c r="V287" s="547">
        <f t="shared" si="515"/>
        <v>0</v>
      </c>
      <c r="W287" s="1074"/>
      <c r="X287" s="492">
        <f t="shared" si="516"/>
        <v>0</v>
      </c>
      <c r="Y287" s="547">
        <f t="shared" si="517"/>
        <v>0</v>
      </c>
      <c r="Z287" s="1074"/>
      <c r="AA287" s="492">
        <f t="shared" si="447"/>
        <v>0</v>
      </c>
      <c r="AB287" s="547">
        <f t="shared" si="518"/>
        <v>0</v>
      </c>
      <c r="AC287" s="195"/>
      <c r="AD287" s="492">
        <f t="shared" si="519"/>
        <v>0</v>
      </c>
      <c r="AE287" s="547">
        <f t="shared" si="520"/>
        <v>13406.357999999998</v>
      </c>
      <c r="AF287" s="195">
        <v>10360</v>
      </c>
      <c r="AG287" s="492">
        <f t="shared" si="521"/>
        <v>9013.2000000000007</v>
      </c>
      <c r="AH287" s="547">
        <f t="shared" si="522"/>
        <v>40219.074000000001</v>
      </c>
      <c r="AI287" s="195">
        <v>31080</v>
      </c>
      <c r="AJ287" s="492">
        <f t="shared" si="523"/>
        <v>27039.599999999999</v>
      </c>
      <c r="AK287" s="547">
        <f t="shared" si="524"/>
        <v>13406.357999999998</v>
      </c>
      <c r="AL287" s="195">
        <v>10360</v>
      </c>
      <c r="AM287" s="492">
        <f t="shared" si="525"/>
        <v>9013.2000000000007</v>
      </c>
      <c r="AN287" s="547">
        <f t="shared" si="536"/>
        <v>0</v>
      </c>
      <c r="AO287" s="195"/>
      <c r="AP287" s="492">
        <f t="shared" si="537"/>
        <v>0</v>
      </c>
      <c r="AQ287" s="547">
        <f t="shared" si="538"/>
        <v>0</v>
      </c>
      <c r="AR287" s="195"/>
      <c r="AS287" s="492">
        <f t="shared" si="539"/>
        <v>0</v>
      </c>
      <c r="AT287" s="547">
        <f t="shared" si="540"/>
        <v>0</v>
      </c>
      <c r="AU287" s="195"/>
      <c r="AV287" s="492">
        <f t="shared" si="541"/>
        <v>0</v>
      </c>
      <c r="AW287" s="547">
        <f t="shared" si="542"/>
        <v>0</v>
      </c>
      <c r="AX287" s="195"/>
      <c r="AY287" s="492">
        <f t="shared" si="543"/>
        <v>0</v>
      </c>
      <c r="AZ287" s="547">
        <f t="shared" si="544"/>
        <v>0</v>
      </c>
      <c r="BA287" s="195"/>
      <c r="BB287" s="492">
        <f t="shared" si="545"/>
        <v>0</v>
      </c>
      <c r="BC287" s="547">
        <f t="shared" si="546"/>
        <v>0</v>
      </c>
      <c r="BD287" s="195"/>
      <c r="BE287" s="492">
        <f t="shared" si="547"/>
        <v>0</v>
      </c>
      <c r="BF287" s="547">
        <f t="shared" si="548"/>
        <v>0</v>
      </c>
      <c r="BG287" s="195"/>
      <c r="BH287" s="492">
        <f t="shared" si="549"/>
        <v>0</v>
      </c>
      <c r="BI287" s="547">
        <f t="shared" si="550"/>
        <v>0</v>
      </c>
      <c r="BJ287" s="195"/>
      <c r="BK287" s="492">
        <f t="shared" si="551"/>
        <v>0</v>
      </c>
      <c r="BL287" s="547">
        <f t="shared" si="552"/>
        <v>0</v>
      </c>
      <c r="BM287" s="195"/>
      <c r="BN287" s="492">
        <f t="shared" si="553"/>
        <v>0</v>
      </c>
      <c r="BO287" s="547">
        <f t="shared" si="554"/>
        <v>0</v>
      </c>
      <c r="BP287" s="195"/>
      <c r="BQ287" s="492">
        <f t="shared" si="555"/>
        <v>0</v>
      </c>
      <c r="BR287" s="285">
        <f t="shared" si="448"/>
        <v>67031.789999999994</v>
      </c>
      <c r="BS287" s="286">
        <f t="shared" si="449"/>
        <v>51800</v>
      </c>
      <c r="BT287" s="266">
        <f t="shared" si="450"/>
        <v>45066</v>
      </c>
      <c r="BU287" s="740">
        <f t="shared" si="556"/>
        <v>0</v>
      </c>
      <c r="BV287" s="712">
        <f t="shared" si="526"/>
        <v>0</v>
      </c>
      <c r="BW287" s="266">
        <f t="shared" si="527"/>
        <v>0</v>
      </c>
      <c r="BX287" s="285">
        <f t="shared" si="528"/>
        <v>67031.789999999994</v>
      </c>
      <c r="BY287" s="286">
        <f t="shared" si="529"/>
        <v>51800</v>
      </c>
      <c r="BZ287" s="266">
        <f t="shared" si="530"/>
        <v>45066</v>
      </c>
      <c r="CA287" s="285">
        <f t="shared" si="531"/>
        <v>0</v>
      </c>
      <c r="CB287" s="1012">
        <v>0</v>
      </c>
      <c r="CC287" s="266">
        <f t="shared" si="532"/>
        <v>0</v>
      </c>
      <c r="CD287" s="309">
        <f t="shared" si="533"/>
        <v>67031.789999999994</v>
      </c>
      <c r="CE287" s="310">
        <f t="shared" si="534"/>
        <v>51800</v>
      </c>
      <c r="CF287" s="308">
        <f t="shared" si="535"/>
        <v>45066</v>
      </c>
      <c r="CG287" s="326"/>
      <c r="CI287" s="737" t="s">
        <v>543</v>
      </c>
    </row>
    <row r="288" spans="1:87" s="972" customFormat="1" ht="15.95" customHeight="1">
      <c r="A288" s="177">
        <f t="shared" si="436"/>
        <v>270</v>
      </c>
      <c r="B288" s="165" t="s">
        <v>546</v>
      </c>
      <c r="C288" s="134" t="s">
        <v>227</v>
      </c>
      <c r="D288" s="166" t="s">
        <v>1097</v>
      </c>
      <c r="E288" s="218"/>
      <c r="F288" s="758">
        <v>0</v>
      </c>
      <c r="G288" s="1207">
        <v>53150</v>
      </c>
      <c r="H288" s="183"/>
      <c r="I288" s="207">
        <v>53150</v>
      </c>
      <c r="J288" s="547">
        <f t="shared" si="507"/>
        <v>0</v>
      </c>
      <c r="K288" s="195"/>
      <c r="L288" s="492">
        <f t="shared" si="508"/>
        <v>0</v>
      </c>
      <c r="M288" s="547">
        <f t="shared" si="509"/>
        <v>0</v>
      </c>
      <c r="N288" s="195"/>
      <c r="O288" s="492">
        <f t="shared" si="510"/>
        <v>0</v>
      </c>
      <c r="P288" s="547">
        <f t="shared" si="511"/>
        <v>0</v>
      </c>
      <c r="Q288" s="195"/>
      <c r="R288" s="492">
        <f t="shared" si="512"/>
        <v>0</v>
      </c>
      <c r="S288" s="547">
        <f t="shared" si="513"/>
        <v>0</v>
      </c>
      <c r="T288" s="195"/>
      <c r="U288" s="492">
        <f t="shared" si="514"/>
        <v>0</v>
      </c>
      <c r="V288" s="547">
        <f t="shared" si="515"/>
        <v>0</v>
      </c>
      <c r="W288" s="1074"/>
      <c r="X288" s="492">
        <f t="shared" si="516"/>
        <v>0</v>
      </c>
      <c r="Y288" s="547">
        <f t="shared" si="517"/>
        <v>0</v>
      </c>
      <c r="Z288" s="1074"/>
      <c r="AA288" s="492">
        <f t="shared" si="447"/>
        <v>0</v>
      </c>
      <c r="AB288" s="547">
        <f t="shared" si="518"/>
        <v>0</v>
      </c>
      <c r="AC288" s="195"/>
      <c r="AD288" s="492">
        <f t="shared" si="519"/>
        <v>0</v>
      </c>
      <c r="AE288" s="547">
        <f t="shared" si="520"/>
        <v>0</v>
      </c>
      <c r="AF288" s="195">
        <v>0</v>
      </c>
      <c r="AG288" s="492">
        <f t="shared" si="521"/>
        <v>0</v>
      </c>
      <c r="AH288" s="547">
        <f t="shared" si="522"/>
        <v>0</v>
      </c>
      <c r="AI288" s="195">
        <v>0</v>
      </c>
      <c r="AJ288" s="492">
        <f t="shared" si="523"/>
        <v>0</v>
      </c>
      <c r="AK288" s="547">
        <f t="shared" si="524"/>
        <v>0</v>
      </c>
      <c r="AL288" s="195">
        <v>0</v>
      </c>
      <c r="AM288" s="492">
        <f t="shared" si="525"/>
        <v>0</v>
      </c>
      <c r="AN288" s="547">
        <f>AO288*AN$3</f>
        <v>0</v>
      </c>
      <c r="AO288" s="195"/>
      <c r="AP288" s="492">
        <f>AO288*AP$3</f>
        <v>0</v>
      </c>
      <c r="AQ288" s="547">
        <f>AR288*AQ$3</f>
        <v>0</v>
      </c>
      <c r="AR288" s="195"/>
      <c r="AS288" s="492">
        <f>AR288*AS$3</f>
        <v>0</v>
      </c>
      <c r="AT288" s="547">
        <f>AU288*AT$3</f>
        <v>8553.3858089999994</v>
      </c>
      <c r="AU288" s="195">
        <v>6609.78</v>
      </c>
      <c r="AV288" s="492">
        <f>AU288*AV$3</f>
        <v>5750.5086000000001</v>
      </c>
      <c r="AW288" s="547">
        <f>AX288*AW$3</f>
        <v>24993.941665499995</v>
      </c>
      <c r="AX288" s="195">
        <v>19314.509999999998</v>
      </c>
      <c r="AY288" s="492">
        <f>AX288*AY$3</f>
        <v>16803.6237</v>
      </c>
      <c r="AZ288" s="547">
        <f>BA288*AZ$3</f>
        <v>15717.997158</v>
      </c>
      <c r="BA288" s="195">
        <v>12146.36</v>
      </c>
      <c r="BB288" s="492">
        <f>BA288*BB$3</f>
        <v>10567.333200000001</v>
      </c>
      <c r="BC288" s="547">
        <f>BD288*BC$3</f>
        <v>0</v>
      </c>
      <c r="BD288" s="195"/>
      <c r="BE288" s="492">
        <f>BD288*BE$3</f>
        <v>0</v>
      </c>
      <c r="BF288" s="547">
        <f>BG288*BF$3</f>
        <v>0</v>
      </c>
      <c r="BG288" s="195"/>
      <c r="BH288" s="492">
        <f>BG288*BH$3</f>
        <v>0</v>
      </c>
      <c r="BI288" s="547">
        <f>BJ288*BI$3</f>
        <v>0</v>
      </c>
      <c r="BJ288" s="195"/>
      <c r="BK288" s="492">
        <f>BJ288*BK$3</f>
        <v>0</v>
      </c>
      <c r="BL288" s="547">
        <f>BM288*BL$3</f>
        <v>0</v>
      </c>
      <c r="BM288" s="195"/>
      <c r="BN288" s="492">
        <f>BM288*BN$3</f>
        <v>0</v>
      </c>
      <c r="BO288" s="547">
        <f>BP288*BO$3</f>
        <v>0</v>
      </c>
      <c r="BP288" s="195"/>
      <c r="BQ288" s="492">
        <f>BP288*BQ$3</f>
        <v>0</v>
      </c>
      <c r="BR288" s="285">
        <f t="shared" ref="BR288:BT290" si="557">J288+M288+P288+S288+V288+Y288+AB288+AE288+AH288+AK288+AN288+AQ288+AT288+AW288+AZ288+BC288+BF288+BI288+BL288+BO288</f>
        <v>49265.324632499993</v>
      </c>
      <c r="BS288" s="286">
        <f t="shared" si="557"/>
        <v>38070.649999999994</v>
      </c>
      <c r="BT288" s="266">
        <f t="shared" si="557"/>
        <v>33121.465500000006</v>
      </c>
      <c r="BU288" s="740">
        <f>BV288*BU$3</f>
        <v>19147.758630000008</v>
      </c>
      <c r="BV288" s="712">
        <f t="shared" si="526"/>
        <v>15079.350000000006</v>
      </c>
      <c r="BW288" s="266">
        <f t="shared" si="527"/>
        <v>12913.608514950005</v>
      </c>
      <c r="BX288" s="285">
        <f t="shared" si="528"/>
        <v>68413.083262500004</v>
      </c>
      <c r="BY288" s="286">
        <f t="shared" si="529"/>
        <v>53150</v>
      </c>
      <c r="BZ288" s="266">
        <f t="shared" si="530"/>
        <v>46035.074014950012</v>
      </c>
      <c r="CA288" s="285">
        <f t="shared" si="531"/>
        <v>0</v>
      </c>
      <c r="CB288" s="1012">
        <v>0</v>
      </c>
      <c r="CC288" s="266">
        <f t="shared" si="532"/>
        <v>0</v>
      </c>
      <c r="CD288" s="309">
        <f t="shared" si="533"/>
        <v>68413.083262500004</v>
      </c>
      <c r="CE288" s="310">
        <f t="shared" si="534"/>
        <v>53150</v>
      </c>
      <c r="CF288" s="308">
        <f t="shared" si="535"/>
        <v>46035.074014950012</v>
      </c>
      <c r="CG288" s="326"/>
      <c r="CI288" s="737" t="s">
        <v>543</v>
      </c>
    </row>
    <row r="289" spans="1:87" s="972" customFormat="1" ht="33.75" customHeight="1">
      <c r="A289" s="1519">
        <f t="shared" si="436"/>
        <v>271</v>
      </c>
      <c r="B289" s="165" t="s">
        <v>1167</v>
      </c>
      <c r="C289" s="134" t="s">
        <v>227</v>
      </c>
      <c r="D289" s="1488" t="s">
        <v>1152</v>
      </c>
      <c r="E289" s="218"/>
      <c r="F289" s="758">
        <v>0</v>
      </c>
      <c r="G289" s="1207">
        <v>10150</v>
      </c>
      <c r="H289" s="183"/>
      <c r="I289" s="207">
        <v>10150</v>
      </c>
      <c r="J289" s="547">
        <f t="shared" si="507"/>
        <v>0</v>
      </c>
      <c r="K289" s="195"/>
      <c r="L289" s="492">
        <f t="shared" si="508"/>
        <v>0</v>
      </c>
      <c r="M289" s="547">
        <f t="shared" si="509"/>
        <v>0</v>
      </c>
      <c r="N289" s="195"/>
      <c r="O289" s="492">
        <f t="shared" si="510"/>
        <v>0</v>
      </c>
      <c r="P289" s="547">
        <f t="shared" si="511"/>
        <v>0</v>
      </c>
      <c r="Q289" s="195"/>
      <c r="R289" s="492">
        <f t="shared" si="512"/>
        <v>0</v>
      </c>
      <c r="S289" s="547">
        <f t="shared" si="513"/>
        <v>0</v>
      </c>
      <c r="T289" s="195"/>
      <c r="U289" s="492">
        <f t="shared" si="514"/>
        <v>0</v>
      </c>
      <c r="V289" s="547">
        <f t="shared" si="515"/>
        <v>0</v>
      </c>
      <c r="W289" s="1074"/>
      <c r="X289" s="492">
        <f t="shared" si="516"/>
        <v>0</v>
      </c>
      <c r="Y289" s="547">
        <f t="shared" si="517"/>
        <v>0</v>
      </c>
      <c r="Z289" s="1074"/>
      <c r="AA289" s="492">
        <f t="shared" si="447"/>
        <v>0</v>
      </c>
      <c r="AB289" s="547">
        <f t="shared" si="518"/>
        <v>0</v>
      </c>
      <c r="AC289" s="195"/>
      <c r="AD289" s="492">
        <f t="shared" si="519"/>
        <v>0</v>
      </c>
      <c r="AE289" s="547">
        <f t="shared" si="520"/>
        <v>0</v>
      </c>
      <c r="AF289" s="195">
        <v>0</v>
      </c>
      <c r="AG289" s="492">
        <f t="shared" si="521"/>
        <v>0</v>
      </c>
      <c r="AH289" s="547">
        <f t="shared" si="522"/>
        <v>0</v>
      </c>
      <c r="AI289" s="195">
        <v>0</v>
      </c>
      <c r="AJ289" s="492">
        <f t="shared" si="523"/>
        <v>0</v>
      </c>
      <c r="AK289" s="547">
        <f t="shared" si="524"/>
        <v>0</v>
      </c>
      <c r="AL289" s="195">
        <v>0</v>
      </c>
      <c r="AM289" s="492">
        <f t="shared" si="525"/>
        <v>0</v>
      </c>
      <c r="AN289" s="547">
        <f>AO289*AN$3</f>
        <v>0</v>
      </c>
      <c r="AO289" s="195"/>
      <c r="AP289" s="492">
        <f>AO289*AP$3</f>
        <v>0</v>
      </c>
      <c r="AQ289" s="547">
        <f>AR289*AQ$3</f>
        <v>0</v>
      </c>
      <c r="AR289" s="195"/>
      <c r="AS289" s="492">
        <f>AR289*AS$3</f>
        <v>0</v>
      </c>
      <c r="AT289" s="547">
        <f>AU289*AT$3</f>
        <v>0</v>
      </c>
      <c r="AU289" s="195"/>
      <c r="AV289" s="492">
        <f>AU289*AV$3</f>
        <v>0</v>
      </c>
      <c r="AW289" s="547">
        <f>AX289*AW$3</f>
        <v>3943.8114824999998</v>
      </c>
      <c r="AX289" s="195">
        <v>3047.65</v>
      </c>
      <c r="AY289" s="492">
        <f>AX289*AY$3</f>
        <v>2651.4555</v>
      </c>
      <c r="AZ289" s="547">
        <f>BA289*AZ$3</f>
        <v>3380.0585999999998</v>
      </c>
      <c r="BA289" s="195">
        <v>2612</v>
      </c>
      <c r="BB289" s="492">
        <f>BA289*BB$3</f>
        <v>2272.44</v>
      </c>
      <c r="BC289" s="547">
        <f>BD289*BC$3</f>
        <v>0</v>
      </c>
      <c r="BD289" s="195"/>
      <c r="BE289" s="492">
        <f>BD289*BE$3</f>
        <v>0</v>
      </c>
      <c r="BF289" s="547">
        <f>BG289*BF$3</f>
        <v>0</v>
      </c>
      <c r="BG289" s="195"/>
      <c r="BH289" s="492">
        <f>BG289*BH$3</f>
        <v>0</v>
      </c>
      <c r="BI289" s="547">
        <f>BJ289*BI$3</f>
        <v>0</v>
      </c>
      <c r="BJ289" s="195"/>
      <c r="BK289" s="492">
        <f>BJ289*BK$3</f>
        <v>0</v>
      </c>
      <c r="BL289" s="547">
        <f>BM289*BL$3</f>
        <v>0</v>
      </c>
      <c r="BM289" s="195"/>
      <c r="BN289" s="492">
        <f>BM289*BN$3</f>
        <v>0</v>
      </c>
      <c r="BO289" s="547">
        <f>BP289*BO$3</f>
        <v>0</v>
      </c>
      <c r="BP289" s="195"/>
      <c r="BQ289" s="492">
        <f>BP289*BQ$3</f>
        <v>0</v>
      </c>
      <c r="BR289" s="285">
        <f t="shared" si="557"/>
        <v>7323.8700824999996</v>
      </c>
      <c r="BS289" s="286">
        <f t="shared" si="557"/>
        <v>5659.65</v>
      </c>
      <c r="BT289" s="266">
        <f t="shared" si="557"/>
        <v>4923.8955000000005</v>
      </c>
      <c r="BU289" s="740">
        <f>BV289*BU$3</f>
        <v>5701.8464300000005</v>
      </c>
      <c r="BV289" s="712">
        <f t="shared" si="526"/>
        <v>4490.3500000000004</v>
      </c>
      <c r="BW289" s="266">
        <f t="shared" si="527"/>
        <v>3845.4324619500007</v>
      </c>
      <c r="BX289" s="285">
        <f t="shared" si="528"/>
        <v>13025.716512499999</v>
      </c>
      <c r="BY289" s="286">
        <f t="shared" si="529"/>
        <v>10150</v>
      </c>
      <c r="BZ289" s="266">
        <f t="shared" si="530"/>
        <v>8769.3279619500008</v>
      </c>
      <c r="CA289" s="285">
        <f t="shared" si="531"/>
        <v>0</v>
      </c>
      <c r="CB289" s="1012">
        <v>0</v>
      </c>
      <c r="CC289" s="266">
        <f t="shared" si="532"/>
        <v>0</v>
      </c>
      <c r="CD289" s="309">
        <f t="shared" si="533"/>
        <v>13025.716512499999</v>
      </c>
      <c r="CE289" s="310">
        <f t="shared" si="534"/>
        <v>10150</v>
      </c>
      <c r="CF289" s="308">
        <f t="shared" si="535"/>
        <v>8769.3279619500008</v>
      </c>
      <c r="CG289" s="326"/>
      <c r="CI289" s="737" t="s">
        <v>1154</v>
      </c>
    </row>
    <row r="290" spans="1:87" s="972" customFormat="1" ht="30" customHeight="1">
      <c r="A290" s="1519">
        <f t="shared" si="436"/>
        <v>272</v>
      </c>
      <c r="B290" s="165" t="s">
        <v>1168</v>
      </c>
      <c r="C290" s="134" t="s">
        <v>227</v>
      </c>
      <c r="D290" s="1488" t="s">
        <v>1153</v>
      </c>
      <c r="E290" s="218"/>
      <c r="F290" s="758">
        <v>0</v>
      </c>
      <c r="G290" s="1207">
        <v>12520</v>
      </c>
      <c r="H290" s="183"/>
      <c r="I290" s="207">
        <v>12520</v>
      </c>
      <c r="J290" s="547">
        <f t="shared" si="507"/>
        <v>0</v>
      </c>
      <c r="K290" s="195"/>
      <c r="L290" s="492">
        <f t="shared" si="508"/>
        <v>0</v>
      </c>
      <c r="M290" s="547">
        <f t="shared" si="509"/>
        <v>0</v>
      </c>
      <c r="N290" s="195"/>
      <c r="O290" s="492">
        <f t="shared" si="510"/>
        <v>0</v>
      </c>
      <c r="P290" s="547">
        <f t="shared" si="511"/>
        <v>0</v>
      </c>
      <c r="Q290" s="195"/>
      <c r="R290" s="492">
        <f t="shared" si="512"/>
        <v>0</v>
      </c>
      <c r="S290" s="547">
        <f t="shared" si="513"/>
        <v>0</v>
      </c>
      <c r="T290" s="195"/>
      <c r="U290" s="492">
        <f t="shared" si="514"/>
        <v>0</v>
      </c>
      <c r="V290" s="547">
        <f t="shared" si="515"/>
        <v>0</v>
      </c>
      <c r="W290" s="1074"/>
      <c r="X290" s="492">
        <f t="shared" si="516"/>
        <v>0</v>
      </c>
      <c r="Y290" s="547">
        <f t="shared" si="517"/>
        <v>0</v>
      </c>
      <c r="Z290" s="1074"/>
      <c r="AA290" s="492">
        <f t="shared" si="447"/>
        <v>0</v>
      </c>
      <c r="AB290" s="547">
        <f t="shared" si="518"/>
        <v>0</v>
      </c>
      <c r="AC290" s="195"/>
      <c r="AD290" s="492">
        <f t="shared" si="519"/>
        <v>0</v>
      </c>
      <c r="AE290" s="547">
        <f t="shared" si="520"/>
        <v>0</v>
      </c>
      <c r="AF290" s="195">
        <v>0</v>
      </c>
      <c r="AG290" s="492">
        <f t="shared" si="521"/>
        <v>0</v>
      </c>
      <c r="AH290" s="547">
        <f t="shared" si="522"/>
        <v>0</v>
      </c>
      <c r="AI290" s="195">
        <v>0</v>
      </c>
      <c r="AJ290" s="492">
        <f t="shared" si="523"/>
        <v>0</v>
      </c>
      <c r="AK290" s="547">
        <f t="shared" si="524"/>
        <v>0</v>
      </c>
      <c r="AL290" s="195">
        <v>0</v>
      </c>
      <c r="AM290" s="492">
        <f t="shared" si="525"/>
        <v>0</v>
      </c>
      <c r="AN290" s="547">
        <f>AO290*AN$3</f>
        <v>0</v>
      </c>
      <c r="AO290" s="195"/>
      <c r="AP290" s="492">
        <f>AO290*AP$3</f>
        <v>0</v>
      </c>
      <c r="AQ290" s="547">
        <f>AR290*AQ$3</f>
        <v>0</v>
      </c>
      <c r="AR290" s="195"/>
      <c r="AS290" s="492">
        <f>AR290*AS$3</f>
        <v>0</v>
      </c>
      <c r="AT290" s="547">
        <f>AU290*AT$3</f>
        <v>0</v>
      </c>
      <c r="AU290" s="195"/>
      <c r="AV290" s="492">
        <f>AU290*AV$3</f>
        <v>0</v>
      </c>
      <c r="AW290" s="547">
        <f>AX290*AW$3</f>
        <v>0</v>
      </c>
      <c r="AX290" s="195"/>
      <c r="AY290" s="492">
        <f>AX290*AY$3</f>
        <v>0</v>
      </c>
      <c r="AZ290" s="547">
        <f>BA290*AZ$3</f>
        <v>4309.1864999999998</v>
      </c>
      <c r="BA290" s="195">
        <v>3330</v>
      </c>
      <c r="BB290" s="492">
        <f>BA290*BB$3</f>
        <v>2897.1</v>
      </c>
      <c r="BC290" s="547">
        <f>BD290*BC$3</f>
        <v>3231.2428499999996</v>
      </c>
      <c r="BD290" s="195">
        <v>2497</v>
      </c>
      <c r="BE290" s="492">
        <f>BD290*BE$3</f>
        <v>2172.39</v>
      </c>
      <c r="BF290" s="547">
        <f>BG290*BF$3</f>
        <v>0</v>
      </c>
      <c r="BG290" s="195"/>
      <c r="BH290" s="492">
        <f>BG290*BH$3</f>
        <v>0</v>
      </c>
      <c r="BI290" s="547">
        <f>BJ290*BI$3</f>
        <v>0</v>
      </c>
      <c r="BJ290" s="195"/>
      <c r="BK290" s="492">
        <f>BJ290*BK$3</f>
        <v>0</v>
      </c>
      <c r="BL290" s="547">
        <f>BM290*BL$3</f>
        <v>0</v>
      </c>
      <c r="BM290" s="195"/>
      <c r="BN290" s="492">
        <f>BM290*BN$3</f>
        <v>0</v>
      </c>
      <c r="BO290" s="547">
        <f>BP290*BO$3</f>
        <v>0</v>
      </c>
      <c r="BP290" s="195"/>
      <c r="BQ290" s="492">
        <f>BP290*BQ$3</f>
        <v>0</v>
      </c>
      <c r="BR290" s="285">
        <f t="shared" si="557"/>
        <v>7540.4293499999994</v>
      </c>
      <c r="BS290" s="286">
        <f t="shared" si="557"/>
        <v>5827</v>
      </c>
      <c r="BT290" s="266">
        <f t="shared" si="557"/>
        <v>5069.49</v>
      </c>
      <c r="BU290" s="740">
        <f>BV290*BU$3</f>
        <v>8498.7713999999996</v>
      </c>
      <c r="BV290" s="712">
        <f t="shared" si="526"/>
        <v>6693</v>
      </c>
      <c r="BW290" s="266">
        <f t="shared" si="527"/>
        <v>5731.7312610000008</v>
      </c>
      <c r="BX290" s="285">
        <f t="shared" si="528"/>
        <v>16039.20075</v>
      </c>
      <c r="BY290" s="286">
        <f t="shared" si="529"/>
        <v>12520</v>
      </c>
      <c r="BZ290" s="266">
        <f t="shared" si="530"/>
        <v>10801.221261000001</v>
      </c>
      <c r="CA290" s="285">
        <f t="shared" si="531"/>
        <v>0</v>
      </c>
      <c r="CB290" s="1012">
        <v>0</v>
      </c>
      <c r="CC290" s="266">
        <f t="shared" si="532"/>
        <v>0</v>
      </c>
      <c r="CD290" s="309">
        <f t="shared" si="533"/>
        <v>16039.20075</v>
      </c>
      <c r="CE290" s="310">
        <f t="shared" si="534"/>
        <v>12520</v>
      </c>
      <c r="CF290" s="308">
        <f t="shared" si="535"/>
        <v>10801.221261000001</v>
      </c>
      <c r="CG290" s="326"/>
      <c r="CI290" s="737" t="s">
        <v>1154</v>
      </c>
    </row>
    <row r="291" spans="1:87" s="972" customFormat="1" ht="30" customHeight="1">
      <c r="A291" s="1519">
        <f t="shared" si="436"/>
        <v>273</v>
      </c>
      <c r="B291" s="1799" t="s">
        <v>546</v>
      </c>
      <c r="C291" s="134" t="s">
        <v>227</v>
      </c>
      <c r="D291" s="1571" t="s">
        <v>1392</v>
      </c>
      <c r="E291" s="218"/>
      <c r="F291" s="758">
        <v>0</v>
      </c>
      <c r="G291" s="1207">
        <v>29000</v>
      </c>
      <c r="H291" s="183"/>
      <c r="I291" s="207">
        <v>28800</v>
      </c>
      <c r="J291" s="547">
        <f t="shared" ref="J291" si="558">K291*J$3</f>
        <v>0</v>
      </c>
      <c r="K291" s="195"/>
      <c r="L291" s="492">
        <f t="shared" ref="L291" si="559">K291*L$3</f>
        <v>0</v>
      </c>
      <c r="M291" s="547">
        <f t="shared" ref="M291" si="560">N291*M$3</f>
        <v>0</v>
      </c>
      <c r="N291" s="195"/>
      <c r="O291" s="492">
        <f t="shared" ref="O291" si="561">N291*O$3</f>
        <v>0</v>
      </c>
      <c r="P291" s="547">
        <f t="shared" ref="P291" si="562">Q291*P$3</f>
        <v>0</v>
      </c>
      <c r="Q291" s="195"/>
      <c r="R291" s="492">
        <f t="shared" ref="R291" si="563">Q291*R$3</f>
        <v>0</v>
      </c>
      <c r="S291" s="547">
        <f t="shared" ref="S291" si="564">T291*S$3</f>
        <v>0</v>
      </c>
      <c r="T291" s="195"/>
      <c r="U291" s="492">
        <f t="shared" ref="U291" si="565">T291*U$3</f>
        <v>0</v>
      </c>
      <c r="V291" s="547">
        <f t="shared" ref="V291" si="566">W291*V$3</f>
        <v>0</v>
      </c>
      <c r="W291" s="1074"/>
      <c r="X291" s="492">
        <f t="shared" ref="X291" si="567">W291*X$3</f>
        <v>0</v>
      </c>
      <c r="Y291" s="547">
        <f t="shared" ref="Y291" si="568">Z291*Y$3</f>
        <v>0</v>
      </c>
      <c r="Z291" s="1074"/>
      <c r="AA291" s="492">
        <f t="shared" ref="AA291" si="569">Z291*AA$3</f>
        <v>0</v>
      </c>
      <c r="AB291" s="547">
        <f t="shared" ref="AB291" si="570">AC291*AB$3</f>
        <v>0</v>
      </c>
      <c r="AC291" s="195"/>
      <c r="AD291" s="492">
        <f t="shared" ref="AD291" si="571">AC291*AD$3</f>
        <v>0</v>
      </c>
      <c r="AE291" s="547">
        <f t="shared" ref="AE291" si="572">AF291*AE$3</f>
        <v>0</v>
      </c>
      <c r="AF291" s="195">
        <v>0</v>
      </c>
      <c r="AG291" s="492">
        <f t="shared" ref="AG291" si="573">AF291*AG$3</f>
        <v>0</v>
      </c>
      <c r="AH291" s="547">
        <f t="shared" ref="AH291" si="574">AI291*AH$3</f>
        <v>0</v>
      </c>
      <c r="AI291" s="195">
        <v>0</v>
      </c>
      <c r="AJ291" s="492">
        <f t="shared" ref="AJ291" si="575">AI291*AJ$3</f>
        <v>0</v>
      </c>
      <c r="AK291" s="547">
        <f t="shared" ref="AK291" si="576">AL291*AK$3</f>
        <v>0</v>
      </c>
      <c r="AL291" s="195">
        <v>0</v>
      </c>
      <c r="AM291" s="492">
        <f t="shared" ref="AM291" si="577">AL291*AM$3</f>
        <v>0</v>
      </c>
      <c r="AN291" s="547">
        <f>AO291*AN$3</f>
        <v>0</v>
      </c>
      <c r="AO291" s="195"/>
      <c r="AP291" s="492">
        <f>AO291*AP$3</f>
        <v>0</v>
      </c>
      <c r="AQ291" s="547">
        <f>AR291*AQ$3</f>
        <v>0</v>
      </c>
      <c r="AR291" s="195"/>
      <c r="AS291" s="492">
        <f>AR291*AS$3</f>
        <v>0</v>
      </c>
      <c r="AT291" s="547">
        <f>AU291*AT$3</f>
        <v>0</v>
      </c>
      <c r="AU291" s="195"/>
      <c r="AV291" s="492">
        <f>AU291*AV$3</f>
        <v>0</v>
      </c>
      <c r="AW291" s="547">
        <f>AX291*AW$3</f>
        <v>0</v>
      </c>
      <c r="AX291" s="195"/>
      <c r="AY291" s="492">
        <f>AX291*AY$3</f>
        <v>0</v>
      </c>
      <c r="AZ291" s="547">
        <f>BA291*AZ$3</f>
        <v>0</v>
      </c>
      <c r="BA291" s="195">
        <v>0</v>
      </c>
      <c r="BB291" s="492">
        <f>BA291*BB$3</f>
        <v>0</v>
      </c>
      <c r="BC291" s="547">
        <f>BD291*BC$3</f>
        <v>0</v>
      </c>
      <c r="BD291" s="195">
        <v>0</v>
      </c>
      <c r="BE291" s="492">
        <f>BD291*BE$3</f>
        <v>0</v>
      </c>
      <c r="BF291" s="547">
        <f>BG291*BF$3</f>
        <v>0</v>
      </c>
      <c r="BG291" s="195"/>
      <c r="BH291" s="492">
        <f>BG291*BH$3</f>
        <v>0</v>
      </c>
      <c r="BI291" s="547">
        <f>BJ291*BI$3</f>
        <v>0</v>
      </c>
      <c r="BJ291" s="195"/>
      <c r="BK291" s="492">
        <f>BJ291*BK$3</f>
        <v>0</v>
      </c>
      <c r="BL291" s="547">
        <f>BM291*BL$3</f>
        <v>0</v>
      </c>
      <c r="BM291" s="195"/>
      <c r="BN291" s="492">
        <f>BM291*BN$3</f>
        <v>0</v>
      </c>
      <c r="BO291" s="547">
        <f>BP291*BO$3</f>
        <v>0</v>
      </c>
      <c r="BP291" s="195"/>
      <c r="BQ291" s="492">
        <f>BP291*BQ$3</f>
        <v>0</v>
      </c>
      <c r="BR291" s="285">
        <f t="shared" ref="BR291" si="578">J291+M291+P291+S291+V291+Y291+AB291+AE291+AH291+AK291+AN291+AQ291+AT291+AW291+AZ291+BC291+BF291+BI291+BL291+BO291</f>
        <v>0</v>
      </c>
      <c r="BS291" s="286">
        <f t="shared" ref="BS291" si="579">K291+N291+Q291+T291+W291+Z291+AC291+AF291+AI291+AL291+AO291+AR291+AU291+AX291+BA291+BD291+BG291+BJ291+BM291+BP291</f>
        <v>0</v>
      </c>
      <c r="BT291" s="266">
        <f t="shared" ref="BT291" si="580">L291+O291+R291+U291+X291+AA291+AD291+AG291+AJ291+AM291+AP291+AS291+AV291+AY291+BB291+BE291+BH291+BK291+BN291+BQ291</f>
        <v>0</v>
      </c>
      <c r="BU291" s="740">
        <f>BV291*BU$3</f>
        <v>36570.239999999998</v>
      </c>
      <c r="BV291" s="712">
        <f t="shared" ref="BV291" si="581">I291-BS291</f>
        <v>28800</v>
      </c>
      <c r="BW291" s="266">
        <f t="shared" ref="BW291" si="582">BV291*BW$3</f>
        <v>24663.657600000002</v>
      </c>
      <c r="BX291" s="285">
        <f t="shared" ref="BX291" si="583">BR291+BU291</f>
        <v>36570.239999999998</v>
      </c>
      <c r="BY291" s="286">
        <f t="shared" ref="BY291" si="584">BS291+BV291</f>
        <v>28800</v>
      </c>
      <c r="BZ291" s="266">
        <f t="shared" ref="BZ291" si="585">BT291+BW291</f>
        <v>24663.657600000002</v>
      </c>
      <c r="CA291" s="285">
        <f t="shared" ref="CA291" si="586">CB291*CA$3</f>
        <v>0</v>
      </c>
      <c r="CB291" s="1012">
        <v>0</v>
      </c>
      <c r="CC291" s="266">
        <f t="shared" ref="CC291" si="587">CB291*$CC$3</f>
        <v>0</v>
      </c>
      <c r="CD291" s="309">
        <f t="shared" ref="CD291" si="588">BX291+CA291</f>
        <v>36570.239999999998</v>
      </c>
      <c r="CE291" s="310">
        <f t="shared" ref="CE291" si="589">BY291+CB291</f>
        <v>28800</v>
      </c>
      <c r="CF291" s="308">
        <f t="shared" ref="CF291" si="590">BZ291+CC291</f>
        <v>24663.657600000002</v>
      </c>
      <c r="CG291" s="326"/>
      <c r="CI291" s="737" t="s">
        <v>1154</v>
      </c>
    </row>
    <row r="292" spans="1:87" s="972" customFormat="1" ht="15.95" customHeight="1">
      <c r="A292" s="177">
        <v>274</v>
      </c>
      <c r="B292" s="165" t="s">
        <v>348</v>
      </c>
      <c r="C292" s="134" t="s">
        <v>228</v>
      </c>
      <c r="D292" s="166" t="s">
        <v>349</v>
      </c>
      <c r="E292" s="218"/>
      <c r="F292" s="758">
        <f>[1]Consultants!F83</f>
        <v>31000</v>
      </c>
      <c r="G292" s="1207">
        <v>23560</v>
      </c>
      <c r="H292" s="183"/>
      <c r="I292" s="207">
        <v>23560</v>
      </c>
      <c r="J292" s="547">
        <f t="shared" si="507"/>
        <v>0</v>
      </c>
      <c r="K292" s="195"/>
      <c r="L292" s="492">
        <f t="shared" si="508"/>
        <v>0</v>
      </c>
      <c r="M292" s="547">
        <f t="shared" si="509"/>
        <v>0</v>
      </c>
      <c r="N292" s="195"/>
      <c r="O292" s="492">
        <f t="shared" si="510"/>
        <v>0</v>
      </c>
      <c r="P292" s="547">
        <f t="shared" si="511"/>
        <v>0</v>
      </c>
      <c r="Q292" s="195"/>
      <c r="R292" s="492">
        <f t="shared" si="512"/>
        <v>0</v>
      </c>
      <c r="S292" s="547">
        <f t="shared" si="513"/>
        <v>0</v>
      </c>
      <c r="T292" s="195"/>
      <c r="U292" s="492">
        <f t="shared" si="514"/>
        <v>0</v>
      </c>
      <c r="V292" s="547">
        <f t="shared" si="515"/>
        <v>0</v>
      </c>
      <c r="W292" s="1074"/>
      <c r="X292" s="492">
        <f t="shared" si="516"/>
        <v>0</v>
      </c>
      <c r="Y292" s="547">
        <f t="shared" si="517"/>
        <v>0</v>
      </c>
      <c r="Z292" s="1074"/>
      <c r="AA292" s="492">
        <f t="shared" si="447"/>
        <v>0</v>
      </c>
      <c r="AB292" s="547">
        <f t="shared" si="518"/>
        <v>0</v>
      </c>
      <c r="AC292" s="195"/>
      <c r="AD292" s="492">
        <f t="shared" si="519"/>
        <v>0</v>
      </c>
      <c r="AE292" s="547">
        <f t="shared" si="520"/>
        <v>18292.6908</v>
      </c>
      <c r="AF292" s="195">
        <v>14136</v>
      </c>
      <c r="AG292" s="492">
        <f t="shared" si="521"/>
        <v>12298.32</v>
      </c>
      <c r="AH292" s="547">
        <f t="shared" si="522"/>
        <v>12195.127199999999</v>
      </c>
      <c r="AI292" s="195">
        <v>9424</v>
      </c>
      <c r="AJ292" s="492">
        <f t="shared" si="523"/>
        <v>8198.8799999999992</v>
      </c>
      <c r="AK292" s="547">
        <f t="shared" si="524"/>
        <v>0</v>
      </c>
      <c r="AL292" s="195"/>
      <c r="AM292" s="492">
        <f t="shared" si="525"/>
        <v>0</v>
      </c>
      <c r="AN292" s="547">
        <f t="shared" si="536"/>
        <v>0</v>
      </c>
      <c r="AO292" s="195"/>
      <c r="AP292" s="492">
        <f t="shared" si="537"/>
        <v>0</v>
      </c>
      <c r="AQ292" s="547">
        <f t="shared" si="538"/>
        <v>0</v>
      </c>
      <c r="AR292" s="195"/>
      <c r="AS292" s="492">
        <f t="shared" si="539"/>
        <v>0</v>
      </c>
      <c r="AT292" s="547">
        <f t="shared" si="540"/>
        <v>0</v>
      </c>
      <c r="AU292" s="195"/>
      <c r="AV292" s="492">
        <f t="shared" si="541"/>
        <v>0</v>
      </c>
      <c r="AW292" s="547">
        <f t="shared" si="542"/>
        <v>0</v>
      </c>
      <c r="AX292" s="195"/>
      <c r="AY292" s="492">
        <f t="shared" si="543"/>
        <v>0</v>
      </c>
      <c r="AZ292" s="547">
        <f t="shared" si="544"/>
        <v>0</v>
      </c>
      <c r="BA292" s="195"/>
      <c r="BB292" s="492">
        <f t="shared" si="545"/>
        <v>0</v>
      </c>
      <c r="BC292" s="547">
        <f t="shared" si="546"/>
        <v>0</v>
      </c>
      <c r="BD292" s="195"/>
      <c r="BE292" s="492">
        <f t="shared" si="547"/>
        <v>0</v>
      </c>
      <c r="BF292" s="547">
        <f t="shared" si="548"/>
        <v>0</v>
      </c>
      <c r="BG292" s="195"/>
      <c r="BH292" s="492">
        <f t="shared" si="549"/>
        <v>0</v>
      </c>
      <c r="BI292" s="547">
        <f t="shared" si="550"/>
        <v>0</v>
      </c>
      <c r="BJ292" s="195"/>
      <c r="BK292" s="492">
        <f t="shared" si="551"/>
        <v>0</v>
      </c>
      <c r="BL292" s="547">
        <f t="shared" si="552"/>
        <v>0</v>
      </c>
      <c r="BM292" s="195"/>
      <c r="BN292" s="492">
        <f t="shared" si="553"/>
        <v>0</v>
      </c>
      <c r="BO292" s="547">
        <f t="shared" si="554"/>
        <v>0</v>
      </c>
      <c r="BP292" s="195"/>
      <c r="BQ292" s="492">
        <f t="shared" si="555"/>
        <v>0</v>
      </c>
      <c r="BR292" s="285">
        <f t="shared" si="448"/>
        <v>30487.817999999999</v>
      </c>
      <c r="BS292" s="286">
        <f t="shared" si="449"/>
        <v>23560</v>
      </c>
      <c r="BT292" s="266">
        <f t="shared" si="450"/>
        <v>20497.199999999997</v>
      </c>
      <c r="BU292" s="740">
        <f t="shared" si="556"/>
        <v>0</v>
      </c>
      <c r="BV292" s="712">
        <f t="shared" si="526"/>
        <v>0</v>
      </c>
      <c r="BW292" s="266">
        <f t="shared" si="527"/>
        <v>0</v>
      </c>
      <c r="BX292" s="285">
        <f t="shared" si="528"/>
        <v>30487.817999999999</v>
      </c>
      <c r="BY292" s="286">
        <f t="shared" si="529"/>
        <v>23560</v>
      </c>
      <c r="BZ292" s="266">
        <f t="shared" si="530"/>
        <v>20497.199999999997</v>
      </c>
      <c r="CA292" s="285">
        <f t="shared" si="531"/>
        <v>0</v>
      </c>
      <c r="CB292" s="715"/>
      <c r="CC292" s="266">
        <f t="shared" si="532"/>
        <v>0</v>
      </c>
      <c r="CD292" s="309">
        <f t="shared" si="533"/>
        <v>30487.817999999999</v>
      </c>
      <c r="CE292" s="310">
        <f t="shared" si="534"/>
        <v>23560</v>
      </c>
      <c r="CF292" s="308">
        <f t="shared" si="535"/>
        <v>20497.199999999997</v>
      </c>
      <c r="CG292" s="326"/>
      <c r="CI292" s="737" t="s">
        <v>543</v>
      </c>
    </row>
    <row r="293" spans="1:87" s="972" customFormat="1" ht="15.95" customHeight="1">
      <c r="A293" s="177">
        <v>275</v>
      </c>
      <c r="B293" s="165" t="s">
        <v>348</v>
      </c>
      <c r="C293" s="134" t="s">
        <v>228</v>
      </c>
      <c r="D293" s="166" t="s">
        <v>349</v>
      </c>
      <c r="E293" s="218"/>
      <c r="F293" s="758">
        <v>0</v>
      </c>
      <c r="G293" s="1207">
        <v>31980</v>
      </c>
      <c r="H293" s="183"/>
      <c r="I293" s="207">
        <v>31980</v>
      </c>
      <c r="J293" s="547">
        <f t="shared" si="507"/>
        <v>0</v>
      </c>
      <c r="K293" s="195"/>
      <c r="L293" s="492">
        <f t="shared" si="508"/>
        <v>0</v>
      </c>
      <c r="M293" s="547">
        <f t="shared" si="509"/>
        <v>0</v>
      </c>
      <c r="N293" s="195"/>
      <c r="O293" s="492">
        <f t="shared" si="510"/>
        <v>0</v>
      </c>
      <c r="P293" s="547">
        <f t="shared" si="511"/>
        <v>0</v>
      </c>
      <c r="Q293" s="195"/>
      <c r="R293" s="492">
        <f t="shared" si="512"/>
        <v>0</v>
      </c>
      <c r="S293" s="547">
        <f t="shared" si="513"/>
        <v>0</v>
      </c>
      <c r="T293" s="195"/>
      <c r="U293" s="492">
        <f t="shared" si="514"/>
        <v>0</v>
      </c>
      <c r="V293" s="547">
        <f t="shared" si="515"/>
        <v>0</v>
      </c>
      <c r="W293" s="1074"/>
      <c r="X293" s="492">
        <f t="shared" si="516"/>
        <v>0</v>
      </c>
      <c r="Y293" s="547">
        <f t="shared" si="517"/>
        <v>0</v>
      </c>
      <c r="Z293" s="1074"/>
      <c r="AA293" s="492">
        <f t="shared" si="447"/>
        <v>0</v>
      </c>
      <c r="AB293" s="547">
        <f t="shared" si="518"/>
        <v>0</v>
      </c>
      <c r="AC293" s="195"/>
      <c r="AD293" s="492">
        <f t="shared" si="519"/>
        <v>0</v>
      </c>
      <c r="AE293" s="547">
        <f t="shared" si="520"/>
        <v>0</v>
      </c>
      <c r="AF293" s="195"/>
      <c r="AG293" s="492">
        <f t="shared" si="521"/>
        <v>0</v>
      </c>
      <c r="AH293" s="547">
        <f t="shared" si="522"/>
        <v>0</v>
      </c>
      <c r="AI293" s="195"/>
      <c r="AJ293" s="492">
        <f t="shared" si="523"/>
        <v>0</v>
      </c>
      <c r="AK293" s="547">
        <f t="shared" si="524"/>
        <v>0</v>
      </c>
      <c r="AL293" s="195"/>
      <c r="AM293" s="492">
        <f t="shared" si="525"/>
        <v>0</v>
      </c>
      <c r="AN293" s="547">
        <f t="shared" ref="AN293:AN298" si="591">AO293*AN$3</f>
        <v>8276.7438000000002</v>
      </c>
      <c r="AO293" s="195">
        <v>6396</v>
      </c>
      <c r="AP293" s="492">
        <f>AO293*AP$3</f>
        <v>5564.5199999999995</v>
      </c>
      <c r="AQ293" s="547">
        <f t="shared" ref="AQ293:AQ298" si="592">AR293*AQ$3</f>
        <v>8276.7438000000002</v>
      </c>
      <c r="AR293" s="195">
        <v>6396</v>
      </c>
      <c r="AS293" s="492">
        <f>AR293*AS$3</f>
        <v>5564.5199999999995</v>
      </c>
      <c r="AT293" s="547">
        <f t="shared" ref="AT293:AT298" si="593">AU293*AT$3</f>
        <v>8276.7438000000002</v>
      </c>
      <c r="AU293" s="195">
        <v>6396</v>
      </c>
      <c r="AV293" s="492">
        <f>AU293*AV$3</f>
        <v>5564.5199999999995</v>
      </c>
      <c r="AW293" s="547">
        <f t="shared" ref="AW293:AW298" si="594">AX293*AW$3</f>
        <v>8276.7438000000002</v>
      </c>
      <c r="AX293" s="195">
        <v>6396</v>
      </c>
      <c r="AY293" s="492">
        <f>AX293*AY$3</f>
        <v>5564.5199999999995</v>
      </c>
      <c r="AZ293" s="547">
        <f t="shared" ref="AZ293:AZ298" si="595">BA293*AZ$3</f>
        <v>8276.7438000000002</v>
      </c>
      <c r="BA293" s="195">
        <v>6396</v>
      </c>
      <c r="BB293" s="492">
        <f>BA293*BB$3</f>
        <v>5564.5199999999995</v>
      </c>
      <c r="BC293" s="547">
        <f t="shared" ref="BC293:BC298" si="596">BD293*BC$3</f>
        <v>0</v>
      </c>
      <c r="BD293" s="195"/>
      <c r="BE293" s="492">
        <f>BD293*BE$3</f>
        <v>0</v>
      </c>
      <c r="BF293" s="547">
        <f t="shared" ref="BF293:BF298" si="597">BG293*BF$3</f>
        <v>0</v>
      </c>
      <c r="BG293" s="195"/>
      <c r="BH293" s="492">
        <f>BG293*BH$3</f>
        <v>0</v>
      </c>
      <c r="BI293" s="547">
        <f t="shared" ref="BI293:BI298" si="598">BJ293*BI$3</f>
        <v>0</v>
      </c>
      <c r="BJ293" s="195"/>
      <c r="BK293" s="492">
        <f>BJ293*BK$3</f>
        <v>0</v>
      </c>
      <c r="BL293" s="547">
        <f t="shared" ref="BL293:BL298" si="599">BM293*BL$3</f>
        <v>0</v>
      </c>
      <c r="BM293" s="195"/>
      <c r="BN293" s="492">
        <f>BM293*BN$3</f>
        <v>0</v>
      </c>
      <c r="BO293" s="547">
        <f t="shared" ref="BO293:BO298" si="600">BP293*BO$3</f>
        <v>0</v>
      </c>
      <c r="BP293" s="195"/>
      <c r="BQ293" s="492">
        <f>BP293*BQ$3</f>
        <v>0</v>
      </c>
      <c r="BR293" s="285">
        <f t="shared" si="448"/>
        <v>41383.718999999997</v>
      </c>
      <c r="BS293" s="286">
        <f t="shared" si="449"/>
        <v>31980</v>
      </c>
      <c r="BT293" s="266">
        <f t="shared" si="450"/>
        <v>27822.6</v>
      </c>
      <c r="BU293" s="740">
        <f>BV293*BU$3</f>
        <v>0</v>
      </c>
      <c r="BV293" s="712">
        <f t="shared" si="526"/>
        <v>0</v>
      </c>
      <c r="BW293" s="266">
        <f t="shared" si="527"/>
        <v>0</v>
      </c>
      <c r="BX293" s="285">
        <f t="shared" ref="BX293:BZ294" si="601">BR293+BU293</f>
        <v>41383.718999999997</v>
      </c>
      <c r="BY293" s="286">
        <f t="shared" si="601"/>
        <v>31980</v>
      </c>
      <c r="BZ293" s="266">
        <f t="shared" si="601"/>
        <v>27822.6</v>
      </c>
      <c r="CA293" s="285">
        <f t="shared" si="531"/>
        <v>0</v>
      </c>
      <c r="CB293" s="715"/>
      <c r="CC293" s="266">
        <f t="shared" si="532"/>
        <v>0</v>
      </c>
      <c r="CD293" s="309">
        <f t="shared" ref="CD293:CF294" si="602">BX293+CA293</f>
        <v>41383.718999999997</v>
      </c>
      <c r="CE293" s="310">
        <f t="shared" si="602"/>
        <v>31980</v>
      </c>
      <c r="CF293" s="308">
        <f t="shared" si="602"/>
        <v>27822.6</v>
      </c>
      <c r="CG293" s="326"/>
      <c r="CI293" s="737" t="s">
        <v>543</v>
      </c>
    </row>
    <row r="294" spans="1:87" s="972" customFormat="1" ht="15.95" customHeight="1">
      <c r="A294" s="1072">
        <f t="shared" si="436"/>
        <v>276</v>
      </c>
      <c r="B294" s="165" t="s">
        <v>348</v>
      </c>
      <c r="C294" s="134" t="s">
        <v>228</v>
      </c>
      <c r="D294" s="1145" t="s">
        <v>349</v>
      </c>
      <c r="E294" s="218"/>
      <c r="F294" s="758">
        <v>0</v>
      </c>
      <c r="G294" s="1207">
        <v>10000</v>
      </c>
      <c r="H294" s="183"/>
      <c r="I294" s="207">
        <v>0</v>
      </c>
      <c r="J294" s="547">
        <f t="shared" si="507"/>
        <v>0</v>
      </c>
      <c r="K294" s="195"/>
      <c r="L294" s="492">
        <f t="shared" si="508"/>
        <v>0</v>
      </c>
      <c r="M294" s="547">
        <f t="shared" si="509"/>
        <v>0</v>
      </c>
      <c r="N294" s="195"/>
      <c r="O294" s="492">
        <f t="shared" si="510"/>
        <v>0</v>
      </c>
      <c r="P294" s="547">
        <f t="shared" si="511"/>
        <v>0</v>
      </c>
      <c r="Q294" s="195"/>
      <c r="R294" s="492">
        <f t="shared" si="512"/>
        <v>0</v>
      </c>
      <c r="S294" s="547">
        <f t="shared" si="513"/>
        <v>0</v>
      </c>
      <c r="T294" s="195"/>
      <c r="U294" s="492">
        <f t="shared" si="514"/>
        <v>0</v>
      </c>
      <c r="V294" s="547">
        <f t="shared" si="515"/>
        <v>0</v>
      </c>
      <c r="W294" s="1074"/>
      <c r="X294" s="492">
        <f t="shared" si="516"/>
        <v>0</v>
      </c>
      <c r="Y294" s="547">
        <f t="shared" si="517"/>
        <v>0</v>
      </c>
      <c r="Z294" s="1074"/>
      <c r="AA294" s="492">
        <f t="shared" si="447"/>
        <v>0</v>
      </c>
      <c r="AB294" s="547">
        <f t="shared" si="518"/>
        <v>0</v>
      </c>
      <c r="AC294" s="195"/>
      <c r="AD294" s="492">
        <f t="shared" si="519"/>
        <v>0</v>
      </c>
      <c r="AE294" s="547">
        <f t="shared" si="520"/>
        <v>0</v>
      </c>
      <c r="AF294" s="195"/>
      <c r="AG294" s="492">
        <f t="shared" si="521"/>
        <v>0</v>
      </c>
      <c r="AH294" s="547">
        <f t="shared" si="522"/>
        <v>0</v>
      </c>
      <c r="AI294" s="195"/>
      <c r="AJ294" s="492">
        <f t="shared" si="523"/>
        <v>0</v>
      </c>
      <c r="AK294" s="547">
        <f t="shared" si="524"/>
        <v>0</v>
      </c>
      <c r="AL294" s="195"/>
      <c r="AM294" s="492">
        <f t="shared" si="525"/>
        <v>0</v>
      </c>
      <c r="AN294" s="547">
        <f t="shared" si="591"/>
        <v>0</v>
      </c>
      <c r="AO294" s="195">
        <v>0</v>
      </c>
      <c r="AP294" s="492">
        <f>AO294*AP$3</f>
        <v>0</v>
      </c>
      <c r="AQ294" s="547">
        <f t="shared" si="592"/>
        <v>0</v>
      </c>
      <c r="AR294" s="195"/>
      <c r="AS294" s="492">
        <f>AR294*AS$3</f>
        <v>0</v>
      </c>
      <c r="AT294" s="547">
        <f t="shared" si="593"/>
        <v>0</v>
      </c>
      <c r="AU294" s="195"/>
      <c r="AV294" s="492">
        <f>AU294*AV$3</f>
        <v>0</v>
      </c>
      <c r="AW294" s="547">
        <f t="shared" si="594"/>
        <v>0</v>
      </c>
      <c r="AX294" s="195"/>
      <c r="AY294" s="492">
        <f>AX294*AY$3</f>
        <v>0</v>
      </c>
      <c r="AZ294" s="547">
        <f t="shared" si="595"/>
        <v>0</v>
      </c>
      <c r="BA294" s="195"/>
      <c r="BB294" s="492">
        <f>BA294*BB$3</f>
        <v>0</v>
      </c>
      <c r="BC294" s="547">
        <f t="shared" si="596"/>
        <v>0</v>
      </c>
      <c r="BD294" s="195"/>
      <c r="BE294" s="492">
        <f>BD294*BE$3</f>
        <v>0</v>
      </c>
      <c r="BF294" s="547">
        <f t="shared" si="597"/>
        <v>0</v>
      </c>
      <c r="BG294" s="195"/>
      <c r="BH294" s="492">
        <f>BG294*BH$3</f>
        <v>0</v>
      </c>
      <c r="BI294" s="547">
        <f t="shared" si="598"/>
        <v>0</v>
      </c>
      <c r="BJ294" s="195"/>
      <c r="BK294" s="492">
        <f>BJ294*BK$3</f>
        <v>0</v>
      </c>
      <c r="BL294" s="547">
        <f t="shared" si="599"/>
        <v>0</v>
      </c>
      <c r="BM294" s="195"/>
      <c r="BN294" s="492">
        <f>BM294*BN$3</f>
        <v>0</v>
      </c>
      <c r="BO294" s="547">
        <f t="shared" si="600"/>
        <v>0</v>
      </c>
      <c r="BP294" s="195"/>
      <c r="BQ294" s="492">
        <f>BP294*BQ$3</f>
        <v>0</v>
      </c>
      <c r="BR294" s="285">
        <f>J294+M294+P294+S294+V294+Y294+AB294+AE294+AH294+AK294+AN294+AQ294+AT294+AW294+AZ294+BC294+BF294+BI294+BL294+BO294</f>
        <v>0</v>
      </c>
      <c r="BS294" s="286">
        <f>K294+N294+Q294+T294+W294+Z294+AC294+AF294+AI294+AL294+AO294+AR294+AU294+AX294+BA294+BD294+BG294+BJ294+BM294+BP294</f>
        <v>0</v>
      </c>
      <c r="BT294" s="266">
        <f>L294+O294+R294+U294+X294+AA294+AD294+AG294+AJ294+AM294+AP294+AS294+AV294+AY294+BB294+BE294+BH294+BK294+BN294+BQ294</f>
        <v>0</v>
      </c>
      <c r="BU294" s="740">
        <f>BV294*BU$3</f>
        <v>0</v>
      </c>
      <c r="BV294" s="712">
        <f t="shared" si="526"/>
        <v>0</v>
      </c>
      <c r="BW294" s="266">
        <f t="shared" si="527"/>
        <v>0</v>
      </c>
      <c r="BX294" s="285">
        <f t="shared" si="601"/>
        <v>0</v>
      </c>
      <c r="BY294" s="286">
        <f t="shared" si="601"/>
        <v>0</v>
      </c>
      <c r="BZ294" s="266">
        <f t="shared" si="601"/>
        <v>0</v>
      </c>
      <c r="CA294" s="285">
        <f t="shared" si="531"/>
        <v>12698</v>
      </c>
      <c r="CB294" s="715">
        <v>10000</v>
      </c>
      <c r="CC294" s="266">
        <f t="shared" si="532"/>
        <v>8563.77</v>
      </c>
      <c r="CD294" s="309">
        <f t="shared" si="602"/>
        <v>12698</v>
      </c>
      <c r="CE294" s="310">
        <f t="shared" si="602"/>
        <v>10000</v>
      </c>
      <c r="CF294" s="308">
        <f t="shared" si="602"/>
        <v>8563.77</v>
      </c>
      <c r="CG294" s="326"/>
      <c r="CI294" s="737"/>
    </row>
    <row r="295" spans="1:87" s="972" customFormat="1" ht="15.95" customHeight="1">
      <c r="A295" s="177">
        <f t="shared" si="436"/>
        <v>277</v>
      </c>
      <c r="B295" s="1799" t="s">
        <v>351</v>
      </c>
      <c r="C295" s="134" t="s">
        <v>228</v>
      </c>
      <c r="D295" s="166" t="s">
        <v>350</v>
      </c>
      <c r="E295" s="218"/>
      <c r="F295" s="758">
        <f>[1]Consultants!F86</f>
        <v>0</v>
      </c>
      <c r="G295" s="1207">
        <v>21413</v>
      </c>
      <c r="H295" s="183"/>
      <c r="I295" s="207">
        <v>21413</v>
      </c>
      <c r="J295" s="547">
        <f t="shared" si="507"/>
        <v>0</v>
      </c>
      <c r="K295" s="195"/>
      <c r="L295" s="492">
        <f t="shared" si="508"/>
        <v>0</v>
      </c>
      <c r="M295" s="547">
        <f t="shared" si="509"/>
        <v>0</v>
      </c>
      <c r="N295" s="195"/>
      <c r="O295" s="492">
        <f t="shared" si="510"/>
        <v>0</v>
      </c>
      <c r="P295" s="547">
        <f t="shared" si="511"/>
        <v>0</v>
      </c>
      <c r="Q295" s="195"/>
      <c r="R295" s="492">
        <f t="shared" si="512"/>
        <v>0</v>
      </c>
      <c r="S295" s="547">
        <f t="shared" si="513"/>
        <v>0</v>
      </c>
      <c r="T295" s="195"/>
      <c r="U295" s="492">
        <f t="shared" si="514"/>
        <v>0</v>
      </c>
      <c r="V295" s="547">
        <f t="shared" si="515"/>
        <v>0</v>
      </c>
      <c r="W295" s="1074"/>
      <c r="X295" s="492">
        <f t="shared" si="516"/>
        <v>0</v>
      </c>
      <c r="Y295" s="547">
        <f t="shared" si="517"/>
        <v>1535.5624934500001</v>
      </c>
      <c r="Z295" s="1074">
        <v>1250</v>
      </c>
      <c r="AA295" s="492">
        <f t="shared" si="447"/>
        <v>1040.7136126</v>
      </c>
      <c r="AB295" s="547">
        <f t="shared" si="518"/>
        <v>0</v>
      </c>
      <c r="AC295" s="195"/>
      <c r="AD295" s="492">
        <f t="shared" si="519"/>
        <v>0</v>
      </c>
      <c r="AE295" s="547">
        <f t="shared" si="520"/>
        <v>1941.0749999999998</v>
      </c>
      <c r="AF295" s="195">
        <v>1500</v>
      </c>
      <c r="AG295" s="492">
        <f t="shared" si="521"/>
        <v>1305</v>
      </c>
      <c r="AH295" s="547">
        <f t="shared" si="522"/>
        <v>2523.0092850000001</v>
      </c>
      <c r="AI295" s="195">
        <v>1949.7</v>
      </c>
      <c r="AJ295" s="492">
        <f t="shared" si="523"/>
        <v>1696.239</v>
      </c>
      <c r="AK295" s="547">
        <f t="shared" si="524"/>
        <v>2006.1657149999999</v>
      </c>
      <c r="AL295" s="195">
        <v>1550.3</v>
      </c>
      <c r="AM295" s="492">
        <f t="shared" si="525"/>
        <v>1348.761</v>
      </c>
      <c r="AN295" s="547">
        <f t="shared" si="591"/>
        <v>2614.8868349999998</v>
      </c>
      <c r="AO295" s="195">
        <v>2020.7</v>
      </c>
      <c r="AP295" s="492">
        <f>AO295*AP$3</f>
        <v>1758.009</v>
      </c>
      <c r="AQ295" s="547">
        <f t="shared" si="592"/>
        <v>2614.8868349999998</v>
      </c>
      <c r="AR295" s="195">
        <v>2020.7</v>
      </c>
      <c r="AS295" s="492">
        <f>AR295*AS$3</f>
        <v>1758.009</v>
      </c>
      <c r="AT295" s="547">
        <f t="shared" si="593"/>
        <v>2016.9063299999998</v>
      </c>
      <c r="AU295" s="195">
        <v>1558.6</v>
      </c>
      <c r="AV295" s="492">
        <f>AU295*AV$3</f>
        <v>1355.982</v>
      </c>
      <c r="AW295" s="547">
        <f t="shared" si="594"/>
        <v>3623.3399999999997</v>
      </c>
      <c r="AX295" s="195">
        <v>2800</v>
      </c>
      <c r="AY295" s="492">
        <f>AX295*AY$3</f>
        <v>2436</v>
      </c>
      <c r="AZ295" s="547">
        <f t="shared" si="595"/>
        <v>2614.8868349999998</v>
      </c>
      <c r="BA295" s="195">
        <v>2020.7</v>
      </c>
      <c r="BB295" s="492">
        <f>BA295*BB$3</f>
        <v>1758.009</v>
      </c>
      <c r="BC295" s="547">
        <f t="shared" si="596"/>
        <v>2717.5049999999997</v>
      </c>
      <c r="BD295" s="195">
        <v>2100</v>
      </c>
      <c r="BE295" s="492">
        <f>BD295*BE$3</f>
        <v>1827</v>
      </c>
      <c r="BF295" s="547">
        <f t="shared" si="597"/>
        <v>0</v>
      </c>
      <c r="BG295" s="195"/>
      <c r="BH295" s="492">
        <f>BG295*BH$3</f>
        <v>0</v>
      </c>
      <c r="BI295" s="547">
        <f t="shared" si="598"/>
        <v>0</v>
      </c>
      <c r="BJ295" s="195"/>
      <c r="BK295" s="492">
        <f>BJ295*BK$3</f>
        <v>0</v>
      </c>
      <c r="BL295" s="547">
        <f t="shared" si="599"/>
        <v>0</v>
      </c>
      <c r="BM295" s="195"/>
      <c r="BN295" s="492">
        <f>BM295*BN$3</f>
        <v>0</v>
      </c>
      <c r="BO295" s="547">
        <f t="shared" si="600"/>
        <v>0</v>
      </c>
      <c r="BP295" s="195"/>
      <c r="BQ295" s="492">
        <f>BP295*BQ$3</f>
        <v>0</v>
      </c>
      <c r="BR295" s="285">
        <f t="shared" si="448"/>
        <v>24208.22432845</v>
      </c>
      <c r="BS295" s="286">
        <f t="shared" si="449"/>
        <v>18770.7</v>
      </c>
      <c r="BT295" s="266">
        <f t="shared" si="450"/>
        <v>16283.722612600001</v>
      </c>
      <c r="BU295" s="285">
        <f t="shared" si="556"/>
        <v>3355.1925399999991</v>
      </c>
      <c r="BV295" s="712">
        <f t="shared" si="526"/>
        <v>2642.2999999999993</v>
      </c>
      <c r="BW295" s="266">
        <f t="shared" si="527"/>
        <v>2262.8049470999995</v>
      </c>
      <c r="BX295" s="285">
        <f t="shared" ref="BX295:BX313" si="603">BR295+BU295</f>
        <v>27563.41686845</v>
      </c>
      <c r="BY295" s="286">
        <f t="shared" ref="BY295:BY313" si="604">BS295+BV295</f>
        <v>21413</v>
      </c>
      <c r="BZ295" s="266">
        <f t="shared" ref="BZ295:BZ313" si="605">BT295+BW295</f>
        <v>18546.5275597</v>
      </c>
      <c r="CA295" s="285">
        <f t="shared" si="531"/>
        <v>0</v>
      </c>
      <c r="CB295" s="715"/>
      <c r="CC295" s="266">
        <f t="shared" si="532"/>
        <v>0</v>
      </c>
      <c r="CD295" s="309">
        <f t="shared" ref="CD295:CD313" si="606">BX295+CA295</f>
        <v>27563.41686845</v>
      </c>
      <c r="CE295" s="310">
        <f t="shared" ref="CE295:CE313" si="607">BY295+CB295</f>
        <v>21413</v>
      </c>
      <c r="CF295" s="308">
        <f t="shared" ref="CF295:CF313" si="608">BZ295+CC295</f>
        <v>18546.5275597</v>
      </c>
      <c r="CG295" s="326"/>
      <c r="CI295" s="737" t="s">
        <v>543</v>
      </c>
    </row>
    <row r="296" spans="1:87" s="972" customFormat="1" ht="15.95" customHeight="1">
      <c r="A296" s="177">
        <f t="shared" si="436"/>
        <v>278</v>
      </c>
      <c r="B296" s="165" t="s">
        <v>397</v>
      </c>
      <c r="C296" s="134" t="s">
        <v>229</v>
      </c>
      <c r="D296" s="166" t="s">
        <v>352</v>
      </c>
      <c r="E296" s="218"/>
      <c r="F296" s="758">
        <f>[1]Consultants!F91</f>
        <v>20300</v>
      </c>
      <c r="G296" s="1207">
        <v>12780</v>
      </c>
      <c r="H296" s="183"/>
      <c r="I296" s="207">
        <v>12780</v>
      </c>
      <c r="J296" s="547">
        <f t="shared" si="507"/>
        <v>16673.427468495323</v>
      </c>
      <c r="K296" s="195">
        <v>12780</v>
      </c>
      <c r="L296" s="492">
        <f t="shared" si="508"/>
        <v>11279.317445999999</v>
      </c>
      <c r="M296" s="547">
        <f t="shared" si="509"/>
        <v>0</v>
      </c>
      <c r="N296" s="195"/>
      <c r="O296" s="492">
        <f t="shared" si="510"/>
        <v>0</v>
      </c>
      <c r="P296" s="547">
        <f t="shared" si="511"/>
        <v>0</v>
      </c>
      <c r="Q296" s="195"/>
      <c r="R296" s="492">
        <f t="shared" si="512"/>
        <v>0</v>
      </c>
      <c r="S296" s="547">
        <f t="shared" si="513"/>
        <v>0</v>
      </c>
      <c r="T296" s="195"/>
      <c r="U296" s="492">
        <f t="shared" si="514"/>
        <v>0</v>
      </c>
      <c r="V296" s="547">
        <f t="shared" si="515"/>
        <v>0</v>
      </c>
      <c r="W296" s="1074"/>
      <c r="X296" s="492">
        <f t="shared" si="516"/>
        <v>0</v>
      </c>
      <c r="Y296" s="547">
        <f t="shared" si="517"/>
        <v>0</v>
      </c>
      <c r="Z296" s="1074"/>
      <c r="AA296" s="492">
        <f t="shared" si="447"/>
        <v>0</v>
      </c>
      <c r="AB296" s="547">
        <f t="shared" si="518"/>
        <v>0</v>
      </c>
      <c r="AC296" s="195"/>
      <c r="AD296" s="492">
        <f t="shared" si="519"/>
        <v>0</v>
      </c>
      <c r="AE296" s="547">
        <f t="shared" si="520"/>
        <v>0</v>
      </c>
      <c r="AF296" s="195"/>
      <c r="AG296" s="492">
        <f t="shared" si="521"/>
        <v>0</v>
      </c>
      <c r="AH296" s="547">
        <f t="shared" si="522"/>
        <v>0</v>
      </c>
      <c r="AI296" s="195"/>
      <c r="AJ296" s="492">
        <f t="shared" si="523"/>
        <v>0</v>
      </c>
      <c r="AK296" s="547">
        <f t="shared" si="524"/>
        <v>0</v>
      </c>
      <c r="AL296" s="195"/>
      <c r="AM296" s="492">
        <f t="shared" si="525"/>
        <v>0</v>
      </c>
      <c r="AN296" s="547">
        <f t="shared" si="591"/>
        <v>0</v>
      </c>
      <c r="AO296" s="195"/>
      <c r="AP296" s="492">
        <f>AO296*AP$3</f>
        <v>0</v>
      </c>
      <c r="AQ296" s="547">
        <f t="shared" si="592"/>
        <v>0</v>
      </c>
      <c r="AR296" s="195"/>
      <c r="AS296" s="492">
        <f>AR296*AS$3</f>
        <v>0</v>
      </c>
      <c r="AT296" s="547">
        <f t="shared" si="593"/>
        <v>0</v>
      </c>
      <c r="AU296" s="195"/>
      <c r="AV296" s="492">
        <f>AU296*AV$3</f>
        <v>0</v>
      </c>
      <c r="AW296" s="547">
        <f t="shared" si="594"/>
        <v>0</v>
      </c>
      <c r="AX296" s="195"/>
      <c r="AY296" s="492">
        <f>AX296*AY$3</f>
        <v>0</v>
      </c>
      <c r="AZ296" s="547">
        <f t="shared" si="595"/>
        <v>0</v>
      </c>
      <c r="BA296" s="195"/>
      <c r="BB296" s="492">
        <f>BA296*BB$3</f>
        <v>0</v>
      </c>
      <c r="BC296" s="547">
        <f t="shared" si="596"/>
        <v>0</v>
      </c>
      <c r="BD296" s="195"/>
      <c r="BE296" s="492">
        <f>BD296*BE$3</f>
        <v>0</v>
      </c>
      <c r="BF296" s="547">
        <f t="shared" si="597"/>
        <v>0</v>
      </c>
      <c r="BG296" s="195"/>
      <c r="BH296" s="492">
        <f>BG296*BH$3</f>
        <v>0</v>
      </c>
      <c r="BI296" s="547">
        <f t="shared" si="598"/>
        <v>0</v>
      </c>
      <c r="BJ296" s="195"/>
      <c r="BK296" s="492">
        <f>BJ296*BK$3</f>
        <v>0</v>
      </c>
      <c r="BL296" s="547">
        <f t="shared" si="599"/>
        <v>0</v>
      </c>
      <c r="BM296" s="195"/>
      <c r="BN296" s="492">
        <f>BM296*BN$3</f>
        <v>0</v>
      </c>
      <c r="BO296" s="547">
        <f t="shared" si="600"/>
        <v>0</v>
      </c>
      <c r="BP296" s="195"/>
      <c r="BQ296" s="492">
        <f>BP296*BQ$3</f>
        <v>0</v>
      </c>
      <c r="BR296" s="285">
        <f t="shared" si="448"/>
        <v>16673.427468495323</v>
      </c>
      <c r="BS296" s="286">
        <f t="shared" si="449"/>
        <v>12780</v>
      </c>
      <c r="BT296" s="266">
        <f t="shared" si="450"/>
        <v>11279.317445999999</v>
      </c>
      <c r="BU296" s="740">
        <f>BV296*BU$3</f>
        <v>0</v>
      </c>
      <c r="BV296" s="712">
        <f t="shared" si="526"/>
        <v>0</v>
      </c>
      <c r="BW296" s="266">
        <f t="shared" si="527"/>
        <v>0</v>
      </c>
      <c r="BX296" s="285">
        <f t="shared" si="603"/>
        <v>16673.427468495323</v>
      </c>
      <c r="BY296" s="286">
        <f t="shared" si="604"/>
        <v>12780</v>
      </c>
      <c r="BZ296" s="266">
        <f t="shared" si="605"/>
        <v>11279.317445999999</v>
      </c>
      <c r="CA296" s="285">
        <f t="shared" si="531"/>
        <v>0</v>
      </c>
      <c r="CB296" s="715"/>
      <c r="CC296" s="266">
        <f t="shared" si="532"/>
        <v>0</v>
      </c>
      <c r="CD296" s="309">
        <f t="shared" si="606"/>
        <v>16673.427468495323</v>
      </c>
      <c r="CE296" s="310">
        <f t="shared" si="607"/>
        <v>12780</v>
      </c>
      <c r="CF296" s="308">
        <f t="shared" si="608"/>
        <v>11279.317445999999</v>
      </c>
      <c r="CG296" s="326"/>
      <c r="CI296" s="737" t="s">
        <v>311</v>
      </c>
    </row>
    <row r="297" spans="1:87" s="972" customFormat="1" ht="15.95" customHeight="1">
      <c r="A297" s="177">
        <f t="shared" si="436"/>
        <v>279</v>
      </c>
      <c r="B297" s="165" t="s">
        <v>334</v>
      </c>
      <c r="C297" s="134" t="s">
        <v>229</v>
      </c>
      <c r="D297" s="166" t="s">
        <v>355</v>
      </c>
      <c r="E297" s="218"/>
      <c r="F297" s="758">
        <f>[1]Consultants!F93</f>
        <v>71300</v>
      </c>
      <c r="G297" s="1207">
        <v>13000</v>
      </c>
      <c r="H297" s="183"/>
      <c r="I297" s="207">
        <v>13000</v>
      </c>
      <c r="J297" s="547">
        <f t="shared" si="507"/>
        <v>10176.270285936114</v>
      </c>
      <c r="K297" s="195">
        <v>7800</v>
      </c>
      <c r="L297" s="492">
        <f t="shared" si="508"/>
        <v>6884.0904599999994</v>
      </c>
      <c r="M297" s="547">
        <f t="shared" si="509"/>
        <v>5499.5853900000002</v>
      </c>
      <c r="N297" s="195">
        <v>3900</v>
      </c>
      <c r="O297" s="492">
        <f t="shared" si="510"/>
        <v>3552.5884758000002</v>
      </c>
      <c r="P297" s="547">
        <f t="shared" si="511"/>
        <v>1914.1198700000002</v>
      </c>
      <c r="Q297" s="195">
        <v>1300</v>
      </c>
      <c r="R297" s="492">
        <f t="shared" si="512"/>
        <v>1206.7782999999999</v>
      </c>
      <c r="S297" s="547">
        <f t="shared" si="513"/>
        <v>0</v>
      </c>
      <c r="T297" s="195"/>
      <c r="U297" s="492">
        <f t="shared" si="514"/>
        <v>0</v>
      </c>
      <c r="V297" s="547">
        <f t="shared" si="515"/>
        <v>0</v>
      </c>
      <c r="W297" s="1074"/>
      <c r="X297" s="492">
        <f t="shared" si="516"/>
        <v>0</v>
      </c>
      <c r="Y297" s="547">
        <f t="shared" si="517"/>
        <v>0</v>
      </c>
      <c r="Z297" s="1074"/>
      <c r="AA297" s="492">
        <f t="shared" si="447"/>
        <v>0</v>
      </c>
      <c r="AB297" s="547">
        <f t="shared" si="518"/>
        <v>0</v>
      </c>
      <c r="AC297" s="195"/>
      <c r="AD297" s="492">
        <f t="shared" si="519"/>
        <v>0</v>
      </c>
      <c r="AE297" s="547">
        <f t="shared" si="520"/>
        <v>0</v>
      </c>
      <c r="AF297" s="195"/>
      <c r="AG297" s="492">
        <f t="shared" si="521"/>
        <v>0</v>
      </c>
      <c r="AH297" s="547">
        <f t="shared" si="522"/>
        <v>0</v>
      </c>
      <c r="AI297" s="195"/>
      <c r="AJ297" s="492">
        <f t="shared" si="523"/>
        <v>0</v>
      </c>
      <c r="AK297" s="547">
        <f t="shared" si="524"/>
        <v>0</v>
      </c>
      <c r="AL297" s="195"/>
      <c r="AM297" s="492">
        <f t="shared" si="525"/>
        <v>0</v>
      </c>
      <c r="AN297" s="547">
        <f t="shared" si="591"/>
        <v>0</v>
      </c>
      <c r="AO297" s="195"/>
      <c r="AP297" s="492">
        <f t="shared" ref="AP297:AP315" si="609">AO297*AP$3</f>
        <v>0</v>
      </c>
      <c r="AQ297" s="547">
        <f t="shared" si="592"/>
        <v>0</v>
      </c>
      <c r="AR297" s="195"/>
      <c r="AS297" s="492">
        <f t="shared" ref="AS297:AS315" si="610">AR297*AS$3</f>
        <v>0</v>
      </c>
      <c r="AT297" s="547">
        <f t="shared" si="593"/>
        <v>0</v>
      </c>
      <c r="AU297" s="195"/>
      <c r="AV297" s="492">
        <f t="shared" ref="AV297:AV315" si="611">AU297*AV$3</f>
        <v>0</v>
      </c>
      <c r="AW297" s="547">
        <f t="shared" si="594"/>
        <v>0</v>
      </c>
      <c r="AX297" s="195"/>
      <c r="AY297" s="492">
        <f t="shared" ref="AY297:AY315" si="612">AX297*AY$3</f>
        <v>0</v>
      </c>
      <c r="AZ297" s="547">
        <f t="shared" si="595"/>
        <v>0</v>
      </c>
      <c r="BA297" s="195"/>
      <c r="BB297" s="492">
        <f t="shared" ref="BB297:BB315" si="613">BA297*BB$3</f>
        <v>0</v>
      </c>
      <c r="BC297" s="547">
        <f t="shared" si="596"/>
        <v>0</v>
      </c>
      <c r="BD297" s="195"/>
      <c r="BE297" s="492">
        <f t="shared" ref="BE297:BE315" si="614">BD297*BE$3</f>
        <v>0</v>
      </c>
      <c r="BF297" s="547">
        <f t="shared" si="597"/>
        <v>0</v>
      </c>
      <c r="BG297" s="195"/>
      <c r="BH297" s="492">
        <f t="shared" ref="BH297:BH315" si="615">BG297*BH$3</f>
        <v>0</v>
      </c>
      <c r="BI297" s="547">
        <f t="shared" si="598"/>
        <v>0</v>
      </c>
      <c r="BJ297" s="195"/>
      <c r="BK297" s="492">
        <f t="shared" ref="BK297:BK315" si="616">BJ297*BK$3</f>
        <v>0</v>
      </c>
      <c r="BL297" s="547">
        <f t="shared" si="599"/>
        <v>0</v>
      </c>
      <c r="BM297" s="195"/>
      <c r="BN297" s="492">
        <f t="shared" ref="BN297:BN315" si="617">BM297*BN$3</f>
        <v>0</v>
      </c>
      <c r="BO297" s="547">
        <f t="shared" si="600"/>
        <v>0</v>
      </c>
      <c r="BP297" s="195"/>
      <c r="BQ297" s="492">
        <f t="shared" ref="BQ297:BQ315" si="618">BP297*BQ$3</f>
        <v>0</v>
      </c>
      <c r="BR297" s="285">
        <f t="shared" si="448"/>
        <v>17589.975545936115</v>
      </c>
      <c r="BS297" s="286">
        <f t="shared" si="449"/>
        <v>13000</v>
      </c>
      <c r="BT297" s="266">
        <f t="shared" si="450"/>
        <v>11643.457235799999</v>
      </c>
      <c r="BU297" s="740">
        <f t="shared" si="556"/>
        <v>0</v>
      </c>
      <c r="BV297" s="712">
        <f t="shared" si="526"/>
        <v>0</v>
      </c>
      <c r="BW297" s="266">
        <f t="shared" si="527"/>
        <v>0</v>
      </c>
      <c r="BX297" s="285">
        <f t="shared" si="603"/>
        <v>17589.975545936115</v>
      </c>
      <c r="BY297" s="286">
        <f t="shared" si="604"/>
        <v>13000</v>
      </c>
      <c r="BZ297" s="266">
        <f t="shared" si="605"/>
        <v>11643.457235799999</v>
      </c>
      <c r="CA297" s="285">
        <f t="shared" si="531"/>
        <v>0</v>
      </c>
      <c r="CB297" s="715"/>
      <c r="CC297" s="266">
        <f t="shared" si="532"/>
        <v>0</v>
      </c>
      <c r="CD297" s="309">
        <f t="shared" si="606"/>
        <v>17589.975545936115</v>
      </c>
      <c r="CE297" s="310">
        <f t="shared" si="607"/>
        <v>13000</v>
      </c>
      <c r="CF297" s="308">
        <f t="shared" si="608"/>
        <v>11643.457235799999</v>
      </c>
      <c r="CG297" s="326"/>
      <c r="CI297" s="737" t="s">
        <v>311</v>
      </c>
    </row>
    <row r="298" spans="1:87" s="972" customFormat="1" ht="15.95" customHeight="1">
      <c r="A298" s="177">
        <f t="shared" si="436"/>
        <v>280</v>
      </c>
      <c r="B298" s="165" t="s">
        <v>353</v>
      </c>
      <c r="C298" s="134" t="s">
        <v>229</v>
      </c>
      <c r="D298" s="166" t="s">
        <v>355</v>
      </c>
      <c r="E298" s="218"/>
      <c r="F298" s="758">
        <f>[1]Consultants!F97</f>
        <v>0</v>
      </c>
      <c r="G298" s="1207">
        <v>82793</v>
      </c>
      <c r="H298" s="183"/>
      <c r="I298" s="207">
        <v>82793</v>
      </c>
      <c r="J298" s="547">
        <f t="shared" si="507"/>
        <v>0</v>
      </c>
      <c r="K298" s="195"/>
      <c r="L298" s="492">
        <f t="shared" si="508"/>
        <v>0</v>
      </c>
      <c r="M298" s="547">
        <f t="shared" si="509"/>
        <v>0</v>
      </c>
      <c r="N298" s="195"/>
      <c r="O298" s="492">
        <f t="shared" si="510"/>
        <v>0</v>
      </c>
      <c r="P298" s="547">
        <f t="shared" si="511"/>
        <v>5053.2764568000002</v>
      </c>
      <c r="Q298" s="195">
        <v>3432</v>
      </c>
      <c r="R298" s="492">
        <f t="shared" si="512"/>
        <v>3185.8947119999998</v>
      </c>
      <c r="S298" s="547">
        <f t="shared" si="513"/>
        <v>9462.08915652</v>
      </c>
      <c r="T298" s="195">
        <v>6600</v>
      </c>
      <c r="U298" s="492">
        <f t="shared" si="514"/>
        <v>6060.723438</v>
      </c>
      <c r="V298" s="547">
        <f t="shared" si="515"/>
        <v>8540.7300990000003</v>
      </c>
      <c r="W298" s="1074">
        <v>6600</v>
      </c>
      <c r="X298" s="492">
        <f t="shared" si="516"/>
        <v>5742.0000264</v>
      </c>
      <c r="Y298" s="547">
        <f t="shared" si="517"/>
        <v>5405.1799769440004</v>
      </c>
      <c r="Z298" s="1074">
        <v>4400</v>
      </c>
      <c r="AA298" s="492">
        <f t="shared" si="447"/>
        <v>3663.311916352</v>
      </c>
      <c r="AB298" s="547">
        <f t="shared" si="518"/>
        <v>0</v>
      </c>
      <c r="AC298" s="195"/>
      <c r="AD298" s="492">
        <f t="shared" si="519"/>
        <v>0</v>
      </c>
      <c r="AE298" s="547">
        <f t="shared" si="520"/>
        <v>8540.73</v>
      </c>
      <c r="AF298" s="195">
        <v>6600</v>
      </c>
      <c r="AG298" s="492">
        <f t="shared" si="521"/>
        <v>5742</v>
      </c>
      <c r="AH298" s="547">
        <f t="shared" si="522"/>
        <v>8540.73</v>
      </c>
      <c r="AI298" s="195">
        <v>6600</v>
      </c>
      <c r="AJ298" s="492">
        <f t="shared" si="523"/>
        <v>5742</v>
      </c>
      <c r="AK298" s="547">
        <f t="shared" si="524"/>
        <v>11387.64</v>
      </c>
      <c r="AL298" s="195">
        <v>8800</v>
      </c>
      <c r="AM298" s="492">
        <f t="shared" si="525"/>
        <v>7656</v>
      </c>
      <c r="AN298" s="547">
        <f t="shared" si="591"/>
        <v>2846.91</v>
      </c>
      <c r="AO298" s="195">
        <v>2200</v>
      </c>
      <c r="AP298" s="492">
        <f t="shared" si="609"/>
        <v>1914</v>
      </c>
      <c r="AQ298" s="547">
        <f t="shared" si="592"/>
        <v>0</v>
      </c>
      <c r="AR298" s="195"/>
      <c r="AS298" s="492">
        <f t="shared" si="610"/>
        <v>0</v>
      </c>
      <c r="AT298" s="547">
        <f t="shared" si="593"/>
        <v>6733.2009599999992</v>
      </c>
      <c r="AU298" s="195">
        <v>5203.2</v>
      </c>
      <c r="AV298" s="492">
        <f t="shared" si="611"/>
        <v>4526.7839999999997</v>
      </c>
      <c r="AW298" s="547">
        <f t="shared" si="594"/>
        <v>8924.8040399999991</v>
      </c>
      <c r="AX298" s="195">
        <v>6896.8</v>
      </c>
      <c r="AY298" s="492">
        <f t="shared" si="612"/>
        <v>6000.2160000000003</v>
      </c>
      <c r="AZ298" s="547">
        <f t="shared" si="595"/>
        <v>8156.6559599999991</v>
      </c>
      <c r="BA298" s="195">
        <v>6303.2</v>
      </c>
      <c r="BB298" s="492">
        <f t="shared" si="613"/>
        <v>5483.7839999999997</v>
      </c>
      <c r="BC298" s="547">
        <f t="shared" si="596"/>
        <v>8540.73</v>
      </c>
      <c r="BD298" s="195">
        <v>6600</v>
      </c>
      <c r="BE298" s="492">
        <f t="shared" si="614"/>
        <v>5742</v>
      </c>
      <c r="BF298" s="547">
        <f t="shared" si="597"/>
        <v>0</v>
      </c>
      <c r="BG298" s="195"/>
      <c r="BH298" s="492">
        <f t="shared" si="615"/>
        <v>0</v>
      </c>
      <c r="BI298" s="547">
        <f t="shared" si="598"/>
        <v>0</v>
      </c>
      <c r="BJ298" s="195"/>
      <c r="BK298" s="492">
        <f t="shared" si="616"/>
        <v>0</v>
      </c>
      <c r="BL298" s="547">
        <f t="shared" si="599"/>
        <v>0</v>
      </c>
      <c r="BM298" s="195"/>
      <c r="BN298" s="492">
        <f t="shared" si="617"/>
        <v>0</v>
      </c>
      <c r="BO298" s="547">
        <f t="shared" si="600"/>
        <v>0</v>
      </c>
      <c r="BP298" s="195"/>
      <c r="BQ298" s="492">
        <f t="shared" si="618"/>
        <v>0</v>
      </c>
      <c r="BR298" s="285">
        <f t="shared" si="448"/>
        <v>92132.676649264002</v>
      </c>
      <c r="BS298" s="286">
        <f t="shared" si="449"/>
        <v>70235.199999999997</v>
      </c>
      <c r="BT298" s="266">
        <f t="shared" si="450"/>
        <v>61458.714092751994</v>
      </c>
      <c r="BU298" s="740">
        <f t="shared" si="556"/>
        <v>15945.894440000004</v>
      </c>
      <c r="BV298" s="712">
        <f t="shared" si="526"/>
        <v>12557.800000000003</v>
      </c>
      <c r="BW298" s="266">
        <f t="shared" si="527"/>
        <v>10754.211090600003</v>
      </c>
      <c r="BX298" s="285">
        <f t="shared" si="603"/>
        <v>108078.57108926401</v>
      </c>
      <c r="BY298" s="286">
        <f t="shared" si="604"/>
        <v>82793</v>
      </c>
      <c r="BZ298" s="266">
        <f t="shared" si="605"/>
        <v>72212.925183351996</v>
      </c>
      <c r="CA298" s="285">
        <f t="shared" si="531"/>
        <v>0</v>
      </c>
      <c r="CB298" s="715"/>
      <c r="CC298" s="266">
        <f t="shared" si="532"/>
        <v>0</v>
      </c>
      <c r="CD298" s="309">
        <f t="shared" si="606"/>
        <v>108078.57108926401</v>
      </c>
      <c r="CE298" s="310">
        <f t="shared" si="607"/>
        <v>82793</v>
      </c>
      <c r="CF298" s="308">
        <f t="shared" si="608"/>
        <v>72212.925183351996</v>
      </c>
      <c r="CG298" s="326"/>
      <c r="CI298" s="737" t="s">
        <v>543</v>
      </c>
    </row>
    <row r="299" spans="1:87" s="972" customFormat="1" ht="15.95" customHeight="1">
      <c r="A299" s="177">
        <f>A298+1</f>
        <v>281</v>
      </c>
      <c r="B299" s="1799" t="s">
        <v>353</v>
      </c>
      <c r="C299" s="134" t="s">
        <v>229</v>
      </c>
      <c r="D299" s="1571" t="s">
        <v>355</v>
      </c>
      <c r="E299" s="218"/>
      <c r="F299" s="758" t="e">
        <f>[1]Consultants!F98</f>
        <v>#REF!</v>
      </c>
      <c r="G299" s="1207">
        <v>13200</v>
      </c>
      <c r="H299" s="183"/>
      <c r="I299" s="207">
        <v>13200</v>
      </c>
      <c r="J299" s="547">
        <f>K299*J$3</f>
        <v>0</v>
      </c>
      <c r="K299" s="195"/>
      <c r="L299" s="492">
        <f t="shared" si="508"/>
        <v>0</v>
      </c>
      <c r="M299" s="547">
        <f>N299*M$3</f>
        <v>0</v>
      </c>
      <c r="N299" s="195"/>
      <c r="O299" s="492">
        <f t="shared" si="510"/>
        <v>0</v>
      </c>
      <c r="P299" s="547">
        <f>Q299*P$3</f>
        <v>0</v>
      </c>
      <c r="Q299" s="195">
        <v>0</v>
      </c>
      <c r="R299" s="492">
        <f t="shared" si="512"/>
        <v>0</v>
      </c>
      <c r="S299" s="547">
        <f>T299*S$3</f>
        <v>0</v>
      </c>
      <c r="T299" s="195">
        <v>0</v>
      </c>
      <c r="U299" s="492">
        <f t="shared" si="514"/>
        <v>0</v>
      </c>
      <c r="V299" s="547">
        <f t="shared" ref="V299:V340" si="619">W299*V$3</f>
        <v>0</v>
      </c>
      <c r="W299" s="1074">
        <v>0</v>
      </c>
      <c r="X299" s="492">
        <f t="shared" si="516"/>
        <v>0</v>
      </c>
      <c r="Y299" s="547">
        <f t="shared" ref="Y299:Y340" si="620">Z299*Y$3</f>
        <v>0</v>
      </c>
      <c r="Z299" s="1074">
        <v>0</v>
      </c>
      <c r="AA299" s="492">
        <f t="shared" si="447"/>
        <v>0</v>
      </c>
      <c r="AB299" s="547">
        <f>AC299*AB$3</f>
        <v>0</v>
      </c>
      <c r="AC299" s="195"/>
      <c r="AD299" s="492">
        <f t="shared" si="519"/>
        <v>0</v>
      </c>
      <c r="AE299" s="547">
        <f>AF299*AE$3</f>
        <v>0</v>
      </c>
      <c r="AF299" s="195">
        <v>0</v>
      </c>
      <c r="AG299" s="492">
        <f t="shared" si="521"/>
        <v>0</v>
      </c>
      <c r="AH299" s="547">
        <f>AI299*AH$3</f>
        <v>0</v>
      </c>
      <c r="AI299" s="195">
        <v>0</v>
      </c>
      <c r="AJ299" s="492">
        <f t="shared" si="523"/>
        <v>0</v>
      </c>
      <c r="AK299" s="547">
        <f>AL299*AK$3</f>
        <v>0</v>
      </c>
      <c r="AL299" s="195">
        <v>0</v>
      </c>
      <c r="AM299" s="492">
        <f t="shared" si="525"/>
        <v>0</v>
      </c>
      <c r="AN299" s="547">
        <f>AO299*AN$3</f>
        <v>0</v>
      </c>
      <c r="AO299" s="195">
        <v>0</v>
      </c>
      <c r="AP299" s="492">
        <f t="shared" si="609"/>
        <v>0</v>
      </c>
      <c r="AQ299" s="547">
        <f>AR299*AQ$3</f>
        <v>0</v>
      </c>
      <c r="AR299" s="195"/>
      <c r="AS299" s="492">
        <f t="shared" si="610"/>
        <v>0</v>
      </c>
      <c r="AT299" s="547">
        <f>AU299*AT$3</f>
        <v>0</v>
      </c>
      <c r="AU299" s="195">
        <v>0</v>
      </c>
      <c r="AV299" s="492">
        <f t="shared" si="611"/>
        <v>0</v>
      </c>
      <c r="AW299" s="547">
        <f>AX299*AW$3</f>
        <v>0</v>
      </c>
      <c r="AX299" s="195">
        <v>0</v>
      </c>
      <c r="AY299" s="492">
        <f t="shared" si="612"/>
        <v>0</v>
      </c>
      <c r="AZ299" s="547">
        <f>BA299*AZ$3</f>
        <v>0</v>
      </c>
      <c r="BA299" s="195"/>
      <c r="BB299" s="492">
        <f t="shared" si="613"/>
        <v>0</v>
      </c>
      <c r="BC299" s="547">
        <f>BD299*BC$3</f>
        <v>0</v>
      </c>
      <c r="BD299" s="195">
        <v>0</v>
      </c>
      <c r="BE299" s="492">
        <f t="shared" si="614"/>
        <v>0</v>
      </c>
      <c r="BF299" s="547">
        <f>BG299*BF$3</f>
        <v>0</v>
      </c>
      <c r="BG299" s="195"/>
      <c r="BH299" s="492">
        <f t="shared" si="615"/>
        <v>0</v>
      </c>
      <c r="BI299" s="547">
        <f>BJ299*BI$3</f>
        <v>0</v>
      </c>
      <c r="BJ299" s="195"/>
      <c r="BK299" s="492">
        <f t="shared" si="616"/>
        <v>0</v>
      </c>
      <c r="BL299" s="547">
        <f>BM299*BL$3</f>
        <v>0</v>
      </c>
      <c r="BM299" s="195"/>
      <c r="BN299" s="492">
        <f t="shared" si="617"/>
        <v>0</v>
      </c>
      <c r="BO299" s="547">
        <f>BP299*BO$3</f>
        <v>0</v>
      </c>
      <c r="BP299" s="195"/>
      <c r="BQ299" s="492">
        <f t="shared" si="618"/>
        <v>0</v>
      </c>
      <c r="BR299" s="285">
        <f>J299+M299+P299+S299+V299+Y299+AB299+AE299+AH299+AK299+AN299+AQ299+AT299+AW299+AZ299+BC299+BF299+BI299+BL299+BO299</f>
        <v>0</v>
      </c>
      <c r="BS299" s="286">
        <f>K299+N299+Q299+T299+W299+Z299+AC299+AF299+AI299+AL299+AO299+AR299+AU299+AX299+BA299+BD299+BG299+BJ299+BM299+BP299</f>
        <v>0</v>
      </c>
      <c r="BT299" s="266">
        <f>L299+O299+R299+U299+X299+AA299+AD299+AG299+AJ299+AM299+AP299+AS299+AV299+AY299+BB299+BE299+BH299+BK299+BN299+BQ299</f>
        <v>0</v>
      </c>
      <c r="BU299" s="740">
        <f>BV299*BU$3</f>
        <v>16761.36</v>
      </c>
      <c r="BV299" s="712">
        <f>I299-BS299</f>
        <v>13200</v>
      </c>
      <c r="BW299" s="266">
        <f t="shared" si="527"/>
        <v>11304.1764</v>
      </c>
      <c r="BX299" s="285">
        <f>BR299+BU299</f>
        <v>16761.36</v>
      </c>
      <c r="BY299" s="286">
        <f>BS299+BV299</f>
        <v>13200</v>
      </c>
      <c r="BZ299" s="266">
        <f>BT299+BW299</f>
        <v>11304.1764</v>
      </c>
      <c r="CA299" s="285">
        <f>CB299*CA$3</f>
        <v>0</v>
      </c>
      <c r="CB299" s="715"/>
      <c r="CC299" s="266">
        <f t="shared" si="532"/>
        <v>0</v>
      </c>
      <c r="CD299" s="309">
        <f>BX299+CA299</f>
        <v>16761.36</v>
      </c>
      <c r="CE299" s="310">
        <f>BY299+CB299</f>
        <v>13200</v>
      </c>
      <c r="CF299" s="308">
        <f>BZ299+CC299</f>
        <v>11304.1764</v>
      </c>
      <c r="CG299" s="326"/>
      <c r="CI299" s="737"/>
    </row>
    <row r="300" spans="1:87" s="972" customFormat="1" ht="15.95" customHeight="1">
      <c r="A300" s="177">
        <f>A298+1</f>
        <v>281</v>
      </c>
      <c r="B300" s="165" t="s">
        <v>354</v>
      </c>
      <c r="C300" s="134" t="s">
        <v>229</v>
      </c>
      <c r="D300" s="166" t="s">
        <v>356</v>
      </c>
      <c r="E300" s="218"/>
      <c r="F300" s="758">
        <f>[1]Consultants!F101</f>
        <v>61100</v>
      </c>
      <c r="G300" s="1207">
        <v>56781</v>
      </c>
      <c r="H300" s="183"/>
      <c r="I300" s="207">
        <v>56781</v>
      </c>
      <c r="J300" s="547">
        <f t="shared" si="507"/>
        <v>3750.8688553931188</v>
      </c>
      <c r="K300" s="195">
        <v>2875</v>
      </c>
      <c r="L300" s="492">
        <f t="shared" si="508"/>
        <v>2537.4051374999999</v>
      </c>
      <c r="M300" s="547">
        <f t="shared" si="509"/>
        <v>4865.0178450000003</v>
      </c>
      <c r="N300" s="195">
        <v>3450</v>
      </c>
      <c r="O300" s="492">
        <f t="shared" si="510"/>
        <v>3142.6744209000003</v>
      </c>
      <c r="P300" s="547">
        <f t="shared" si="511"/>
        <v>5079.7796550000003</v>
      </c>
      <c r="Q300" s="195">
        <v>3450</v>
      </c>
      <c r="R300" s="492">
        <f t="shared" si="512"/>
        <v>3202.6039499999997</v>
      </c>
      <c r="S300" s="547">
        <f t="shared" si="513"/>
        <v>4946.0920590899996</v>
      </c>
      <c r="T300" s="195">
        <v>3450</v>
      </c>
      <c r="U300" s="492">
        <f t="shared" si="514"/>
        <v>3168.1054334999999</v>
      </c>
      <c r="V300" s="547">
        <f t="shared" si="619"/>
        <v>5022.8551332225006</v>
      </c>
      <c r="W300" s="1074">
        <v>3881.5</v>
      </c>
      <c r="X300" s="492">
        <f t="shared" si="516"/>
        <v>3376.9050155260002</v>
      </c>
      <c r="Y300" s="547">
        <f t="shared" si="620"/>
        <v>3249.2748051400954</v>
      </c>
      <c r="Z300" s="1074">
        <v>2645.02</v>
      </c>
      <c r="AA300" s="492">
        <f t="shared" si="447"/>
        <v>2202.1666556794016</v>
      </c>
      <c r="AB300" s="547">
        <f t="shared" ref="AB300:AB340" si="621">AC300*AB$3</f>
        <v>0</v>
      </c>
      <c r="AC300" s="195"/>
      <c r="AD300" s="492">
        <f t="shared" si="519"/>
        <v>0</v>
      </c>
      <c r="AE300" s="547">
        <f t="shared" ref="AE300:AE340" si="622">AF300*AE$3</f>
        <v>5134.1821964999999</v>
      </c>
      <c r="AF300" s="195">
        <v>3967.53</v>
      </c>
      <c r="AG300" s="492">
        <f t="shared" si="521"/>
        <v>3451.7511</v>
      </c>
      <c r="AH300" s="547">
        <f t="shared" ref="AH300:AH340" si="623">AI300*AH$3</f>
        <v>5134.1821964999999</v>
      </c>
      <c r="AI300" s="195">
        <v>3967.53</v>
      </c>
      <c r="AJ300" s="492">
        <f t="shared" si="523"/>
        <v>3451.7511</v>
      </c>
      <c r="AK300" s="547">
        <f t="shared" ref="AK300:AK340" si="624">AL300*AK$3</f>
        <v>6845.5244999999995</v>
      </c>
      <c r="AL300" s="195">
        <v>5290</v>
      </c>
      <c r="AM300" s="492">
        <f t="shared" si="525"/>
        <v>4602.3</v>
      </c>
      <c r="AN300" s="547">
        <f t="shared" ref="AN300:AN315" si="625">AO300*AN$3</f>
        <v>4914.7501379999994</v>
      </c>
      <c r="AO300" s="195">
        <v>3797.96</v>
      </c>
      <c r="AP300" s="492">
        <f t="shared" si="609"/>
        <v>3304.2251999999999</v>
      </c>
      <c r="AQ300" s="547">
        <f t="shared" ref="AQ300:AQ315" si="626">AR300*AQ$3</f>
        <v>4914.6724949999998</v>
      </c>
      <c r="AR300" s="195">
        <v>3797.9</v>
      </c>
      <c r="AS300" s="492">
        <f t="shared" si="610"/>
        <v>3304.1730000000002</v>
      </c>
      <c r="AT300" s="547">
        <f t="shared" ref="AT300:AT315" si="627">AU300*AT$3</f>
        <v>5353.5366119999999</v>
      </c>
      <c r="AU300" s="195">
        <v>4137.04</v>
      </c>
      <c r="AV300" s="492">
        <f t="shared" si="611"/>
        <v>3599.2248</v>
      </c>
      <c r="AW300" s="547">
        <f t="shared" ref="AW300:AW315" si="628">AX300*AW$3</f>
        <v>5353.6142550000004</v>
      </c>
      <c r="AX300" s="195">
        <v>4137.1000000000004</v>
      </c>
      <c r="AY300" s="492">
        <f t="shared" si="612"/>
        <v>3599.2770000000005</v>
      </c>
      <c r="AZ300" s="547">
        <f t="shared" ref="AZ300:AZ315" si="629">BA300*AZ$3</f>
        <v>4914.7371974999996</v>
      </c>
      <c r="BA300" s="195">
        <v>3797.95</v>
      </c>
      <c r="BB300" s="492">
        <f t="shared" si="613"/>
        <v>3304.2165</v>
      </c>
      <c r="BC300" s="547">
        <f t="shared" ref="BC300:BC315" si="630">BD300*BC$3</f>
        <v>3642.2201894999998</v>
      </c>
      <c r="BD300" s="195">
        <v>2814.59</v>
      </c>
      <c r="BE300" s="492">
        <f t="shared" si="614"/>
        <v>2448.6932999999999</v>
      </c>
      <c r="BF300" s="547">
        <f t="shared" ref="BF300:BF315" si="631">BG300*BF$3</f>
        <v>0</v>
      </c>
      <c r="BG300" s="195"/>
      <c r="BH300" s="492">
        <f t="shared" si="615"/>
        <v>0</v>
      </c>
      <c r="BI300" s="547">
        <f t="shared" ref="BI300:BI315" si="632">BJ300*BI$3</f>
        <v>0</v>
      </c>
      <c r="BJ300" s="195"/>
      <c r="BK300" s="492">
        <f t="shared" si="616"/>
        <v>0</v>
      </c>
      <c r="BL300" s="547">
        <f t="shared" ref="BL300:BL315" si="633">BM300*BL$3</f>
        <v>0</v>
      </c>
      <c r="BM300" s="195"/>
      <c r="BN300" s="492">
        <f t="shared" si="617"/>
        <v>0</v>
      </c>
      <c r="BO300" s="547">
        <f t="shared" ref="BO300:BO315" si="634">BP300*BO$3</f>
        <v>0</v>
      </c>
      <c r="BP300" s="195"/>
      <c r="BQ300" s="492">
        <f t="shared" si="618"/>
        <v>0</v>
      </c>
      <c r="BR300" s="285">
        <f t="shared" si="448"/>
        <v>73121.308132845719</v>
      </c>
      <c r="BS300" s="286">
        <f t="shared" si="449"/>
        <v>55459.119999999995</v>
      </c>
      <c r="BT300" s="266">
        <f t="shared" si="450"/>
        <v>48695.472613105412</v>
      </c>
      <c r="BU300" s="740">
        <f t="shared" si="556"/>
        <v>1678.5232240000059</v>
      </c>
      <c r="BV300" s="712">
        <f t="shared" si="526"/>
        <v>1321.8800000000047</v>
      </c>
      <c r="BW300" s="266">
        <f t="shared" si="527"/>
        <v>1132.0276287600041</v>
      </c>
      <c r="BX300" s="285">
        <f t="shared" si="603"/>
        <v>74799.831356845723</v>
      </c>
      <c r="BY300" s="286">
        <f t="shared" si="604"/>
        <v>56781</v>
      </c>
      <c r="BZ300" s="266">
        <f t="shared" si="605"/>
        <v>49827.500241865419</v>
      </c>
      <c r="CA300" s="285">
        <f t="shared" si="531"/>
        <v>0</v>
      </c>
      <c r="CB300" s="715"/>
      <c r="CC300" s="266">
        <f t="shared" si="532"/>
        <v>0</v>
      </c>
      <c r="CD300" s="309">
        <f t="shared" si="606"/>
        <v>74799.831356845723</v>
      </c>
      <c r="CE300" s="310">
        <f t="shared" si="607"/>
        <v>56781</v>
      </c>
      <c r="CF300" s="308">
        <f t="shared" si="608"/>
        <v>49827.500241865419</v>
      </c>
      <c r="CG300" s="326"/>
      <c r="CI300" s="737" t="s">
        <v>543</v>
      </c>
    </row>
    <row r="301" spans="1:87" s="972" customFormat="1" ht="15.95" customHeight="1">
      <c r="A301" s="177">
        <f>A299+1</f>
        <v>282</v>
      </c>
      <c r="B301" s="165" t="s">
        <v>354</v>
      </c>
      <c r="C301" s="134" t="s">
        <v>229</v>
      </c>
      <c r="D301" s="1571" t="s">
        <v>356</v>
      </c>
      <c r="E301" s="218"/>
      <c r="F301" s="758" t="e">
        <f>[1]Consultants!F102</f>
        <v>#REF!</v>
      </c>
      <c r="G301" s="1207">
        <v>793</v>
      </c>
      <c r="H301" s="183"/>
      <c r="I301" s="207">
        <v>793</v>
      </c>
      <c r="J301" s="547">
        <f>K301*J$3</f>
        <v>0</v>
      </c>
      <c r="K301" s="195">
        <v>0</v>
      </c>
      <c r="L301" s="492">
        <f t="shared" si="508"/>
        <v>0</v>
      </c>
      <c r="M301" s="547">
        <f>N301*M$3</f>
        <v>0</v>
      </c>
      <c r="N301" s="195">
        <v>0</v>
      </c>
      <c r="O301" s="492">
        <f t="shared" si="510"/>
        <v>0</v>
      </c>
      <c r="P301" s="547">
        <f>Q301*P$3</f>
        <v>0</v>
      </c>
      <c r="Q301" s="195">
        <v>0</v>
      </c>
      <c r="R301" s="492">
        <f t="shared" si="512"/>
        <v>0</v>
      </c>
      <c r="S301" s="547">
        <f>T301*S$3</f>
        <v>0</v>
      </c>
      <c r="T301" s="195">
        <v>0</v>
      </c>
      <c r="U301" s="492">
        <f t="shared" si="514"/>
        <v>0</v>
      </c>
      <c r="V301" s="547">
        <f t="shared" si="619"/>
        <v>0</v>
      </c>
      <c r="W301" s="1074">
        <v>0</v>
      </c>
      <c r="X301" s="492">
        <f t="shared" si="516"/>
        <v>0</v>
      </c>
      <c r="Y301" s="547">
        <f t="shared" si="620"/>
        <v>0</v>
      </c>
      <c r="Z301" s="1074">
        <v>0</v>
      </c>
      <c r="AA301" s="492">
        <f t="shared" si="447"/>
        <v>0</v>
      </c>
      <c r="AB301" s="547">
        <f>AC301*AB$3</f>
        <v>0</v>
      </c>
      <c r="AC301" s="195"/>
      <c r="AD301" s="492">
        <f t="shared" si="519"/>
        <v>0</v>
      </c>
      <c r="AE301" s="547">
        <f>AF301*AE$3</f>
        <v>0</v>
      </c>
      <c r="AF301" s="195">
        <v>0</v>
      </c>
      <c r="AG301" s="492">
        <f t="shared" si="521"/>
        <v>0</v>
      </c>
      <c r="AH301" s="547">
        <f>AI301*AH$3</f>
        <v>0</v>
      </c>
      <c r="AI301" s="195">
        <v>0</v>
      </c>
      <c r="AJ301" s="492">
        <f t="shared" si="523"/>
        <v>0</v>
      </c>
      <c r="AK301" s="547">
        <f>AL301*AK$3</f>
        <v>0</v>
      </c>
      <c r="AL301" s="195">
        <v>0</v>
      </c>
      <c r="AM301" s="492">
        <f t="shared" si="525"/>
        <v>0</v>
      </c>
      <c r="AN301" s="547">
        <f>AO301*AN$3</f>
        <v>0</v>
      </c>
      <c r="AO301" s="195">
        <v>0</v>
      </c>
      <c r="AP301" s="492">
        <f t="shared" si="609"/>
        <v>0</v>
      </c>
      <c r="AQ301" s="547">
        <f>AR301*AQ$3</f>
        <v>0</v>
      </c>
      <c r="AR301" s="195">
        <v>0</v>
      </c>
      <c r="AS301" s="492">
        <f t="shared" si="610"/>
        <v>0</v>
      </c>
      <c r="AT301" s="547">
        <f>AU301*AT$3</f>
        <v>0</v>
      </c>
      <c r="AU301" s="195">
        <v>0</v>
      </c>
      <c r="AV301" s="492">
        <f t="shared" si="611"/>
        <v>0</v>
      </c>
      <c r="AW301" s="547">
        <f>AX301*AW$3</f>
        <v>0</v>
      </c>
      <c r="AX301" s="195">
        <v>0</v>
      </c>
      <c r="AY301" s="492">
        <f t="shared" si="612"/>
        <v>0</v>
      </c>
      <c r="AZ301" s="547">
        <f>BA301*AZ$3</f>
        <v>0</v>
      </c>
      <c r="BA301" s="195"/>
      <c r="BB301" s="492">
        <f t="shared" si="613"/>
        <v>0</v>
      </c>
      <c r="BC301" s="547">
        <f>BD301*BC$3</f>
        <v>1026.828675</v>
      </c>
      <c r="BD301" s="195">
        <v>793.5</v>
      </c>
      <c r="BE301" s="492">
        <f t="shared" si="614"/>
        <v>690.34500000000003</v>
      </c>
      <c r="BF301" s="547">
        <f>BG301*BF$3</f>
        <v>0</v>
      </c>
      <c r="BG301" s="195"/>
      <c r="BH301" s="492">
        <f t="shared" si="615"/>
        <v>0</v>
      </c>
      <c r="BI301" s="547">
        <f>BJ301*BI$3</f>
        <v>0</v>
      </c>
      <c r="BJ301" s="195"/>
      <c r="BK301" s="492">
        <f t="shared" si="616"/>
        <v>0</v>
      </c>
      <c r="BL301" s="547">
        <f>BM301*BL$3</f>
        <v>0</v>
      </c>
      <c r="BM301" s="195"/>
      <c r="BN301" s="492">
        <f t="shared" si="617"/>
        <v>0</v>
      </c>
      <c r="BO301" s="547">
        <f>BP301*BO$3</f>
        <v>0</v>
      </c>
      <c r="BP301" s="195"/>
      <c r="BQ301" s="492">
        <f t="shared" si="618"/>
        <v>0</v>
      </c>
      <c r="BR301" s="285">
        <f t="shared" ref="BR301:BT302" si="635">J301+M301+P301+S301+V301+Y301+AB301+AE301+AH301+AK301+AN301+AQ301+AT301+AW301+AZ301+BC301+BF301+BI301+BL301+BO301</f>
        <v>1026.828675</v>
      </c>
      <c r="BS301" s="286">
        <f t="shared" si="635"/>
        <v>793.5</v>
      </c>
      <c r="BT301" s="266">
        <f t="shared" si="635"/>
        <v>690.34500000000003</v>
      </c>
      <c r="BU301" s="740">
        <f>BV301*BU$3</f>
        <v>-0.63490000000000002</v>
      </c>
      <c r="BV301" s="712">
        <f>I301-BS301</f>
        <v>-0.5</v>
      </c>
      <c r="BW301" s="266">
        <f t="shared" si="527"/>
        <v>-0.42818850000000003</v>
      </c>
      <c r="BX301" s="285">
        <f t="shared" ref="BX301:BZ302" si="636">BR301+BU301</f>
        <v>1026.193775</v>
      </c>
      <c r="BY301" s="286">
        <f t="shared" si="636"/>
        <v>793</v>
      </c>
      <c r="BZ301" s="266">
        <f t="shared" si="636"/>
        <v>689.91681149999999</v>
      </c>
      <c r="CA301" s="285">
        <f>CB301*CA$3</f>
        <v>0</v>
      </c>
      <c r="CB301" s="715"/>
      <c r="CC301" s="266">
        <f t="shared" si="532"/>
        <v>0</v>
      </c>
      <c r="CD301" s="309">
        <f t="shared" ref="CD301:CF302" si="637">BX301+CA301</f>
        <v>1026.193775</v>
      </c>
      <c r="CE301" s="310">
        <f t="shared" si="637"/>
        <v>793</v>
      </c>
      <c r="CF301" s="308">
        <f t="shared" si="637"/>
        <v>689.91681149999999</v>
      </c>
      <c r="CG301" s="326"/>
      <c r="CI301" s="737"/>
    </row>
    <row r="302" spans="1:87" s="972" customFormat="1" ht="15.95" customHeight="1">
      <c r="A302" s="177">
        <f>A300+1</f>
        <v>282</v>
      </c>
      <c r="B302" s="1799" t="s">
        <v>1397</v>
      </c>
      <c r="C302" s="134" t="s">
        <v>229</v>
      </c>
      <c r="D302" s="1571" t="s">
        <v>356</v>
      </c>
      <c r="E302" s="218"/>
      <c r="F302" s="758" t="e">
        <f>[1]Consultants!F103</f>
        <v>#REF!</v>
      </c>
      <c r="G302" s="1207">
        <v>9000</v>
      </c>
      <c r="H302" s="183"/>
      <c r="I302" s="207">
        <v>7200</v>
      </c>
      <c r="J302" s="547">
        <f>K302*J$3</f>
        <v>0</v>
      </c>
      <c r="K302" s="195">
        <v>0</v>
      </c>
      <c r="L302" s="492">
        <f t="shared" ref="L302" si="638">K302*L$3</f>
        <v>0</v>
      </c>
      <c r="M302" s="547">
        <f>N302*M$3</f>
        <v>0</v>
      </c>
      <c r="N302" s="195">
        <v>0</v>
      </c>
      <c r="O302" s="492">
        <f t="shared" ref="O302" si="639">N302*O$3</f>
        <v>0</v>
      </c>
      <c r="P302" s="547">
        <f>Q302*P$3</f>
        <v>0</v>
      </c>
      <c r="Q302" s="195">
        <v>0</v>
      </c>
      <c r="R302" s="492">
        <f t="shared" ref="R302" si="640">Q302*R$3</f>
        <v>0</v>
      </c>
      <c r="S302" s="547">
        <f>T302*S$3</f>
        <v>0</v>
      </c>
      <c r="T302" s="195">
        <v>0</v>
      </c>
      <c r="U302" s="492">
        <f t="shared" ref="U302" si="641">T302*U$3</f>
        <v>0</v>
      </c>
      <c r="V302" s="547">
        <f t="shared" ref="V302" si="642">W302*V$3</f>
        <v>0</v>
      </c>
      <c r="W302" s="1074">
        <v>0</v>
      </c>
      <c r="X302" s="492">
        <f t="shared" ref="X302" si="643">W302*X$3</f>
        <v>0</v>
      </c>
      <c r="Y302" s="547">
        <f t="shared" ref="Y302" si="644">Z302*Y$3</f>
        <v>0</v>
      </c>
      <c r="Z302" s="1074">
        <v>0</v>
      </c>
      <c r="AA302" s="492">
        <f t="shared" ref="AA302" si="645">Z302*AA$3</f>
        <v>0</v>
      </c>
      <c r="AB302" s="547">
        <f>AC302*AB$3</f>
        <v>0</v>
      </c>
      <c r="AC302" s="195"/>
      <c r="AD302" s="492">
        <f t="shared" ref="AD302" si="646">AC302*AD$3</f>
        <v>0</v>
      </c>
      <c r="AE302" s="547">
        <f>AF302*AE$3</f>
        <v>0</v>
      </c>
      <c r="AF302" s="195">
        <v>0</v>
      </c>
      <c r="AG302" s="492">
        <f t="shared" ref="AG302" si="647">AF302*AG$3</f>
        <v>0</v>
      </c>
      <c r="AH302" s="547">
        <f>AI302*AH$3</f>
        <v>0</v>
      </c>
      <c r="AI302" s="195">
        <v>0</v>
      </c>
      <c r="AJ302" s="492">
        <f t="shared" ref="AJ302" si="648">AI302*AJ$3</f>
        <v>0</v>
      </c>
      <c r="AK302" s="547">
        <f>AL302*AK$3</f>
        <v>0</v>
      </c>
      <c r="AL302" s="195">
        <v>0</v>
      </c>
      <c r="AM302" s="492">
        <f t="shared" ref="AM302" si="649">AL302*AM$3</f>
        <v>0</v>
      </c>
      <c r="AN302" s="547">
        <f>AO302*AN$3</f>
        <v>0</v>
      </c>
      <c r="AO302" s="195">
        <v>0</v>
      </c>
      <c r="AP302" s="492">
        <f t="shared" ref="AP302" si="650">AO302*AP$3</f>
        <v>0</v>
      </c>
      <c r="AQ302" s="547">
        <f>AR302*AQ$3</f>
        <v>0</v>
      </c>
      <c r="AR302" s="195">
        <v>0</v>
      </c>
      <c r="AS302" s="492">
        <f t="shared" ref="AS302" si="651">AR302*AS$3</f>
        <v>0</v>
      </c>
      <c r="AT302" s="547">
        <f>AU302*AT$3</f>
        <v>0</v>
      </c>
      <c r="AU302" s="195">
        <v>0</v>
      </c>
      <c r="AV302" s="492">
        <f t="shared" ref="AV302" si="652">AU302*AV$3</f>
        <v>0</v>
      </c>
      <c r="AW302" s="547">
        <f>AX302*AW$3</f>
        <v>0</v>
      </c>
      <c r="AX302" s="195">
        <v>0</v>
      </c>
      <c r="AY302" s="492">
        <f t="shared" ref="AY302" si="653">AX302*AY$3</f>
        <v>0</v>
      </c>
      <c r="AZ302" s="547">
        <f>BA302*AZ$3</f>
        <v>0</v>
      </c>
      <c r="BA302" s="195"/>
      <c r="BB302" s="492">
        <f t="shared" ref="BB302" si="654">BA302*BB$3</f>
        <v>0</v>
      </c>
      <c r="BC302" s="547">
        <f>BD302*BC$3</f>
        <v>0</v>
      </c>
      <c r="BD302" s="195"/>
      <c r="BE302" s="492">
        <f t="shared" ref="BE302" si="655">BD302*BE$3</f>
        <v>0</v>
      </c>
      <c r="BF302" s="547">
        <f>BG302*BF$3</f>
        <v>0</v>
      </c>
      <c r="BG302" s="195"/>
      <c r="BH302" s="492">
        <f t="shared" ref="BH302" si="656">BG302*BH$3</f>
        <v>0</v>
      </c>
      <c r="BI302" s="547">
        <f>BJ302*BI$3</f>
        <v>0</v>
      </c>
      <c r="BJ302" s="195"/>
      <c r="BK302" s="492">
        <f t="shared" ref="BK302" si="657">BJ302*BK$3</f>
        <v>0</v>
      </c>
      <c r="BL302" s="547">
        <f>BM302*BL$3</f>
        <v>0</v>
      </c>
      <c r="BM302" s="195"/>
      <c r="BN302" s="492">
        <f t="shared" ref="BN302" si="658">BM302*BN$3</f>
        <v>0</v>
      </c>
      <c r="BO302" s="547">
        <f>BP302*BO$3</f>
        <v>0</v>
      </c>
      <c r="BP302" s="195"/>
      <c r="BQ302" s="492">
        <f t="shared" ref="BQ302" si="659">BP302*BQ$3</f>
        <v>0</v>
      </c>
      <c r="BR302" s="285">
        <f t="shared" si="635"/>
        <v>0</v>
      </c>
      <c r="BS302" s="286">
        <f t="shared" si="635"/>
        <v>0</v>
      </c>
      <c r="BT302" s="266">
        <f t="shared" si="635"/>
        <v>0</v>
      </c>
      <c r="BU302" s="740">
        <f>BV302*BU$3</f>
        <v>9142.56</v>
      </c>
      <c r="BV302" s="712">
        <f>I302-BS302</f>
        <v>7200</v>
      </c>
      <c r="BW302" s="266">
        <f t="shared" ref="BW302" si="660">BV302*BW$3</f>
        <v>6165.9144000000006</v>
      </c>
      <c r="BX302" s="285">
        <f t="shared" si="636"/>
        <v>9142.56</v>
      </c>
      <c r="BY302" s="286">
        <f t="shared" si="636"/>
        <v>7200</v>
      </c>
      <c r="BZ302" s="266">
        <f t="shared" si="636"/>
        <v>6165.9144000000006</v>
      </c>
      <c r="CA302" s="285">
        <f>CB302*CA$3</f>
        <v>0</v>
      </c>
      <c r="CB302" s="715"/>
      <c r="CC302" s="266">
        <f t="shared" ref="CC302" si="661">CB302*$CC$3</f>
        <v>0</v>
      </c>
      <c r="CD302" s="309">
        <f t="shared" si="637"/>
        <v>9142.56</v>
      </c>
      <c r="CE302" s="310">
        <f t="shared" si="637"/>
        <v>7200</v>
      </c>
      <c r="CF302" s="308">
        <f t="shared" si="637"/>
        <v>6165.9144000000006</v>
      </c>
      <c r="CG302" s="326"/>
      <c r="CI302" s="737"/>
    </row>
    <row r="303" spans="1:87" s="972" customFormat="1" ht="15.95" customHeight="1">
      <c r="A303" s="177">
        <f>A300+1</f>
        <v>282</v>
      </c>
      <c r="B303" s="165" t="s">
        <v>398</v>
      </c>
      <c r="C303" s="134" t="s">
        <v>229</v>
      </c>
      <c r="D303" s="166" t="s">
        <v>357</v>
      </c>
      <c r="E303" s="218"/>
      <c r="F303" s="758">
        <f>[1]Consultants!F104</f>
        <v>49000</v>
      </c>
      <c r="G303" s="1207">
        <v>13800</v>
      </c>
      <c r="H303" s="183"/>
      <c r="I303" s="207">
        <v>13800</v>
      </c>
      <c r="J303" s="547">
        <f t="shared" si="507"/>
        <v>3750.8688553931188</v>
      </c>
      <c r="K303" s="195">
        <v>2875</v>
      </c>
      <c r="L303" s="492">
        <f t="shared" si="508"/>
        <v>2537.4051374999999</v>
      </c>
      <c r="M303" s="547">
        <f t="shared" si="509"/>
        <v>4865.0178450000003</v>
      </c>
      <c r="N303" s="195">
        <v>3450</v>
      </c>
      <c r="O303" s="492">
        <f t="shared" si="510"/>
        <v>3142.6744209000003</v>
      </c>
      <c r="P303" s="547">
        <f t="shared" si="511"/>
        <v>5079.7796550000003</v>
      </c>
      <c r="Q303" s="195">
        <v>3450</v>
      </c>
      <c r="R303" s="492">
        <f t="shared" si="512"/>
        <v>3202.6039499999997</v>
      </c>
      <c r="S303" s="547">
        <f t="shared" si="513"/>
        <v>4946.0920590899996</v>
      </c>
      <c r="T303" s="195">
        <v>3450</v>
      </c>
      <c r="U303" s="492">
        <f t="shared" si="514"/>
        <v>3168.1054334999999</v>
      </c>
      <c r="V303" s="547">
        <f t="shared" si="619"/>
        <v>1488.15751725</v>
      </c>
      <c r="W303" s="1074">
        <v>1150</v>
      </c>
      <c r="X303" s="492">
        <f t="shared" si="516"/>
        <v>1000.5000046</v>
      </c>
      <c r="Y303" s="547">
        <f t="shared" si="620"/>
        <v>0</v>
      </c>
      <c r="Z303" s="1074"/>
      <c r="AA303" s="492">
        <f t="shared" si="447"/>
        <v>0</v>
      </c>
      <c r="AB303" s="547">
        <f t="shared" si="621"/>
        <v>0</v>
      </c>
      <c r="AC303" s="195"/>
      <c r="AD303" s="492">
        <f t="shared" si="519"/>
        <v>0</v>
      </c>
      <c r="AE303" s="547">
        <f t="shared" si="622"/>
        <v>0</v>
      </c>
      <c r="AF303" s="195"/>
      <c r="AG303" s="492">
        <f t="shared" si="521"/>
        <v>0</v>
      </c>
      <c r="AH303" s="547">
        <f t="shared" si="623"/>
        <v>0</v>
      </c>
      <c r="AI303" s="195"/>
      <c r="AJ303" s="492">
        <f t="shared" si="523"/>
        <v>0</v>
      </c>
      <c r="AK303" s="547">
        <f t="shared" si="624"/>
        <v>0</v>
      </c>
      <c r="AL303" s="195"/>
      <c r="AM303" s="492">
        <f t="shared" si="525"/>
        <v>0</v>
      </c>
      <c r="AN303" s="547">
        <f t="shared" si="625"/>
        <v>0</v>
      </c>
      <c r="AO303" s="195"/>
      <c r="AP303" s="492">
        <f t="shared" si="609"/>
        <v>0</v>
      </c>
      <c r="AQ303" s="547">
        <f t="shared" si="626"/>
        <v>0</v>
      </c>
      <c r="AR303" s="195"/>
      <c r="AS303" s="492">
        <f t="shared" si="610"/>
        <v>0</v>
      </c>
      <c r="AT303" s="547">
        <f t="shared" si="627"/>
        <v>0</v>
      </c>
      <c r="AU303" s="195"/>
      <c r="AV303" s="492">
        <f t="shared" si="611"/>
        <v>0</v>
      </c>
      <c r="AW303" s="547">
        <f t="shared" si="628"/>
        <v>0</v>
      </c>
      <c r="AX303" s="195"/>
      <c r="AY303" s="492">
        <f t="shared" si="612"/>
        <v>0</v>
      </c>
      <c r="AZ303" s="547">
        <f t="shared" si="629"/>
        <v>0</v>
      </c>
      <c r="BA303" s="195"/>
      <c r="BB303" s="492">
        <f t="shared" si="613"/>
        <v>0</v>
      </c>
      <c r="BC303" s="547">
        <f t="shared" si="630"/>
        <v>0</v>
      </c>
      <c r="BD303" s="195"/>
      <c r="BE303" s="492">
        <f t="shared" si="614"/>
        <v>0</v>
      </c>
      <c r="BF303" s="547">
        <f t="shared" si="631"/>
        <v>0</v>
      </c>
      <c r="BG303" s="195"/>
      <c r="BH303" s="492">
        <f t="shared" si="615"/>
        <v>0</v>
      </c>
      <c r="BI303" s="547">
        <f t="shared" si="632"/>
        <v>0</v>
      </c>
      <c r="BJ303" s="195"/>
      <c r="BK303" s="492">
        <f t="shared" si="616"/>
        <v>0</v>
      </c>
      <c r="BL303" s="547">
        <f t="shared" si="633"/>
        <v>0</v>
      </c>
      <c r="BM303" s="195"/>
      <c r="BN303" s="492">
        <f t="shared" si="617"/>
        <v>0</v>
      </c>
      <c r="BO303" s="547">
        <f t="shared" si="634"/>
        <v>0</v>
      </c>
      <c r="BP303" s="195"/>
      <c r="BQ303" s="492">
        <f t="shared" si="618"/>
        <v>0</v>
      </c>
      <c r="BR303" s="285">
        <f t="shared" si="448"/>
        <v>20129.915931733121</v>
      </c>
      <c r="BS303" s="286">
        <f t="shared" si="449"/>
        <v>14375</v>
      </c>
      <c r="BT303" s="266">
        <f t="shared" si="450"/>
        <v>13051.288946500003</v>
      </c>
      <c r="BU303" s="740">
        <f t="shared" si="556"/>
        <v>-730.13499999999999</v>
      </c>
      <c r="BV303" s="712">
        <f t="shared" si="526"/>
        <v>-575</v>
      </c>
      <c r="BW303" s="266">
        <f t="shared" si="527"/>
        <v>-492.41677500000003</v>
      </c>
      <c r="BX303" s="285">
        <f t="shared" si="603"/>
        <v>19399.780931733123</v>
      </c>
      <c r="BY303" s="286">
        <f t="shared" si="604"/>
        <v>13800</v>
      </c>
      <c r="BZ303" s="266">
        <f t="shared" si="605"/>
        <v>12558.872171500003</v>
      </c>
      <c r="CA303" s="285">
        <f t="shared" si="531"/>
        <v>0</v>
      </c>
      <c r="CB303" s="715"/>
      <c r="CC303" s="266">
        <f t="shared" si="532"/>
        <v>0</v>
      </c>
      <c r="CD303" s="309">
        <f t="shared" si="606"/>
        <v>19399.780931733123</v>
      </c>
      <c r="CE303" s="310">
        <f t="shared" si="607"/>
        <v>13800</v>
      </c>
      <c r="CF303" s="308">
        <f t="shared" si="608"/>
        <v>12558.872171500003</v>
      </c>
      <c r="CG303" s="326"/>
      <c r="CI303" s="737" t="s">
        <v>311</v>
      </c>
    </row>
    <row r="304" spans="1:87" s="972" customFormat="1" ht="15.95" customHeight="1">
      <c r="A304" s="177">
        <f t="shared" si="436"/>
        <v>283</v>
      </c>
      <c r="B304" s="165" t="s">
        <v>377</v>
      </c>
      <c r="C304" s="134" t="s">
        <v>229</v>
      </c>
      <c r="D304" s="166" t="s">
        <v>357</v>
      </c>
      <c r="E304" s="218"/>
      <c r="F304" s="758">
        <f>[1]Consultants!F106</f>
        <v>0</v>
      </c>
      <c r="G304" s="1207">
        <v>16200</v>
      </c>
      <c r="H304" s="183"/>
      <c r="I304" s="207">
        <v>16200</v>
      </c>
      <c r="J304" s="547">
        <f t="shared" si="507"/>
        <v>0</v>
      </c>
      <c r="K304" s="195"/>
      <c r="L304" s="492">
        <f t="shared" si="508"/>
        <v>0</v>
      </c>
      <c r="M304" s="547">
        <f t="shared" si="509"/>
        <v>0</v>
      </c>
      <c r="N304" s="195"/>
      <c r="O304" s="492">
        <f t="shared" si="510"/>
        <v>0</v>
      </c>
      <c r="P304" s="547">
        <f t="shared" si="511"/>
        <v>0</v>
      </c>
      <c r="Q304" s="195"/>
      <c r="R304" s="492">
        <f t="shared" si="512"/>
        <v>0</v>
      </c>
      <c r="S304" s="547">
        <f t="shared" si="513"/>
        <v>0</v>
      </c>
      <c r="T304" s="195"/>
      <c r="U304" s="492">
        <f t="shared" si="514"/>
        <v>0</v>
      </c>
      <c r="V304" s="547">
        <f t="shared" si="619"/>
        <v>0</v>
      </c>
      <c r="W304" s="1074"/>
      <c r="X304" s="492">
        <f t="shared" si="516"/>
        <v>0</v>
      </c>
      <c r="Y304" s="547">
        <f t="shared" si="620"/>
        <v>1004.8720957136801</v>
      </c>
      <c r="Z304" s="1074">
        <v>818</v>
      </c>
      <c r="AA304" s="492">
        <f t="shared" si="447"/>
        <v>681.04298808544002</v>
      </c>
      <c r="AB304" s="547">
        <f t="shared" si="621"/>
        <v>0</v>
      </c>
      <c r="AC304" s="195"/>
      <c r="AD304" s="492">
        <f t="shared" si="519"/>
        <v>0</v>
      </c>
      <c r="AE304" s="547">
        <f t="shared" si="622"/>
        <v>3493.5467849999995</v>
      </c>
      <c r="AF304" s="195">
        <v>2699.7</v>
      </c>
      <c r="AG304" s="492">
        <f t="shared" si="521"/>
        <v>2348.739</v>
      </c>
      <c r="AH304" s="547">
        <f t="shared" si="623"/>
        <v>3493.9349999999999</v>
      </c>
      <c r="AI304" s="195">
        <v>2700</v>
      </c>
      <c r="AJ304" s="492">
        <f t="shared" si="523"/>
        <v>2349</v>
      </c>
      <c r="AK304" s="547">
        <f t="shared" si="624"/>
        <v>4658.58</v>
      </c>
      <c r="AL304" s="195">
        <v>3600</v>
      </c>
      <c r="AM304" s="492">
        <f t="shared" si="525"/>
        <v>3132</v>
      </c>
      <c r="AN304" s="547">
        <f t="shared" si="625"/>
        <v>3353.7893849999996</v>
      </c>
      <c r="AO304" s="195">
        <v>2591.6999999999998</v>
      </c>
      <c r="AP304" s="492">
        <f t="shared" si="609"/>
        <v>2254.779</v>
      </c>
      <c r="AQ304" s="547">
        <f t="shared" si="626"/>
        <v>3353.7893849999996</v>
      </c>
      <c r="AR304" s="195">
        <v>2591.6999999999998</v>
      </c>
      <c r="AS304" s="492">
        <f t="shared" si="610"/>
        <v>2254.779</v>
      </c>
      <c r="AT304" s="547">
        <f t="shared" si="627"/>
        <v>0</v>
      </c>
      <c r="AU304" s="195"/>
      <c r="AV304" s="492">
        <f t="shared" si="611"/>
        <v>0</v>
      </c>
      <c r="AW304" s="547">
        <f t="shared" si="628"/>
        <v>0</v>
      </c>
      <c r="AX304" s="195"/>
      <c r="AY304" s="492">
        <f t="shared" si="612"/>
        <v>0</v>
      </c>
      <c r="AZ304" s="547">
        <f t="shared" si="629"/>
        <v>0</v>
      </c>
      <c r="BA304" s="195"/>
      <c r="BB304" s="492">
        <f t="shared" si="613"/>
        <v>0</v>
      </c>
      <c r="BC304" s="547">
        <f t="shared" si="630"/>
        <v>0</v>
      </c>
      <c r="BD304" s="195"/>
      <c r="BE304" s="492">
        <f t="shared" si="614"/>
        <v>0</v>
      </c>
      <c r="BF304" s="547">
        <f t="shared" si="631"/>
        <v>0</v>
      </c>
      <c r="BG304" s="195"/>
      <c r="BH304" s="492">
        <f t="shared" si="615"/>
        <v>0</v>
      </c>
      <c r="BI304" s="547">
        <f t="shared" si="632"/>
        <v>0</v>
      </c>
      <c r="BJ304" s="195"/>
      <c r="BK304" s="492">
        <f t="shared" si="616"/>
        <v>0</v>
      </c>
      <c r="BL304" s="547">
        <f t="shared" si="633"/>
        <v>0</v>
      </c>
      <c r="BM304" s="195"/>
      <c r="BN304" s="492">
        <f t="shared" si="617"/>
        <v>0</v>
      </c>
      <c r="BO304" s="547">
        <f t="shared" si="634"/>
        <v>0</v>
      </c>
      <c r="BP304" s="195"/>
      <c r="BQ304" s="492">
        <f t="shared" si="618"/>
        <v>0</v>
      </c>
      <c r="BR304" s="285">
        <f t="shared" si="448"/>
        <v>19358.512650713677</v>
      </c>
      <c r="BS304" s="286">
        <f t="shared" si="449"/>
        <v>15001.100000000002</v>
      </c>
      <c r="BT304" s="266">
        <f t="shared" si="450"/>
        <v>13020.339988085441</v>
      </c>
      <c r="BU304" s="740">
        <f t="shared" si="556"/>
        <v>1522.3632199999972</v>
      </c>
      <c r="BV304" s="712">
        <f t="shared" si="526"/>
        <v>1198.8999999999978</v>
      </c>
      <c r="BW304" s="266">
        <f t="shared" si="527"/>
        <v>1026.7103852999983</v>
      </c>
      <c r="BX304" s="285">
        <f t="shared" si="603"/>
        <v>20880.875870713673</v>
      </c>
      <c r="BY304" s="286">
        <f t="shared" si="604"/>
        <v>16200</v>
      </c>
      <c r="BZ304" s="266">
        <f t="shared" si="605"/>
        <v>14047.05037338544</v>
      </c>
      <c r="CA304" s="285">
        <f t="shared" si="531"/>
        <v>0</v>
      </c>
      <c r="CB304" s="715">
        <v>0</v>
      </c>
      <c r="CC304" s="266">
        <f t="shared" si="532"/>
        <v>0</v>
      </c>
      <c r="CD304" s="309">
        <f t="shared" si="606"/>
        <v>20880.875870713673</v>
      </c>
      <c r="CE304" s="310">
        <f t="shared" si="607"/>
        <v>16200</v>
      </c>
      <c r="CF304" s="308">
        <f t="shared" si="608"/>
        <v>14047.05037338544</v>
      </c>
      <c r="CG304" s="326"/>
      <c r="CI304" s="737" t="s">
        <v>543</v>
      </c>
    </row>
    <row r="305" spans="1:87" s="972" customFormat="1" ht="15.95" customHeight="1">
      <c r="A305" s="177">
        <f t="shared" si="436"/>
        <v>284</v>
      </c>
      <c r="B305" s="165" t="s">
        <v>377</v>
      </c>
      <c r="C305" s="134" t="s">
        <v>229</v>
      </c>
      <c r="D305" s="166" t="s">
        <v>357</v>
      </c>
      <c r="E305" s="218"/>
      <c r="F305" s="758">
        <f>Consultants!F193</f>
        <v>0</v>
      </c>
      <c r="G305" s="1207">
        <f>Consultants!G193</f>
        <v>11550</v>
      </c>
      <c r="H305" s="183"/>
      <c r="I305" s="207">
        <v>11550</v>
      </c>
      <c r="J305" s="547">
        <f t="shared" si="507"/>
        <v>0</v>
      </c>
      <c r="K305" s="195"/>
      <c r="L305" s="492">
        <f t="shared" si="508"/>
        <v>0</v>
      </c>
      <c r="M305" s="547">
        <f t="shared" si="509"/>
        <v>0</v>
      </c>
      <c r="N305" s="195"/>
      <c r="O305" s="492">
        <f t="shared" si="510"/>
        <v>0</v>
      </c>
      <c r="P305" s="547">
        <f t="shared" si="511"/>
        <v>0</v>
      </c>
      <c r="Q305" s="195"/>
      <c r="R305" s="492">
        <f t="shared" si="512"/>
        <v>0</v>
      </c>
      <c r="S305" s="547">
        <f t="shared" si="513"/>
        <v>0</v>
      </c>
      <c r="T305" s="195"/>
      <c r="U305" s="492">
        <f t="shared" si="514"/>
        <v>0</v>
      </c>
      <c r="V305" s="547">
        <f t="shared" si="619"/>
        <v>0</v>
      </c>
      <c r="W305" s="1074"/>
      <c r="X305" s="492">
        <f t="shared" si="516"/>
        <v>0</v>
      </c>
      <c r="Y305" s="547">
        <f t="shared" si="620"/>
        <v>0</v>
      </c>
      <c r="Z305" s="1074">
        <v>0</v>
      </c>
      <c r="AA305" s="492">
        <f t="shared" si="447"/>
        <v>0</v>
      </c>
      <c r="AB305" s="547">
        <f t="shared" si="621"/>
        <v>0</v>
      </c>
      <c r="AC305" s="195"/>
      <c r="AD305" s="492">
        <f t="shared" si="519"/>
        <v>0</v>
      </c>
      <c r="AE305" s="547">
        <f t="shared" si="622"/>
        <v>0</v>
      </c>
      <c r="AF305" s="195">
        <v>0</v>
      </c>
      <c r="AG305" s="492">
        <f t="shared" si="521"/>
        <v>0</v>
      </c>
      <c r="AH305" s="547">
        <f t="shared" si="623"/>
        <v>0</v>
      </c>
      <c r="AI305" s="195">
        <v>0</v>
      </c>
      <c r="AJ305" s="492">
        <f t="shared" si="523"/>
        <v>0</v>
      </c>
      <c r="AK305" s="547">
        <f t="shared" si="624"/>
        <v>0</v>
      </c>
      <c r="AL305" s="195">
        <v>0</v>
      </c>
      <c r="AM305" s="492">
        <f t="shared" si="525"/>
        <v>0</v>
      </c>
      <c r="AN305" s="547">
        <f>AO305*AN$3</f>
        <v>0</v>
      </c>
      <c r="AO305" s="195"/>
      <c r="AP305" s="492">
        <f>AO305*AP$3</f>
        <v>0</v>
      </c>
      <c r="AQ305" s="547">
        <f>AR305*AQ$3</f>
        <v>0</v>
      </c>
      <c r="AR305" s="195"/>
      <c r="AS305" s="492">
        <f>AR305*AS$3</f>
        <v>0</v>
      </c>
      <c r="AT305" s="547">
        <f>AU305*AT$3</f>
        <v>3994.1500274999999</v>
      </c>
      <c r="AU305" s="195">
        <v>3086.55</v>
      </c>
      <c r="AV305" s="492">
        <f>AU305*AV$3</f>
        <v>2685.2985000000003</v>
      </c>
      <c r="AW305" s="547">
        <f>AX305*AW$3</f>
        <v>4244.5487025000002</v>
      </c>
      <c r="AX305" s="195">
        <v>3280.05</v>
      </c>
      <c r="AY305" s="492">
        <f>AX305*AY$3</f>
        <v>2853.6435000000001</v>
      </c>
      <c r="AZ305" s="547">
        <f>BA305*AZ$3</f>
        <v>3907.9662974999997</v>
      </c>
      <c r="BA305" s="195">
        <v>3019.95</v>
      </c>
      <c r="BB305" s="492">
        <f>BA305*BB$3</f>
        <v>2627.3564999999999</v>
      </c>
      <c r="BC305" s="547">
        <f>BD305*BC$3</f>
        <v>4076.2574999999997</v>
      </c>
      <c r="BD305" s="195">
        <v>3150</v>
      </c>
      <c r="BE305" s="492">
        <f>BD305*BE$3</f>
        <v>2740.5</v>
      </c>
      <c r="BF305" s="547">
        <f>BG305*BF$3</f>
        <v>0</v>
      </c>
      <c r="BG305" s="195"/>
      <c r="BH305" s="492">
        <f>BG305*BH$3</f>
        <v>0</v>
      </c>
      <c r="BI305" s="547">
        <f>BJ305*BI$3</f>
        <v>0</v>
      </c>
      <c r="BJ305" s="195"/>
      <c r="BK305" s="492">
        <f>BJ305*BK$3</f>
        <v>0</v>
      </c>
      <c r="BL305" s="547">
        <f>BM305*BL$3</f>
        <v>0</v>
      </c>
      <c r="BM305" s="195"/>
      <c r="BN305" s="492">
        <f>BM305*BN$3</f>
        <v>0</v>
      </c>
      <c r="BO305" s="547">
        <f>BP305*BO$3</f>
        <v>0</v>
      </c>
      <c r="BP305" s="195"/>
      <c r="BQ305" s="492">
        <f>BP305*BQ$3</f>
        <v>0</v>
      </c>
      <c r="BR305" s="285">
        <f t="shared" ref="BR305:BT306" si="662">J305+M305+P305+S305+V305+Y305+AB305+AE305+AH305+AK305+AN305+AQ305+AT305+AW305+AZ305+BC305+BF305+BI305+BL305+BO305</f>
        <v>16222.922527499999</v>
      </c>
      <c r="BS305" s="286">
        <f t="shared" si="662"/>
        <v>12536.55</v>
      </c>
      <c r="BT305" s="266">
        <f t="shared" si="662"/>
        <v>10906.798500000001</v>
      </c>
      <c r="BU305" s="740">
        <f>BV305*BU$3</f>
        <v>-1252.7211899999991</v>
      </c>
      <c r="BV305" s="712">
        <f t="shared" ref="BV305:BV313" si="663">I305-BS305</f>
        <v>-986.54999999999927</v>
      </c>
      <c r="BW305" s="266">
        <f t="shared" si="527"/>
        <v>-844.85872934999941</v>
      </c>
      <c r="BX305" s="285">
        <f t="shared" si="603"/>
        <v>14970.201337500001</v>
      </c>
      <c r="BY305" s="286">
        <f t="shared" si="604"/>
        <v>11550</v>
      </c>
      <c r="BZ305" s="266">
        <f t="shared" si="605"/>
        <v>10061.939770650002</v>
      </c>
      <c r="CA305" s="285">
        <f t="shared" si="531"/>
        <v>0</v>
      </c>
      <c r="CB305" s="715">
        <v>0</v>
      </c>
      <c r="CC305" s="266">
        <f t="shared" si="532"/>
        <v>0</v>
      </c>
      <c r="CD305" s="309">
        <f t="shared" si="606"/>
        <v>14970.201337500001</v>
      </c>
      <c r="CE305" s="310">
        <f t="shared" si="607"/>
        <v>11550</v>
      </c>
      <c r="CF305" s="308">
        <f t="shared" si="608"/>
        <v>10061.939770650002</v>
      </c>
      <c r="CG305" s="326"/>
      <c r="CI305" s="737" t="s">
        <v>543</v>
      </c>
    </row>
    <row r="306" spans="1:87" s="972" customFormat="1" ht="15.95" customHeight="1">
      <c r="A306" s="177">
        <f>A305+1</f>
        <v>285</v>
      </c>
      <c r="B306" s="1799" t="s">
        <v>377</v>
      </c>
      <c r="C306" s="134" t="s">
        <v>229</v>
      </c>
      <c r="D306" s="1571" t="s">
        <v>357</v>
      </c>
      <c r="E306" s="218"/>
      <c r="F306" s="758">
        <f>Consultants!F194</f>
        <v>0</v>
      </c>
      <c r="G306" s="1207">
        <v>6300</v>
      </c>
      <c r="H306" s="183"/>
      <c r="I306" s="207">
        <v>6300</v>
      </c>
      <c r="J306" s="547">
        <f>K306*J$3</f>
        <v>0</v>
      </c>
      <c r="K306" s="195"/>
      <c r="L306" s="492">
        <f t="shared" si="508"/>
        <v>0</v>
      </c>
      <c r="M306" s="547">
        <f>N306*M$3</f>
        <v>0</v>
      </c>
      <c r="N306" s="195"/>
      <c r="O306" s="492">
        <f t="shared" si="510"/>
        <v>0</v>
      </c>
      <c r="P306" s="547">
        <f>Q306*P$3</f>
        <v>0</v>
      </c>
      <c r="Q306" s="195"/>
      <c r="R306" s="492">
        <f t="shared" si="512"/>
        <v>0</v>
      </c>
      <c r="S306" s="547">
        <f>T306*S$3</f>
        <v>0</v>
      </c>
      <c r="T306" s="195"/>
      <c r="U306" s="492">
        <f t="shared" si="514"/>
        <v>0</v>
      </c>
      <c r="V306" s="547">
        <f t="shared" si="619"/>
        <v>0</v>
      </c>
      <c r="W306" s="1074"/>
      <c r="X306" s="492">
        <f t="shared" si="516"/>
        <v>0</v>
      </c>
      <c r="Y306" s="547">
        <f t="shared" si="620"/>
        <v>0</v>
      </c>
      <c r="Z306" s="1074">
        <v>0</v>
      </c>
      <c r="AA306" s="492">
        <f t="shared" si="447"/>
        <v>0</v>
      </c>
      <c r="AB306" s="547">
        <f>AC306*AB$3</f>
        <v>0</v>
      </c>
      <c r="AC306" s="195"/>
      <c r="AD306" s="492">
        <f t="shared" si="519"/>
        <v>0</v>
      </c>
      <c r="AE306" s="547">
        <f>AF306*AE$3</f>
        <v>0</v>
      </c>
      <c r="AF306" s="195">
        <v>0</v>
      </c>
      <c r="AG306" s="492">
        <f t="shared" si="521"/>
        <v>0</v>
      </c>
      <c r="AH306" s="547">
        <f>AI306*AH$3</f>
        <v>0</v>
      </c>
      <c r="AI306" s="195">
        <v>0</v>
      </c>
      <c r="AJ306" s="492">
        <f t="shared" si="523"/>
        <v>0</v>
      </c>
      <c r="AK306" s="547">
        <f>AL306*AK$3</f>
        <v>0</v>
      </c>
      <c r="AL306" s="195">
        <v>0</v>
      </c>
      <c r="AM306" s="492">
        <f t="shared" si="525"/>
        <v>0</v>
      </c>
      <c r="AN306" s="547">
        <f>AO306*AN$3</f>
        <v>0</v>
      </c>
      <c r="AO306" s="195"/>
      <c r="AP306" s="492">
        <f>AO306*AP$3</f>
        <v>0</v>
      </c>
      <c r="AQ306" s="547">
        <f>AR306*AQ$3</f>
        <v>0</v>
      </c>
      <c r="AR306" s="195"/>
      <c r="AS306" s="492">
        <f>AR306*AS$3</f>
        <v>0</v>
      </c>
      <c r="AT306" s="547">
        <f>AU306*AT$3</f>
        <v>0</v>
      </c>
      <c r="AU306" s="195">
        <v>0</v>
      </c>
      <c r="AV306" s="492">
        <f>AU306*AV$3</f>
        <v>0</v>
      </c>
      <c r="AW306" s="547">
        <f>AX306*AW$3</f>
        <v>0</v>
      </c>
      <c r="AX306" s="195">
        <v>0</v>
      </c>
      <c r="AY306" s="492">
        <f>AX306*AY$3</f>
        <v>0</v>
      </c>
      <c r="AZ306" s="547">
        <f>BA306*AZ$3</f>
        <v>0</v>
      </c>
      <c r="BA306" s="195"/>
      <c r="BB306" s="492">
        <f>BA306*BB$3</f>
        <v>0</v>
      </c>
      <c r="BC306" s="547">
        <f>BD306*BC$3</f>
        <v>0</v>
      </c>
      <c r="BD306" s="195"/>
      <c r="BE306" s="492">
        <f>BD306*BE$3</f>
        <v>0</v>
      </c>
      <c r="BF306" s="547">
        <f>BG306*BF$3</f>
        <v>0</v>
      </c>
      <c r="BG306" s="195"/>
      <c r="BH306" s="492">
        <f>BG306*BH$3</f>
        <v>0</v>
      </c>
      <c r="BI306" s="547">
        <f>BJ306*BI$3</f>
        <v>0</v>
      </c>
      <c r="BJ306" s="195"/>
      <c r="BK306" s="492">
        <f>BJ306*BK$3</f>
        <v>0</v>
      </c>
      <c r="BL306" s="547">
        <f>BM306*BL$3</f>
        <v>0</v>
      </c>
      <c r="BM306" s="195"/>
      <c r="BN306" s="492">
        <f>BM306*BN$3</f>
        <v>0</v>
      </c>
      <c r="BO306" s="547">
        <f>BP306*BO$3</f>
        <v>0</v>
      </c>
      <c r="BP306" s="195"/>
      <c r="BQ306" s="492">
        <f>BP306*BQ$3</f>
        <v>0</v>
      </c>
      <c r="BR306" s="285">
        <f t="shared" si="662"/>
        <v>0</v>
      </c>
      <c r="BS306" s="286">
        <f t="shared" si="662"/>
        <v>0</v>
      </c>
      <c r="BT306" s="266">
        <f t="shared" si="662"/>
        <v>0</v>
      </c>
      <c r="BU306" s="740">
        <f>BV306*BU$3</f>
        <v>7999.7400000000007</v>
      </c>
      <c r="BV306" s="712">
        <f>I306-BS306</f>
        <v>6300</v>
      </c>
      <c r="BW306" s="266">
        <f t="shared" si="527"/>
        <v>5395.1751000000004</v>
      </c>
      <c r="BX306" s="285">
        <f>BR306+BU306</f>
        <v>7999.7400000000007</v>
      </c>
      <c r="BY306" s="286">
        <f>BS306+BV306</f>
        <v>6300</v>
      </c>
      <c r="BZ306" s="266">
        <f>BT306+BW306</f>
        <v>5395.1751000000004</v>
      </c>
      <c r="CA306" s="285">
        <f>CB306*CA$3</f>
        <v>0</v>
      </c>
      <c r="CB306" s="715">
        <v>0</v>
      </c>
      <c r="CC306" s="266">
        <f t="shared" si="532"/>
        <v>0</v>
      </c>
      <c r="CD306" s="309">
        <f>BX306+CA306</f>
        <v>7999.7400000000007</v>
      </c>
      <c r="CE306" s="310">
        <f>BY306+CB306</f>
        <v>6300</v>
      </c>
      <c r="CF306" s="308">
        <f>BZ306+CC306</f>
        <v>5395.1751000000004</v>
      </c>
      <c r="CG306" s="326"/>
      <c r="CI306" s="737"/>
    </row>
    <row r="307" spans="1:87" s="972" customFormat="1" ht="15.95" customHeight="1">
      <c r="A307" s="177">
        <f>A305+1</f>
        <v>285</v>
      </c>
      <c r="B307" s="165" t="s">
        <v>378</v>
      </c>
      <c r="C307" s="134" t="s">
        <v>229</v>
      </c>
      <c r="D307" s="166" t="s">
        <v>358</v>
      </c>
      <c r="E307" s="218"/>
      <c r="F307" s="758">
        <f>[1]Consultants!F109</f>
        <v>40800</v>
      </c>
      <c r="G307" s="1207">
        <v>23450</v>
      </c>
      <c r="H307" s="183"/>
      <c r="I307" s="207">
        <v>23450</v>
      </c>
      <c r="J307" s="547">
        <f t="shared" si="507"/>
        <v>0</v>
      </c>
      <c r="K307" s="195"/>
      <c r="L307" s="492">
        <f t="shared" si="508"/>
        <v>0</v>
      </c>
      <c r="M307" s="547">
        <f t="shared" si="509"/>
        <v>0</v>
      </c>
      <c r="N307" s="195"/>
      <c r="O307" s="492">
        <f t="shared" si="510"/>
        <v>0</v>
      </c>
      <c r="P307" s="547">
        <f t="shared" si="511"/>
        <v>0</v>
      </c>
      <c r="Q307" s="195"/>
      <c r="R307" s="492">
        <f t="shared" si="512"/>
        <v>0</v>
      </c>
      <c r="S307" s="547">
        <f t="shared" si="513"/>
        <v>1792.06234025</v>
      </c>
      <c r="T307" s="195">
        <v>1250</v>
      </c>
      <c r="U307" s="492">
        <f t="shared" si="514"/>
        <v>1147.8642875</v>
      </c>
      <c r="V307" s="547">
        <f t="shared" si="619"/>
        <v>1941.0750225000002</v>
      </c>
      <c r="W307" s="1074">
        <v>1500</v>
      </c>
      <c r="X307" s="492">
        <f t="shared" si="516"/>
        <v>1305.000006</v>
      </c>
      <c r="Y307" s="547">
        <f t="shared" si="620"/>
        <v>1228.44999476</v>
      </c>
      <c r="Z307" s="1074">
        <v>1000</v>
      </c>
      <c r="AA307" s="492">
        <f t="shared" si="447"/>
        <v>832.57089007999991</v>
      </c>
      <c r="AB307" s="547">
        <f t="shared" si="621"/>
        <v>0</v>
      </c>
      <c r="AC307" s="195"/>
      <c r="AD307" s="492">
        <f t="shared" si="519"/>
        <v>0</v>
      </c>
      <c r="AE307" s="547">
        <f t="shared" si="622"/>
        <v>2717.5049999999997</v>
      </c>
      <c r="AF307" s="195">
        <v>2100</v>
      </c>
      <c r="AG307" s="492">
        <f t="shared" si="521"/>
        <v>1827</v>
      </c>
      <c r="AH307" s="547">
        <f t="shared" si="623"/>
        <v>2717.5049999999997</v>
      </c>
      <c r="AI307" s="195">
        <v>2100</v>
      </c>
      <c r="AJ307" s="492">
        <f t="shared" si="523"/>
        <v>1827</v>
      </c>
      <c r="AK307" s="547">
        <f t="shared" si="624"/>
        <v>3623.3399999999997</v>
      </c>
      <c r="AL307" s="195">
        <v>2800</v>
      </c>
      <c r="AM307" s="492">
        <f t="shared" si="525"/>
        <v>2436</v>
      </c>
      <c r="AN307" s="547">
        <f t="shared" si="625"/>
        <v>2737.0451549999998</v>
      </c>
      <c r="AO307" s="195">
        <v>2115.1</v>
      </c>
      <c r="AP307" s="492">
        <f t="shared" si="609"/>
        <v>1840.1369999999999</v>
      </c>
      <c r="AQ307" s="547">
        <f t="shared" si="626"/>
        <v>2622.133515</v>
      </c>
      <c r="AR307" s="195">
        <v>2026.3</v>
      </c>
      <c r="AS307" s="492">
        <f t="shared" si="610"/>
        <v>1762.8809999999999</v>
      </c>
      <c r="AT307" s="547">
        <f t="shared" si="627"/>
        <v>2820.123165</v>
      </c>
      <c r="AU307" s="195">
        <v>2179.3000000000002</v>
      </c>
      <c r="AV307" s="492">
        <f t="shared" si="611"/>
        <v>1895.9910000000002</v>
      </c>
      <c r="AW307" s="547">
        <f t="shared" si="628"/>
        <v>2820.123165</v>
      </c>
      <c r="AX307" s="195">
        <v>2179.3000000000002</v>
      </c>
      <c r="AY307" s="492">
        <f t="shared" si="612"/>
        <v>1895.9910000000002</v>
      </c>
      <c r="AZ307" s="547">
        <f t="shared" si="629"/>
        <v>2614.8868349999998</v>
      </c>
      <c r="BA307" s="195">
        <v>2020.7</v>
      </c>
      <c r="BB307" s="492">
        <f t="shared" si="613"/>
        <v>1758.009</v>
      </c>
      <c r="BC307" s="547">
        <f t="shared" si="630"/>
        <v>2717.5049999999997</v>
      </c>
      <c r="BD307" s="195">
        <v>2100</v>
      </c>
      <c r="BE307" s="492">
        <f t="shared" si="614"/>
        <v>1827</v>
      </c>
      <c r="BF307" s="547">
        <f t="shared" si="631"/>
        <v>0</v>
      </c>
      <c r="BG307" s="195"/>
      <c r="BH307" s="492">
        <f t="shared" si="615"/>
        <v>0</v>
      </c>
      <c r="BI307" s="547">
        <f t="shared" si="632"/>
        <v>0</v>
      </c>
      <c r="BJ307" s="195"/>
      <c r="BK307" s="492">
        <f t="shared" si="616"/>
        <v>0</v>
      </c>
      <c r="BL307" s="547">
        <f t="shared" si="633"/>
        <v>0</v>
      </c>
      <c r="BM307" s="195"/>
      <c r="BN307" s="492">
        <f t="shared" si="617"/>
        <v>0</v>
      </c>
      <c r="BO307" s="547">
        <f t="shared" si="634"/>
        <v>0</v>
      </c>
      <c r="BP307" s="195"/>
      <c r="BQ307" s="492">
        <f t="shared" si="618"/>
        <v>0</v>
      </c>
      <c r="BR307" s="285">
        <f t="shared" si="448"/>
        <v>30351.754192510005</v>
      </c>
      <c r="BS307" s="286">
        <f t="shared" si="449"/>
        <v>23370.7</v>
      </c>
      <c r="BT307" s="266">
        <f t="shared" si="450"/>
        <v>20355.444183580003</v>
      </c>
      <c r="BU307" s="740">
        <f t="shared" si="556"/>
        <v>100.69513999999909</v>
      </c>
      <c r="BV307" s="712">
        <f t="shared" si="663"/>
        <v>79.299999999999272</v>
      </c>
      <c r="BW307" s="266">
        <f t="shared" si="527"/>
        <v>67.910696099999385</v>
      </c>
      <c r="BX307" s="285">
        <f t="shared" si="603"/>
        <v>30452.449332510005</v>
      </c>
      <c r="BY307" s="286">
        <f t="shared" si="604"/>
        <v>23450</v>
      </c>
      <c r="BZ307" s="266">
        <f t="shared" si="605"/>
        <v>20423.354879680002</v>
      </c>
      <c r="CA307" s="285">
        <f t="shared" si="531"/>
        <v>0</v>
      </c>
      <c r="CB307" s="715"/>
      <c r="CC307" s="266">
        <f t="shared" si="532"/>
        <v>0</v>
      </c>
      <c r="CD307" s="309">
        <f t="shared" si="606"/>
        <v>30452.449332510005</v>
      </c>
      <c r="CE307" s="310">
        <f t="shared" si="607"/>
        <v>23450</v>
      </c>
      <c r="CF307" s="308">
        <f t="shared" si="608"/>
        <v>20423.354879680002</v>
      </c>
      <c r="CG307" s="326"/>
      <c r="CI307" s="737" t="s">
        <v>543</v>
      </c>
    </row>
    <row r="308" spans="1:87" s="972" customFormat="1" ht="15.95" customHeight="1">
      <c r="A308" s="177">
        <f>A306+1</f>
        <v>286</v>
      </c>
      <c r="B308" s="1799" t="s">
        <v>378</v>
      </c>
      <c r="C308" s="134" t="s">
        <v>229</v>
      </c>
      <c r="D308" s="1571" t="s">
        <v>358</v>
      </c>
      <c r="E308" s="218"/>
      <c r="F308" s="758" t="e">
        <f>[1]Consultants!F110</f>
        <v>#REF!</v>
      </c>
      <c r="G308" s="1207">
        <v>4200</v>
      </c>
      <c r="H308" s="183"/>
      <c r="I308" s="207">
        <v>4200</v>
      </c>
      <c r="J308" s="547">
        <f>K308*J$3</f>
        <v>0</v>
      </c>
      <c r="K308" s="195"/>
      <c r="L308" s="492">
        <f t="shared" si="508"/>
        <v>0</v>
      </c>
      <c r="M308" s="547">
        <f>N308*M$3</f>
        <v>0</v>
      </c>
      <c r="N308" s="195"/>
      <c r="O308" s="492">
        <f t="shared" si="510"/>
        <v>0</v>
      </c>
      <c r="P308" s="547">
        <f>Q308*P$3</f>
        <v>0</v>
      </c>
      <c r="Q308" s="195"/>
      <c r="R308" s="492">
        <f t="shared" si="512"/>
        <v>0</v>
      </c>
      <c r="S308" s="547">
        <f>T308*S$3</f>
        <v>0</v>
      </c>
      <c r="T308" s="195">
        <v>0</v>
      </c>
      <c r="U308" s="492">
        <f t="shared" si="514"/>
        <v>0</v>
      </c>
      <c r="V308" s="547">
        <f t="shared" si="619"/>
        <v>0</v>
      </c>
      <c r="W308" s="1074">
        <v>0</v>
      </c>
      <c r="X308" s="492">
        <f t="shared" si="516"/>
        <v>0</v>
      </c>
      <c r="Y308" s="547">
        <f t="shared" si="620"/>
        <v>0</v>
      </c>
      <c r="Z308" s="1074">
        <v>0</v>
      </c>
      <c r="AA308" s="492">
        <f t="shared" si="447"/>
        <v>0</v>
      </c>
      <c r="AB308" s="547">
        <f>AC308*AB$3</f>
        <v>0</v>
      </c>
      <c r="AC308" s="195"/>
      <c r="AD308" s="492">
        <f t="shared" si="519"/>
        <v>0</v>
      </c>
      <c r="AE308" s="547">
        <f>AF308*AE$3</f>
        <v>0</v>
      </c>
      <c r="AF308" s="195">
        <v>0</v>
      </c>
      <c r="AG308" s="492">
        <f t="shared" si="521"/>
        <v>0</v>
      </c>
      <c r="AH308" s="547">
        <f>AI308*AH$3</f>
        <v>0</v>
      </c>
      <c r="AI308" s="195">
        <v>0</v>
      </c>
      <c r="AJ308" s="492">
        <f t="shared" si="523"/>
        <v>0</v>
      </c>
      <c r="AK308" s="547">
        <f>AL308*AK$3</f>
        <v>0</v>
      </c>
      <c r="AL308" s="195">
        <v>0</v>
      </c>
      <c r="AM308" s="492">
        <f t="shared" si="525"/>
        <v>0</v>
      </c>
      <c r="AN308" s="547">
        <f>AO308*AN$3</f>
        <v>0</v>
      </c>
      <c r="AO308" s="195">
        <v>0</v>
      </c>
      <c r="AP308" s="492">
        <f t="shared" si="609"/>
        <v>0</v>
      </c>
      <c r="AQ308" s="547">
        <f>AR308*AQ$3</f>
        <v>0</v>
      </c>
      <c r="AR308" s="195">
        <v>0</v>
      </c>
      <c r="AS308" s="492">
        <f t="shared" si="610"/>
        <v>0</v>
      </c>
      <c r="AT308" s="547">
        <f>AU308*AT$3</f>
        <v>0</v>
      </c>
      <c r="AU308" s="195">
        <v>0</v>
      </c>
      <c r="AV308" s="492">
        <f t="shared" si="611"/>
        <v>0</v>
      </c>
      <c r="AW308" s="547">
        <f>AX308*AW$3</f>
        <v>0</v>
      </c>
      <c r="AX308" s="195">
        <v>0</v>
      </c>
      <c r="AY308" s="492">
        <f t="shared" si="612"/>
        <v>0</v>
      </c>
      <c r="AZ308" s="547">
        <f>BA308*AZ$3</f>
        <v>0</v>
      </c>
      <c r="BA308" s="195"/>
      <c r="BB308" s="492">
        <f t="shared" si="613"/>
        <v>0</v>
      </c>
      <c r="BC308" s="547">
        <f>BD308*BC$3</f>
        <v>0</v>
      </c>
      <c r="BD308" s="195"/>
      <c r="BE308" s="492">
        <f t="shared" si="614"/>
        <v>0</v>
      </c>
      <c r="BF308" s="547">
        <f>BG308*BF$3</f>
        <v>0</v>
      </c>
      <c r="BG308" s="195"/>
      <c r="BH308" s="492">
        <f t="shared" si="615"/>
        <v>0</v>
      </c>
      <c r="BI308" s="547">
        <f>BJ308*BI$3</f>
        <v>0</v>
      </c>
      <c r="BJ308" s="195"/>
      <c r="BK308" s="492">
        <f t="shared" si="616"/>
        <v>0</v>
      </c>
      <c r="BL308" s="547">
        <f>BM308*BL$3</f>
        <v>0</v>
      </c>
      <c r="BM308" s="195"/>
      <c r="BN308" s="492">
        <f t="shared" si="617"/>
        <v>0</v>
      </c>
      <c r="BO308" s="547">
        <f>BP308*BO$3</f>
        <v>0</v>
      </c>
      <c r="BP308" s="195"/>
      <c r="BQ308" s="492">
        <f t="shared" si="618"/>
        <v>0</v>
      </c>
      <c r="BR308" s="285">
        <f>J308+M308+P308+S308+V308+Y308+AB308+AE308+AH308+AK308+AN308+AQ308+AT308+AW308+AZ308+BC308+BF308+BI308+BL308+BO308</f>
        <v>0</v>
      </c>
      <c r="BS308" s="286">
        <f>K308+N308+Q308+T308+W308+Z308+AC308+AF308+AI308+AL308+AO308+AR308+AU308+AX308+BA308+BD308+BG308+BJ308+BM308+BP308</f>
        <v>0</v>
      </c>
      <c r="BT308" s="266">
        <f>L308+O308+R308+U308+X308+AA308+AD308+AG308+AJ308+AM308+AP308+AS308+AV308+AY308+BB308+BE308+BH308+BK308+BN308+BQ308</f>
        <v>0</v>
      </c>
      <c r="BU308" s="740">
        <f>BV308*BU$3</f>
        <v>5333.16</v>
      </c>
      <c r="BV308" s="712">
        <f>I308-BS308</f>
        <v>4200</v>
      </c>
      <c r="BW308" s="266">
        <f t="shared" si="527"/>
        <v>3596.7834000000003</v>
      </c>
      <c r="BX308" s="285">
        <f>BR308+BU308</f>
        <v>5333.16</v>
      </c>
      <c r="BY308" s="286">
        <f>BS308+BV308</f>
        <v>4200</v>
      </c>
      <c r="BZ308" s="266">
        <f>BT308+BW308</f>
        <v>3596.7834000000003</v>
      </c>
      <c r="CA308" s="285">
        <f>CB308*CA$3</f>
        <v>0</v>
      </c>
      <c r="CB308" s="715"/>
      <c r="CC308" s="266">
        <f t="shared" si="532"/>
        <v>0</v>
      </c>
      <c r="CD308" s="309">
        <f>BX308+CA308</f>
        <v>5333.16</v>
      </c>
      <c r="CE308" s="310">
        <f>BY308+CB308</f>
        <v>4200</v>
      </c>
      <c r="CF308" s="308">
        <f>BZ308+CC308</f>
        <v>3596.7834000000003</v>
      </c>
      <c r="CG308" s="326"/>
      <c r="CI308" s="737"/>
    </row>
    <row r="309" spans="1:87" s="972" customFormat="1" ht="15.95" customHeight="1">
      <c r="A309" s="177">
        <f>A307+1</f>
        <v>286</v>
      </c>
      <c r="B309" s="165" t="s">
        <v>360</v>
      </c>
      <c r="C309" s="134" t="s">
        <v>229</v>
      </c>
      <c r="D309" s="166" t="s">
        <v>359</v>
      </c>
      <c r="E309" s="218"/>
      <c r="F309" s="758">
        <f>[1]Consultants!F115</f>
        <v>55700</v>
      </c>
      <c r="G309" s="1207">
        <v>39465.78</v>
      </c>
      <c r="H309" s="183">
        <v>54193</v>
      </c>
      <c r="I309" s="207">
        <v>39465.78</v>
      </c>
      <c r="J309" s="547">
        <f t="shared" si="507"/>
        <v>4618.7090132779704</v>
      </c>
      <c r="K309" s="195">
        <v>3540.19</v>
      </c>
      <c r="L309" s="492">
        <f t="shared" si="508"/>
        <v>3124.485667383</v>
      </c>
      <c r="M309" s="547">
        <f t="shared" si="509"/>
        <v>26521.327498245002</v>
      </c>
      <c r="N309" s="195">
        <f>11466.36+7341.09</f>
        <v>18807.45</v>
      </c>
      <c r="O309" s="492">
        <f t="shared" si="510"/>
        <v>17132.084648508902</v>
      </c>
      <c r="P309" s="547">
        <f t="shared" si="511"/>
        <v>767.37065588300004</v>
      </c>
      <c r="Q309" s="195">
        <v>521.16999999999996</v>
      </c>
      <c r="R309" s="492">
        <f t="shared" si="512"/>
        <v>483.79742046999996</v>
      </c>
      <c r="S309" s="547">
        <f t="shared" si="513"/>
        <v>13487.032499724055</v>
      </c>
      <c r="T309" s="195">
        <v>9407.48</v>
      </c>
      <c r="U309" s="492">
        <f t="shared" si="514"/>
        <v>8638.8082618963999</v>
      </c>
      <c r="V309" s="547">
        <f t="shared" si="619"/>
        <v>9304.7889898565991</v>
      </c>
      <c r="W309" s="1074">
        <v>7190.44</v>
      </c>
      <c r="X309" s="492">
        <f t="shared" si="516"/>
        <v>6255.68282876176</v>
      </c>
      <c r="Y309" s="547">
        <f t="shared" si="620"/>
        <v>0</v>
      </c>
      <c r="Z309" s="1074"/>
      <c r="AA309" s="492">
        <f t="shared" si="447"/>
        <v>0</v>
      </c>
      <c r="AB309" s="547">
        <f t="shared" si="621"/>
        <v>0</v>
      </c>
      <c r="AC309" s="195"/>
      <c r="AD309" s="492">
        <f t="shared" si="519"/>
        <v>0</v>
      </c>
      <c r="AE309" s="547">
        <f t="shared" si="622"/>
        <v>0</v>
      </c>
      <c r="AF309" s="195"/>
      <c r="AG309" s="492">
        <f t="shared" si="521"/>
        <v>0</v>
      </c>
      <c r="AH309" s="547">
        <f t="shared" si="623"/>
        <v>0</v>
      </c>
      <c r="AI309" s="195"/>
      <c r="AJ309" s="492">
        <f t="shared" si="523"/>
        <v>0</v>
      </c>
      <c r="AK309" s="547">
        <f t="shared" si="624"/>
        <v>0</v>
      </c>
      <c r="AL309" s="195"/>
      <c r="AM309" s="492">
        <f t="shared" si="525"/>
        <v>0</v>
      </c>
      <c r="AN309" s="547">
        <f t="shared" si="625"/>
        <v>0</v>
      </c>
      <c r="AO309" s="195"/>
      <c r="AP309" s="492">
        <f t="shared" si="609"/>
        <v>0</v>
      </c>
      <c r="AQ309" s="547">
        <f t="shared" si="626"/>
        <v>0</v>
      </c>
      <c r="AR309" s="195"/>
      <c r="AS309" s="492">
        <f t="shared" si="610"/>
        <v>0</v>
      </c>
      <c r="AT309" s="547">
        <f t="shared" si="627"/>
        <v>0</v>
      </c>
      <c r="AU309" s="195"/>
      <c r="AV309" s="492">
        <f t="shared" si="611"/>
        <v>0</v>
      </c>
      <c r="AW309" s="547">
        <f t="shared" si="628"/>
        <v>0</v>
      </c>
      <c r="AX309" s="195"/>
      <c r="AY309" s="492">
        <f t="shared" si="612"/>
        <v>0</v>
      </c>
      <c r="AZ309" s="547">
        <f t="shared" si="629"/>
        <v>0</v>
      </c>
      <c r="BA309" s="195"/>
      <c r="BB309" s="492">
        <f t="shared" si="613"/>
        <v>0</v>
      </c>
      <c r="BC309" s="547">
        <f t="shared" si="630"/>
        <v>0</v>
      </c>
      <c r="BD309" s="195"/>
      <c r="BE309" s="492">
        <f t="shared" si="614"/>
        <v>0</v>
      </c>
      <c r="BF309" s="547">
        <f t="shared" si="631"/>
        <v>0</v>
      </c>
      <c r="BG309" s="195"/>
      <c r="BH309" s="492">
        <f t="shared" si="615"/>
        <v>0</v>
      </c>
      <c r="BI309" s="547">
        <f t="shared" si="632"/>
        <v>0</v>
      </c>
      <c r="BJ309" s="195"/>
      <c r="BK309" s="492">
        <f t="shared" si="616"/>
        <v>0</v>
      </c>
      <c r="BL309" s="547">
        <f t="shared" si="633"/>
        <v>0</v>
      </c>
      <c r="BM309" s="195"/>
      <c r="BN309" s="492">
        <f t="shared" si="617"/>
        <v>0</v>
      </c>
      <c r="BO309" s="547">
        <f t="shared" si="634"/>
        <v>0</v>
      </c>
      <c r="BP309" s="195"/>
      <c r="BQ309" s="492">
        <f t="shared" si="618"/>
        <v>0</v>
      </c>
      <c r="BR309" s="285">
        <f t="shared" si="448"/>
        <v>54699.228656986626</v>
      </c>
      <c r="BS309" s="286">
        <f t="shared" si="449"/>
        <v>39466.729999999996</v>
      </c>
      <c r="BT309" s="266">
        <f t="shared" si="450"/>
        <v>35634.858827020063</v>
      </c>
      <c r="BU309" s="713">
        <f>H309-BR309</f>
        <v>-506.22865698662645</v>
      </c>
      <c r="BV309" s="712">
        <f t="shared" si="663"/>
        <v>-0.94999999999708962</v>
      </c>
      <c r="BW309" s="266">
        <f t="shared" si="527"/>
        <v>-0.81355814999750764</v>
      </c>
      <c r="BX309" s="285">
        <f t="shared" si="603"/>
        <v>54193</v>
      </c>
      <c r="BY309" s="286">
        <f t="shared" si="604"/>
        <v>39465.78</v>
      </c>
      <c r="BZ309" s="266">
        <f t="shared" si="605"/>
        <v>35634.045268870068</v>
      </c>
      <c r="CA309" s="285">
        <f t="shared" si="531"/>
        <v>0</v>
      </c>
      <c r="CB309" s="715"/>
      <c r="CC309" s="266">
        <f t="shared" si="532"/>
        <v>0</v>
      </c>
      <c r="CD309" s="309">
        <f t="shared" si="606"/>
        <v>54193</v>
      </c>
      <c r="CE309" s="310">
        <f t="shared" si="607"/>
        <v>39465.78</v>
      </c>
      <c r="CF309" s="308">
        <f t="shared" si="608"/>
        <v>35634.045268870068</v>
      </c>
      <c r="CG309" s="326"/>
      <c r="CI309" s="737" t="s">
        <v>543</v>
      </c>
    </row>
    <row r="310" spans="1:87" s="972" customFormat="1" ht="15.95" customHeight="1">
      <c r="A310" s="177">
        <f t="shared" si="436"/>
        <v>287</v>
      </c>
      <c r="B310" s="165" t="s">
        <v>373</v>
      </c>
      <c r="C310" s="134" t="s">
        <v>229</v>
      </c>
      <c r="D310" s="166" t="s">
        <v>387</v>
      </c>
      <c r="E310" s="218"/>
      <c r="F310" s="758"/>
      <c r="G310" s="1207">
        <v>30900</v>
      </c>
      <c r="H310" s="183"/>
      <c r="I310" s="207">
        <v>30900</v>
      </c>
      <c r="J310" s="547">
        <f t="shared" si="507"/>
        <v>0</v>
      </c>
      <c r="K310" s="195"/>
      <c r="L310" s="492">
        <f t="shared" si="508"/>
        <v>0</v>
      </c>
      <c r="M310" s="547">
        <f t="shared" si="509"/>
        <v>0</v>
      </c>
      <c r="N310" s="195"/>
      <c r="O310" s="492">
        <f t="shared" si="510"/>
        <v>0</v>
      </c>
      <c r="P310" s="547">
        <f t="shared" si="511"/>
        <v>0</v>
      </c>
      <c r="Q310" s="195"/>
      <c r="R310" s="492">
        <f t="shared" si="512"/>
        <v>0</v>
      </c>
      <c r="S310" s="547">
        <f t="shared" si="513"/>
        <v>0</v>
      </c>
      <c r="T310" s="195"/>
      <c r="U310" s="492">
        <f t="shared" si="514"/>
        <v>0</v>
      </c>
      <c r="V310" s="547">
        <f t="shared" si="619"/>
        <v>0</v>
      </c>
      <c r="W310" s="1074"/>
      <c r="X310" s="492">
        <f t="shared" si="516"/>
        <v>0</v>
      </c>
      <c r="Y310" s="547">
        <f t="shared" si="620"/>
        <v>0</v>
      </c>
      <c r="Z310" s="1074"/>
      <c r="AA310" s="492">
        <f t="shared" si="447"/>
        <v>0</v>
      </c>
      <c r="AB310" s="547">
        <f t="shared" si="621"/>
        <v>0</v>
      </c>
      <c r="AC310" s="195"/>
      <c r="AD310" s="492">
        <f t="shared" si="519"/>
        <v>0</v>
      </c>
      <c r="AE310" s="547">
        <f t="shared" si="622"/>
        <v>17993.76525</v>
      </c>
      <c r="AF310" s="195">
        <v>13905</v>
      </c>
      <c r="AG310" s="492">
        <f t="shared" si="521"/>
        <v>12097.35</v>
      </c>
      <c r="AH310" s="547">
        <f t="shared" si="623"/>
        <v>15994.457999999999</v>
      </c>
      <c r="AI310" s="195">
        <v>12360</v>
      </c>
      <c r="AJ310" s="492">
        <f t="shared" si="523"/>
        <v>10753.2</v>
      </c>
      <c r="AK310" s="547">
        <f t="shared" si="624"/>
        <v>0</v>
      </c>
      <c r="AL310" s="195"/>
      <c r="AM310" s="492">
        <f t="shared" si="525"/>
        <v>0</v>
      </c>
      <c r="AN310" s="547">
        <f t="shared" si="625"/>
        <v>0</v>
      </c>
      <c r="AO310" s="195"/>
      <c r="AP310" s="492">
        <f t="shared" si="609"/>
        <v>0</v>
      </c>
      <c r="AQ310" s="547">
        <f t="shared" si="626"/>
        <v>0</v>
      </c>
      <c r="AR310" s="195"/>
      <c r="AS310" s="492">
        <f t="shared" si="610"/>
        <v>0</v>
      </c>
      <c r="AT310" s="547">
        <f t="shared" si="627"/>
        <v>0</v>
      </c>
      <c r="AU310" s="195"/>
      <c r="AV310" s="492">
        <f t="shared" si="611"/>
        <v>0</v>
      </c>
      <c r="AW310" s="547">
        <f t="shared" si="628"/>
        <v>0</v>
      </c>
      <c r="AX310" s="195"/>
      <c r="AY310" s="492">
        <f t="shared" si="612"/>
        <v>0</v>
      </c>
      <c r="AZ310" s="547">
        <f t="shared" si="629"/>
        <v>0</v>
      </c>
      <c r="BA310" s="195"/>
      <c r="BB310" s="492">
        <f t="shared" si="613"/>
        <v>0</v>
      </c>
      <c r="BC310" s="547">
        <f t="shared" si="630"/>
        <v>0</v>
      </c>
      <c r="BD310" s="195"/>
      <c r="BE310" s="492">
        <f t="shared" si="614"/>
        <v>0</v>
      </c>
      <c r="BF310" s="547">
        <f t="shared" si="631"/>
        <v>0</v>
      </c>
      <c r="BG310" s="195"/>
      <c r="BH310" s="492">
        <f t="shared" si="615"/>
        <v>0</v>
      </c>
      <c r="BI310" s="547">
        <f t="shared" si="632"/>
        <v>0</v>
      </c>
      <c r="BJ310" s="195"/>
      <c r="BK310" s="492">
        <f t="shared" si="616"/>
        <v>0</v>
      </c>
      <c r="BL310" s="547">
        <f t="shared" si="633"/>
        <v>0</v>
      </c>
      <c r="BM310" s="195"/>
      <c r="BN310" s="492">
        <f t="shared" si="617"/>
        <v>0</v>
      </c>
      <c r="BO310" s="547">
        <f t="shared" si="634"/>
        <v>0</v>
      </c>
      <c r="BP310" s="195"/>
      <c r="BQ310" s="492">
        <f t="shared" si="618"/>
        <v>0</v>
      </c>
      <c r="BR310" s="285">
        <f t="shared" si="448"/>
        <v>33988.223249999995</v>
      </c>
      <c r="BS310" s="286">
        <f t="shared" si="449"/>
        <v>26265</v>
      </c>
      <c r="BT310" s="266">
        <f t="shared" si="450"/>
        <v>22850.550000000003</v>
      </c>
      <c r="BU310" s="740">
        <f t="shared" si="556"/>
        <v>5885.5230000000001</v>
      </c>
      <c r="BV310" s="712">
        <f t="shared" si="663"/>
        <v>4635</v>
      </c>
      <c r="BW310" s="266">
        <f t="shared" si="527"/>
        <v>3969.3073950000003</v>
      </c>
      <c r="BX310" s="285">
        <f t="shared" si="603"/>
        <v>39873.746249999997</v>
      </c>
      <c r="BY310" s="286">
        <f t="shared" si="604"/>
        <v>30900</v>
      </c>
      <c r="BZ310" s="266">
        <f t="shared" si="605"/>
        <v>26819.857395000003</v>
      </c>
      <c r="CA310" s="285">
        <f t="shared" si="531"/>
        <v>0</v>
      </c>
      <c r="CB310" s="715"/>
      <c r="CC310" s="266">
        <f t="shared" si="532"/>
        <v>0</v>
      </c>
      <c r="CD310" s="309">
        <f t="shared" si="606"/>
        <v>39873.746249999997</v>
      </c>
      <c r="CE310" s="310">
        <f t="shared" si="607"/>
        <v>30900</v>
      </c>
      <c r="CF310" s="308">
        <f t="shared" si="608"/>
        <v>26819.857395000003</v>
      </c>
      <c r="CG310" s="326"/>
      <c r="CI310" s="737" t="s">
        <v>543</v>
      </c>
    </row>
    <row r="311" spans="1:87" s="972" customFormat="1" ht="15.95" customHeight="1">
      <c r="A311" s="177">
        <f t="shared" si="436"/>
        <v>288</v>
      </c>
      <c r="B311" s="165" t="s">
        <v>194</v>
      </c>
      <c r="C311" s="134" t="s">
        <v>229</v>
      </c>
      <c r="D311" s="166" t="s">
        <v>64</v>
      </c>
      <c r="E311" s="218"/>
      <c r="F311" s="758">
        <f>[1]Consultants!F121</f>
        <v>64600</v>
      </c>
      <c r="G311" s="1207">
        <v>2700</v>
      </c>
      <c r="H311" s="183"/>
      <c r="I311" s="207">
        <v>2700</v>
      </c>
      <c r="J311" s="547">
        <f t="shared" si="507"/>
        <v>0</v>
      </c>
      <c r="K311" s="195"/>
      <c r="L311" s="492">
        <f t="shared" si="508"/>
        <v>0</v>
      </c>
      <c r="M311" s="547">
        <f t="shared" si="509"/>
        <v>0</v>
      </c>
      <c r="N311" s="195"/>
      <c r="O311" s="492">
        <f t="shared" si="510"/>
        <v>0</v>
      </c>
      <c r="P311" s="547">
        <f t="shared" si="511"/>
        <v>0</v>
      </c>
      <c r="Q311" s="195"/>
      <c r="R311" s="492">
        <f t="shared" si="512"/>
        <v>0</v>
      </c>
      <c r="S311" s="547">
        <f t="shared" si="513"/>
        <v>0</v>
      </c>
      <c r="T311" s="195"/>
      <c r="U311" s="492">
        <f t="shared" si="514"/>
        <v>0</v>
      </c>
      <c r="V311" s="547">
        <f t="shared" si="619"/>
        <v>1294.050015</v>
      </c>
      <c r="W311" s="1074">
        <v>1000</v>
      </c>
      <c r="X311" s="492">
        <f t="shared" si="516"/>
        <v>870.00000399999999</v>
      </c>
      <c r="Y311" s="547">
        <f t="shared" si="620"/>
        <v>0</v>
      </c>
      <c r="Z311" s="1074"/>
      <c r="AA311" s="492">
        <f t="shared" si="447"/>
        <v>0</v>
      </c>
      <c r="AB311" s="547">
        <f t="shared" si="621"/>
        <v>0</v>
      </c>
      <c r="AC311" s="195"/>
      <c r="AD311" s="492">
        <f t="shared" si="519"/>
        <v>0</v>
      </c>
      <c r="AE311" s="547">
        <f t="shared" si="622"/>
        <v>0</v>
      </c>
      <c r="AF311" s="195"/>
      <c r="AG311" s="492">
        <f t="shared" si="521"/>
        <v>0</v>
      </c>
      <c r="AH311" s="547">
        <f t="shared" si="623"/>
        <v>2199.8849999999998</v>
      </c>
      <c r="AI311" s="195">
        <v>1700</v>
      </c>
      <c r="AJ311" s="492">
        <f t="shared" si="523"/>
        <v>1479</v>
      </c>
      <c r="AK311" s="547">
        <f t="shared" si="624"/>
        <v>0</v>
      </c>
      <c r="AL311" s="195"/>
      <c r="AM311" s="492">
        <f t="shared" si="525"/>
        <v>0</v>
      </c>
      <c r="AN311" s="547">
        <f t="shared" si="625"/>
        <v>0</v>
      </c>
      <c r="AO311" s="195"/>
      <c r="AP311" s="492">
        <f t="shared" si="609"/>
        <v>0</v>
      </c>
      <c r="AQ311" s="547">
        <f t="shared" si="626"/>
        <v>0</v>
      </c>
      <c r="AR311" s="195"/>
      <c r="AS311" s="492">
        <f t="shared" si="610"/>
        <v>0</v>
      </c>
      <c r="AT311" s="547">
        <f t="shared" si="627"/>
        <v>0</v>
      </c>
      <c r="AU311" s="195"/>
      <c r="AV311" s="492">
        <f t="shared" si="611"/>
        <v>0</v>
      </c>
      <c r="AW311" s="547">
        <f t="shared" si="628"/>
        <v>0</v>
      </c>
      <c r="AX311" s="195"/>
      <c r="AY311" s="492">
        <f t="shared" si="612"/>
        <v>0</v>
      </c>
      <c r="AZ311" s="547">
        <f t="shared" si="629"/>
        <v>0</v>
      </c>
      <c r="BA311" s="195"/>
      <c r="BB311" s="492">
        <f t="shared" si="613"/>
        <v>0</v>
      </c>
      <c r="BC311" s="547">
        <f t="shared" si="630"/>
        <v>0</v>
      </c>
      <c r="BD311" s="195"/>
      <c r="BE311" s="492">
        <f t="shared" si="614"/>
        <v>0</v>
      </c>
      <c r="BF311" s="547">
        <f t="shared" si="631"/>
        <v>0</v>
      </c>
      <c r="BG311" s="195"/>
      <c r="BH311" s="492">
        <f t="shared" si="615"/>
        <v>0</v>
      </c>
      <c r="BI311" s="547">
        <f t="shared" si="632"/>
        <v>0</v>
      </c>
      <c r="BJ311" s="195"/>
      <c r="BK311" s="492">
        <f t="shared" si="616"/>
        <v>0</v>
      </c>
      <c r="BL311" s="547">
        <f t="shared" si="633"/>
        <v>0</v>
      </c>
      <c r="BM311" s="195"/>
      <c r="BN311" s="492">
        <f t="shared" si="617"/>
        <v>0</v>
      </c>
      <c r="BO311" s="547">
        <f t="shared" si="634"/>
        <v>0</v>
      </c>
      <c r="BP311" s="195"/>
      <c r="BQ311" s="492">
        <f t="shared" si="618"/>
        <v>0</v>
      </c>
      <c r="BR311" s="285">
        <f t="shared" si="448"/>
        <v>3493.935015</v>
      </c>
      <c r="BS311" s="286">
        <f t="shared" si="449"/>
        <v>2700</v>
      </c>
      <c r="BT311" s="266">
        <f t="shared" si="450"/>
        <v>2349.000004</v>
      </c>
      <c r="BU311" s="740">
        <f t="shared" si="556"/>
        <v>0</v>
      </c>
      <c r="BV311" s="712">
        <f t="shared" si="663"/>
        <v>0</v>
      </c>
      <c r="BW311" s="266">
        <f t="shared" si="527"/>
        <v>0</v>
      </c>
      <c r="BX311" s="285">
        <f t="shared" si="603"/>
        <v>3493.935015</v>
      </c>
      <c r="BY311" s="286">
        <f t="shared" si="604"/>
        <v>2700</v>
      </c>
      <c r="BZ311" s="266">
        <f t="shared" si="605"/>
        <v>2349.000004</v>
      </c>
      <c r="CA311" s="285">
        <f t="shared" si="531"/>
        <v>0</v>
      </c>
      <c r="CB311" s="715">
        <v>0</v>
      </c>
      <c r="CC311" s="266">
        <f t="shared" si="532"/>
        <v>0</v>
      </c>
      <c r="CD311" s="309">
        <f t="shared" si="606"/>
        <v>3493.935015</v>
      </c>
      <c r="CE311" s="310">
        <f t="shared" si="607"/>
        <v>2700</v>
      </c>
      <c r="CF311" s="308">
        <f t="shared" si="608"/>
        <v>2349.000004</v>
      </c>
      <c r="CG311" s="326"/>
      <c r="CI311" s="737"/>
    </row>
    <row r="312" spans="1:87" s="972" customFormat="1" ht="15.95" customHeight="1">
      <c r="A312" s="177">
        <f t="shared" si="436"/>
        <v>289</v>
      </c>
      <c r="B312" s="165" t="s">
        <v>169</v>
      </c>
      <c r="C312" s="134" t="s">
        <v>229</v>
      </c>
      <c r="D312" s="166" t="s">
        <v>64</v>
      </c>
      <c r="E312" s="218"/>
      <c r="F312" s="758">
        <v>0</v>
      </c>
      <c r="G312" s="1207">
        <v>3400</v>
      </c>
      <c r="H312" s="183"/>
      <c r="I312" s="207">
        <v>3400</v>
      </c>
      <c r="J312" s="547">
        <f t="shared" si="507"/>
        <v>0</v>
      </c>
      <c r="K312" s="195"/>
      <c r="L312" s="492">
        <f t="shared" si="508"/>
        <v>0</v>
      </c>
      <c r="M312" s="547">
        <f t="shared" si="509"/>
        <v>0</v>
      </c>
      <c r="N312" s="195"/>
      <c r="O312" s="492">
        <f t="shared" si="510"/>
        <v>0</v>
      </c>
      <c r="P312" s="547">
        <f t="shared" si="511"/>
        <v>0</v>
      </c>
      <c r="Q312" s="195"/>
      <c r="R312" s="492">
        <f t="shared" si="512"/>
        <v>0</v>
      </c>
      <c r="S312" s="547">
        <f t="shared" si="513"/>
        <v>0</v>
      </c>
      <c r="T312" s="195"/>
      <c r="U312" s="492">
        <f t="shared" si="514"/>
        <v>0</v>
      </c>
      <c r="V312" s="547">
        <f t="shared" si="619"/>
        <v>0</v>
      </c>
      <c r="W312" s="1074">
        <v>0</v>
      </c>
      <c r="X312" s="492">
        <f t="shared" si="516"/>
        <v>0</v>
      </c>
      <c r="Y312" s="547">
        <f t="shared" si="620"/>
        <v>0</v>
      </c>
      <c r="Z312" s="1074"/>
      <c r="AA312" s="492">
        <f t="shared" si="447"/>
        <v>0</v>
      </c>
      <c r="AB312" s="547">
        <f t="shared" si="621"/>
        <v>0</v>
      </c>
      <c r="AC312" s="195"/>
      <c r="AD312" s="492">
        <f t="shared" si="519"/>
        <v>0</v>
      </c>
      <c r="AE312" s="547">
        <f t="shared" si="622"/>
        <v>0</v>
      </c>
      <c r="AF312" s="195"/>
      <c r="AG312" s="492">
        <f t="shared" si="521"/>
        <v>0</v>
      </c>
      <c r="AH312" s="547">
        <f t="shared" si="623"/>
        <v>0</v>
      </c>
      <c r="AI312" s="195">
        <v>0</v>
      </c>
      <c r="AJ312" s="492">
        <f t="shared" si="523"/>
        <v>0</v>
      </c>
      <c r="AK312" s="547">
        <f t="shared" si="624"/>
        <v>0</v>
      </c>
      <c r="AL312" s="195"/>
      <c r="AM312" s="492">
        <f t="shared" si="525"/>
        <v>0</v>
      </c>
      <c r="AN312" s="547">
        <f>AO312*AN$3</f>
        <v>0</v>
      </c>
      <c r="AO312" s="195"/>
      <c r="AP312" s="492">
        <f>AO312*AP$3</f>
        <v>0</v>
      </c>
      <c r="AQ312" s="547">
        <f>AR312*AQ$3</f>
        <v>0</v>
      </c>
      <c r="AR312" s="195"/>
      <c r="AS312" s="492">
        <f>AR312*AS$3</f>
        <v>0</v>
      </c>
      <c r="AT312" s="547">
        <f>AU312*AT$3</f>
        <v>2199.8849999999998</v>
      </c>
      <c r="AU312" s="195">
        <v>1700</v>
      </c>
      <c r="AV312" s="492">
        <f>AU312*AV$3</f>
        <v>1479</v>
      </c>
      <c r="AW312" s="547">
        <f>AX312*AW$3</f>
        <v>0</v>
      </c>
      <c r="AX312" s="195"/>
      <c r="AY312" s="492">
        <f>AX312*AY$3</f>
        <v>0</v>
      </c>
      <c r="AZ312" s="547">
        <f>BA312*AZ$3</f>
        <v>0</v>
      </c>
      <c r="BA312" s="195"/>
      <c r="BB312" s="492">
        <f>BA312*BB$3</f>
        <v>0</v>
      </c>
      <c r="BC312" s="547">
        <f>BD312*BC$3</f>
        <v>0</v>
      </c>
      <c r="BD312" s="195"/>
      <c r="BE312" s="492">
        <f>BD312*BE$3</f>
        <v>0</v>
      </c>
      <c r="BF312" s="547">
        <f>BG312*BF$3</f>
        <v>0</v>
      </c>
      <c r="BG312" s="195"/>
      <c r="BH312" s="492">
        <f>BG312*BH$3</f>
        <v>0</v>
      </c>
      <c r="BI312" s="547">
        <f>BJ312*BI$3</f>
        <v>0</v>
      </c>
      <c r="BJ312" s="195"/>
      <c r="BK312" s="492">
        <f>BJ312*BK$3</f>
        <v>0</v>
      </c>
      <c r="BL312" s="547">
        <f>BM312*BL$3</f>
        <v>0</v>
      </c>
      <c r="BM312" s="195"/>
      <c r="BN312" s="492">
        <f>BM312*BN$3</f>
        <v>0</v>
      </c>
      <c r="BO312" s="547">
        <f>BP312*BO$3</f>
        <v>0</v>
      </c>
      <c r="BP312" s="195"/>
      <c r="BQ312" s="492">
        <f>BP312*BQ$3</f>
        <v>0</v>
      </c>
      <c r="BR312" s="285">
        <f t="shared" ref="BR312:BT313" si="664">J312+M312+P312+S312+V312+Y312+AB312+AE312+AH312+AK312+AN312+AQ312+AT312+AW312+AZ312+BC312+BF312+BI312+BL312+BO312</f>
        <v>2199.8849999999998</v>
      </c>
      <c r="BS312" s="286">
        <f t="shared" si="664"/>
        <v>1700</v>
      </c>
      <c r="BT312" s="266">
        <f t="shared" si="664"/>
        <v>1479</v>
      </c>
      <c r="BU312" s="740">
        <f>BV312*BU$3</f>
        <v>2158.66</v>
      </c>
      <c r="BV312" s="712">
        <f t="shared" si="663"/>
        <v>1700</v>
      </c>
      <c r="BW312" s="266">
        <f t="shared" si="527"/>
        <v>1455.8409000000001</v>
      </c>
      <c r="BX312" s="285">
        <f t="shared" si="603"/>
        <v>4358.5450000000001</v>
      </c>
      <c r="BY312" s="286">
        <f t="shared" si="604"/>
        <v>3400</v>
      </c>
      <c r="BZ312" s="266">
        <f t="shared" si="605"/>
        <v>2934.8409000000001</v>
      </c>
      <c r="CA312" s="285">
        <f t="shared" si="531"/>
        <v>0</v>
      </c>
      <c r="CB312" s="715">
        <v>0</v>
      </c>
      <c r="CC312" s="266">
        <f t="shared" si="532"/>
        <v>0</v>
      </c>
      <c r="CD312" s="309">
        <f t="shared" si="606"/>
        <v>4358.5450000000001</v>
      </c>
      <c r="CE312" s="310">
        <f t="shared" si="607"/>
        <v>3400</v>
      </c>
      <c r="CF312" s="308">
        <f t="shared" si="608"/>
        <v>2934.8409000000001</v>
      </c>
      <c r="CG312" s="326"/>
      <c r="CI312" s="737"/>
    </row>
    <row r="313" spans="1:87" s="972" customFormat="1" ht="15.95" customHeight="1">
      <c r="A313" s="1072">
        <f t="shared" si="436"/>
        <v>290</v>
      </c>
      <c r="B313" s="1799" t="s">
        <v>1407</v>
      </c>
      <c r="C313" s="134" t="s">
        <v>229</v>
      </c>
      <c r="D313" s="1571" t="s">
        <v>64</v>
      </c>
      <c r="E313" s="218"/>
      <c r="F313" s="758">
        <f>Consultants!F208</f>
        <v>0</v>
      </c>
      <c r="G313" s="1207">
        <f>Consultants!G208</f>
        <v>25600</v>
      </c>
      <c r="H313" s="183"/>
      <c r="I313" s="207">
        <v>1688</v>
      </c>
      <c r="J313" s="547">
        <f t="shared" si="507"/>
        <v>0</v>
      </c>
      <c r="K313" s="195"/>
      <c r="L313" s="492">
        <f t="shared" si="508"/>
        <v>0</v>
      </c>
      <c r="M313" s="547">
        <f t="shared" si="509"/>
        <v>0</v>
      </c>
      <c r="N313" s="195"/>
      <c r="O313" s="492">
        <f t="shared" si="510"/>
        <v>0</v>
      </c>
      <c r="P313" s="547">
        <f t="shared" si="511"/>
        <v>0</v>
      </c>
      <c r="Q313" s="195"/>
      <c r="R313" s="492">
        <f t="shared" si="512"/>
        <v>0</v>
      </c>
      <c r="S313" s="547">
        <f t="shared" si="513"/>
        <v>0</v>
      </c>
      <c r="T313" s="195"/>
      <c r="U313" s="492">
        <f t="shared" si="514"/>
        <v>0</v>
      </c>
      <c r="V313" s="547">
        <f t="shared" si="619"/>
        <v>0</v>
      </c>
      <c r="W313" s="1074">
        <v>0</v>
      </c>
      <c r="X313" s="492">
        <f t="shared" si="516"/>
        <v>0</v>
      </c>
      <c r="Y313" s="547">
        <f t="shared" si="620"/>
        <v>0</v>
      </c>
      <c r="Z313" s="1074"/>
      <c r="AA313" s="492">
        <f t="shared" si="447"/>
        <v>0</v>
      </c>
      <c r="AB313" s="547">
        <f t="shared" si="621"/>
        <v>0</v>
      </c>
      <c r="AC313" s="195"/>
      <c r="AD313" s="492">
        <f t="shared" si="519"/>
        <v>0</v>
      </c>
      <c r="AE313" s="547">
        <f t="shared" si="622"/>
        <v>0</v>
      </c>
      <c r="AF313" s="195"/>
      <c r="AG313" s="492">
        <f t="shared" si="521"/>
        <v>0</v>
      </c>
      <c r="AH313" s="547">
        <f t="shared" si="623"/>
        <v>0</v>
      </c>
      <c r="AI313" s="195">
        <v>0</v>
      </c>
      <c r="AJ313" s="492">
        <f t="shared" si="523"/>
        <v>0</v>
      </c>
      <c r="AK313" s="547">
        <f t="shared" si="624"/>
        <v>0</v>
      </c>
      <c r="AL313" s="195"/>
      <c r="AM313" s="492">
        <f t="shared" si="525"/>
        <v>0</v>
      </c>
      <c r="AN313" s="547">
        <f>AO313*AN$3</f>
        <v>0</v>
      </c>
      <c r="AO313" s="195"/>
      <c r="AP313" s="492">
        <f>AO313*AP$3</f>
        <v>0</v>
      </c>
      <c r="AQ313" s="547">
        <f>AR313*AQ$3</f>
        <v>0</v>
      </c>
      <c r="AR313" s="195"/>
      <c r="AS313" s="492">
        <f>AR313*AS$3</f>
        <v>0</v>
      </c>
      <c r="AT313" s="547">
        <f>AU313*AT$3</f>
        <v>0</v>
      </c>
      <c r="AU313" s="195"/>
      <c r="AV313" s="492">
        <f>AU313*AV$3</f>
        <v>0</v>
      </c>
      <c r="AW313" s="547">
        <f>AX313*AW$3</f>
        <v>0</v>
      </c>
      <c r="AX313" s="195"/>
      <c r="AY313" s="492">
        <f>AX313*AY$3</f>
        <v>0</v>
      </c>
      <c r="AZ313" s="547">
        <f>BA313*AZ$3</f>
        <v>0</v>
      </c>
      <c r="BA313" s="195"/>
      <c r="BB313" s="492">
        <f>BA313*BB$3</f>
        <v>0</v>
      </c>
      <c r="BC313" s="547">
        <f>BD313*BC$3</f>
        <v>0</v>
      </c>
      <c r="BD313" s="195"/>
      <c r="BE313" s="492">
        <f>BD313*BE$3</f>
        <v>0</v>
      </c>
      <c r="BF313" s="547">
        <f>BG313*BF$3</f>
        <v>0</v>
      </c>
      <c r="BG313" s="195"/>
      <c r="BH313" s="492">
        <f>BG313*BH$3</f>
        <v>0</v>
      </c>
      <c r="BI313" s="547">
        <f>BJ313*BI$3</f>
        <v>0</v>
      </c>
      <c r="BJ313" s="195"/>
      <c r="BK313" s="492">
        <f>BJ313*BK$3</f>
        <v>0</v>
      </c>
      <c r="BL313" s="547">
        <f>BM313*BL$3</f>
        <v>0</v>
      </c>
      <c r="BM313" s="195"/>
      <c r="BN313" s="492">
        <f>BM313*BN$3</f>
        <v>0</v>
      </c>
      <c r="BO313" s="547">
        <f>BP313*BO$3</f>
        <v>0</v>
      </c>
      <c r="BP313" s="195"/>
      <c r="BQ313" s="492">
        <f>BP313*BQ$3</f>
        <v>0</v>
      </c>
      <c r="BR313" s="285">
        <f t="shared" si="664"/>
        <v>0</v>
      </c>
      <c r="BS313" s="286">
        <f t="shared" si="664"/>
        <v>0</v>
      </c>
      <c r="BT313" s="266">
        <f t="shared" si="664"/>
        <v>0</v>
      </c>
      <c r="BU313" s="740">
        <f>BV313*BU$3</f>
        <v>2143.4223999999999</v>
      </c>
      <c r="BV313" s="712">
        <f t="shared" si="663"/>
        <v>1688</v>
      </c>
      <c r="BW313" s="266">
        <f t="shared" si="527"/>
        <v>1445.564376</v>
      </c>
      <c r="BX313" s="285">
        <f t="shared" si="603"/>
        <v>2143.4223999999999</v>
      </c>
      <c r="BY313" s="286">
        <f t="shared" si="604"/>
        <v>1688</v>
      </c>
      <c r="BZ313" s="266">
        <f t="shared" si="605"/>
        <v>1445.564376</v>
      </c>
      <c r="CA313" s="285">
        <f t="shared" si="531"/>
        <v>32506.880000000001</v>
      </c>
      <c r="CB313" s="715">
        <v>25600</v>
      </c>
      <c r="CC313" s="266">
        <f t="shared" si="532"/>
        <v>21923.251200000002</v>
      </c>
      <c r="CD313" s="309">
        <f t="shared" si="606"/>
        <v>34650.3024</v>
      </c>
      <c r="CE313" s="310">
        <f t="shared" si="607"/>
        <v>27288</v>
      </c>
      <c r="CF313" s="308">
        <f t="shared" si="608"/>
        <v>23368.815576000001</v>
      </c>
      <c r="CG313" s="326"/>
      <c r="CI313" s="737"/>
    </row>
    <row r="314" spans="1:87" s="972" customFormat="1" ht="15.95" customHeight="1">
      <c r="A314" s="177">
        <f t="shared" si="436"/>
        <v>291</v>
      </c>
      <c r="B314" s="1998" t="s">
        <v>426</v>
      </c>
      <c r="C314" s="1999"/>
      <c r="D314" s="2000"/>
      <c r="E314" s="185"/>
      <c r="F314" s="758"/>
      <c r="G314" s="266"/>
      <c r="H314" s="183"/>
      <c r="I314" s="207"/>
      <c r="J314" s="547">
        <f t="shared" si="507"/>
        <v>0</v>
      </c>
      <c r="K314" s="195"/>
      <c r="L314" s="492">
        <f t="shared" si="508"/>
        <v>0</v>
      </c>
      <c r="M314" s="547">
        <f t="shared" si="509"/>
        <v>0</v>
      </c>
      <c r="N314" s="195"/>
      <c r="O314" s="492">
        <f t="shared" si="510"/>
        <v>0</v>
      </c>
      <c r="P314" s="547">
        <f t="shared" si="511"/>
        <v>0</v>
      </c>
      <c r="Q314" s="195"/>
      <c r="R314" s="492">
        <f t="shared" si="512"/>
        <v>0</v>
      </c>
      <c r="S314" s="547">
        <f t="shared" si="513"/>
        <v>0</v>
      </c>
      <c r="T314" s="195"/>
      <c r="U314" s="492">
        <f t="shared" si="514"/>
        <v>0</v>
      </c>
      <c r="V314" s="547">
        <f t="shared" si="619"/>
        <v>0</v>
      </c>
      <c r="W314" s="1074"/>
      <c r="X314" s="492">
        <f t="shared" si="516"/>
        <v>0</v>
      </c>
      <c r="Y314" s="547">
        <f t="shared" si="620"/>
        <v>0</v>
      </c>
      <c r="Z314" s="1074"/>
      <c r="AA314" s="492">
        <f t="shared" si="447"/>
        <v>0</v>
      </c>
      <c r="AB314" s="547">
        <f t="shared" si="621"/>
        <v>0</v>
      </c>
      <c r="AC314" s="195"/>
      <c r="AD314" s="492">
        <f t="shared" si="519"/>
        <v>0</v>
      </c>
      <c r="AE314" s="547">
        <f t="shared" si="622"/>
        <v>0</v>
      </c>
      <c r="AF314" s="195"/>
      <c r="AG314" s="492">
        <f t="shared" si="521"/>
        <v>0</v>
      </c>
      <c r="AH314" s="547">
        <f t="shared" si="623"/>
        <v>0</v>
      </c>
      <c r="AI314" s="195"/>
      <c r="AJ314" s="492">
        <f t="shared" si="523"/>
        <v>0</v>
      </c>
      <c r="AK314" s="547">
        <f t="shared" si="624"/>
        <v>0</v>
      </c>
      <c r="AL314" s="195"/>
      <c r="AM314" s="492">
        <f t="shared" si="525"/>
        <v>0</v>
      </c>
      <c r="AN314" s="547">
        <f t="shared" si="625"/>
        <v>0</v>
      </c>
      <c r="AO314" s="195"/>
      <c r="AP314" s="492">
        <f t="shared" si="609"/>
        <v>0</v>
      </c>
      <c r="AQ314" s="547">
        <f t="shared" si="626"/>
        <v>0</v>
      </c>
      <c r="AR314" s="195"/>
      <c r="AS314" s="492">
        <f t="shared" si="610"/>
        <v>0</v>
      </c>
      <c r="AT314" s="547">
        <f t="shared" si="627"/>
        <v>0</v>
      </c>
      <c r="AU314" s="195"/>
      <c r="AV314" s="492">
        <f t="shared" si="611"/>
        <v>0</v>
      </c>
      <c r="AW314" s="547">
        <f t="shared" si="628"/>
        <v>0</v>
      </c>
      <c r="AX314" s="195"/>
      <c r="AY314" s="492">
        <f t="shared" si="612"/>
        <v>0</v>
      </c>
      <c r="AZ314" s="547">
        <f t="shared" si="629"/>
        <v>0</v>
      </c>
      <c r="BA314" s="195"/>
      <c r="BB314" s="492">
        <f t="shared" si="613"/>
        <v>0</v>
      </c>
      <c r="BC314" s="547">
        <f t="shared" si="630"/>
        <v>0</v>
      </c>
      <c r="BD314" s="195"/>
      <c r="BE314" s="492">
        <f t="shared" si="614"/>
        <v>0</v>
      </c>
      <c r="BF314" s="547">
        <f t="shared" si="631"/>
        <v>0</v>
      </c>
      <c r="BG314" s="195"/>
      <c r="BH314" s="492">
        <f t="shared" si="615"/>
        <v>0</v>
      </c>
      <c r="BI314" s="547">
        <f t="shared" si="632"/>
        <v>0</v>
      </c>
      <c r="BJ314" s="195"/>
      <c r="BK314" s="492">
        <f t="shared" si="616"/>
        <v>0</v>
      </c>
      <c r="BL314" s="547">
        <f t="shared" si="633"/>
        <v>0</v>
      </c>
      <c r="BM314" s="195"/>
      <c r="BN314" s="492">
        <f t="shared" si="617"/>
        <v>0</v>
      </c>
      <c r="BO314" s="547">
        <f t="shared" si="634"/>
        <v>0</v>
      </c>
      <c r="BP314" s="195"/>
      <c r="BQ314" s="492">
        <f t="shared" si="618"/>
        <v>0</v>
      </c>
      <c r="BR314" s="285"/>
      <c r="BS314" s="286">
        <f>K314+N314+Q314+T314+W314+Z314+AC314+AF314+AI314+AL314</f>
        <v>0</v>
      </c>
      <c r="BT314" s="266"/>
      <c r="BU314" s="285"/>
      <c r="BV314" s="712">
        <f t="shared" ref="BV314:BV340" si="665">I314-BS314</f>
        <v>0</v>
      </c>
      <c r="BW314" s="266"/>
      <c r="BX314" s="285"/>
      <c r="BY314" s="286"/>
      <c r="BZ314" s="266"/>
      <c r="CA314" s="285"/>
      <c r="CB314" s="715"/>
      <c r="CC314" s="266"/>
      <c r="CD314" s="309"/>
      <c r="CE314" s="310"/>
      <c r="CF314" s="308"/>
      <c r="CG314" s="326"/>
      <c r="CI314" s="737"/>
    </row>
    <row r="315" spans="1:87" s="972" customFormat="1" ht="21" customHeight="1">
      <c r="A315" s="177">
        <f t="shared" si="436"/>
        <v>292</v>
      </c>
      <c r="B315" s="165" t="s">
        <v>168</v>
      </c>
      <c r="C315" s="134" t="s">
        <v>219</v>
      </c>
      <c r="D315" s="166" t="s">
        <v>141</v>
      </c>
      <c r="E315" s="218"/>
      <c r="F315" s="758">
        <f>'Works &amp;  Goods'!G32</f>
        <v>0</v>
      </c>
      <c r="G315" s="1207">
        <v>37000</v>
      </c>
      <c r="H315" s="183"/>
      <c r="I315" s="207">
        <v>37000</v>
      </c>
      <c r="J315" s="547">
        <f t="shared" si="507"/>
        <v>0</v>
      </c>
      <c r="K315" s="195"/>
      <c r="L315" s="492">
        <f t="shared" si="508"/>
        <v>0</v>
      </c>
      <c r="M315" s="547">
        <f t="shared" si="509"/>
        <v>0</v>
      </c>
      <c r="N315" s="195"/>
      <c r="O315" s="492">
        <f t="shared" si="510"/>
        <v>0</v>
      </c>
      <c r="P315" s="547">
        <f t="shared" ref="P315:P324" si="666">Q315*P$3</f>
        <v>0</v>
      </c>
      <c r="Q315" s="195"/>
      <c r="R315" s="492">
        <f t="shared" si="512"/>
        <v>0</v>
      </c>
      <c r="S315" s="547">
        <f t="shared" si="513"/>
        <v>0</v>
      </c>
      <c r="T315" s="195"/>
      <c r="U315" s="492">
        <f t="shared" si="514"/>
        <v>0</v>
      </c>
      <c r="V315" s="547">
        <f t="shared" si="619"/>
        <v>0</v>
      </c>
      <c r="W315" s="1074"/>
      <c r="X315" s="492">
        <f t="shared" si="516"/>
        <v>0</v>
      </c>
      <c r="Y315" s="547">
        <f t="shared" si="620"/>
        <v>0</v>
      </c>
      <c r="Z315" s="1074"/>
      <c r="AA315" s="492">
        <f t="shared" si="447"/>
        <v>0</v>
      </c>
      <c r="AB315" s="547">
        <f t="shared" si="621"/>
        <v>49060.149185999995</v>
      </c>
      <c r="AC315" s="195">
        <v>37000</v>
      </c>
      <c r="AD315" s="492">
        <f t="shared" si="519"/>
        <v>31964.96829696</v>
      </c>
      <c r="AE315" s="547">
        <f t="shared" si="622"/>
        <v>0</v>
      </c>
      <c r="AF315" s="195">
        <v>0</v>
      </c>
      <c r="AG315" s="492">
        <f t="shared" si="521"/>
        <v>0</v>
      </c>
      <c r="AH315" s="547">
        <f t="shared" si="623"/>
        <v>0</v>
      </c>
      <c r="AI315" s="195"/>
      <c r="AJ315" s="492">
        <f t="shared" si="523"/>
        <v>0</v>
      </c>
      <c r="AK315" s="547">
        <f t="shared" si="624"/>
        <v>0</v>
      </c>
      <c r="AL315" s="195"/>
      <c r="AM315" s="492">
        <f t="shared" si="525"/>
        <v>0</v>
      </c>
      <c r="AN315" s="547">
        <f t="shared" si="625"/>
        <v>0</v>
      </c>
      <c r="AO315" s="195"/>
      <c r="AP315" s="492">
        <f t="shared" si="609"/>
        <v>0</v>
      </c>
      <c r="AQ315" s="547">
        <f t="shared" si="626"/>
        <v>0</v>
      </c>
      <c r="AR315" s="195"/>
      <c r="AS315" s="492">
        <f t="shared" si="610"/>
        <v>0</v>
      </c>
      <c r="AT315" s="547">
        <f t="shared" si="627"/>
        <v>0</v>
      </c>
      <c r="AU315" s="195"/>
      <c r="AV315" s="492">
        <f t="shared" si="611"/>
        <v>0</v>
      </c>
      <c r="AW315" s="547">
        <f t="shared" si="628"/>
        <v>0</v>
      </c>
      <c r="AX315" s="195"/>
      <c r="AY315" s="492">
        <f t="shared" si="612"/>
        <v>0</v>
      </c>
      <c r="AZ315" s="547">
        <f t="shared" si="629"/>
        <v>0</v>
      </c>
      <c r="BA315" s="195"/>
      <c r="BB315" s="492">
        <f t="shared" si="613"/>
        <v>0</v>
      </c>
      <c r="BC315" s="547">
        <f t="shared" si="630"/>
        <v>0</v>
      </c>
      <c r="BD315" s="195"/>
      <c r="BE315" s="492">
        <f t="shared" si="614"/>
        <v>0</v>
      </c>
      <c r="BF315" s="547">
        <f t="shared" si="631"/>
        <v>0</v>
      </c>
      <c r="BG315" s="195"/>
      <c r="BH315" s="492">
        <f t="shared" si="615"/>
        <v>0</v>
      </c>
      <c r="BI315" s="547">
        <f t="shared" si="632"/>
        <v>0</v>
      </c>
      <c r="BJ315" s="195"/>
      <c r="BK315" s="492">
        <f t="shared" si="616"/>
        <v>0</v>
      </c>
      <c r="BL315" s="547">
        <f t="shared" si="633"/>
        <v>0</v>
      </c>
      <c r="BM315" s="195"/>
      <c r="BN315" s="492">
        <f t="shared" si="617"/>
        <v>0</v>
      </c>
      <c r="BO315" s="547">
        <f t="shared" si="634"/>
        <v>0</v>
      </c>
      <c r="BP315" s="195"/>
      <c r="BQ315" s="492">
        <f t="shared" si="618"/>
        <v>0</v>
      </c>
      <c r="BR315" s="285">
        <f t="shared" ref="BR315:BT316" si="667">J315+M315+P315+S315+V315+Y315+AB315+AE315+AH315+AK315+AN315+AQ315+AT315+AW315+AZ315+BC315+BF315+BI315+BL315+BO315</f>
        <v>49060.149185999995</v>
      </c>
      <c r="BS315" s="286">
        <f t="shared" si="667"/>
        <v>37000</v>
      </c>
      <c r="BT315" s="266">
        <f t="shared" si="667"/>
        <v>31964.96829696</v>
      </c>
      <c r="BU315" s="740">
        <f>BV315*BU$3</f>
        <v>0</v>
      </c>
      <c r="BV315" s="712">
        <f t="shared" si="665"/>
        <v>0</v>
      </c>
      <c r="BW315" s="266">
        <f t="shared" ref="BW315:BW330" si="668">BV315*BW$3</f>
        <v>0</v>
      </c>
      <c r="BX315" s="285">
        <f t="shared" ref="BX315:BZ319" si="669">BR315+BU315</f>
        <v>49060.149185999995</v>
      </c>
      <c r="BY315" s="286">
        <f t="shared" si="669"/>
        <v>37000</v>
      </c>
      <c r="BZ315" s="266">
        <f t="shared" si="669"/>
        <v>31964.96829696</v>
      </c>
      <c r="CA315" s="285">
        <f t="shared" ref="CA315:CA329" si="670">CB315*CA$3</f>
        <v>0</v>
      </c>
      <c r="CB315" s="715"/>
      <c r="CC315" s="266">
        <f t="shared" ref="CC315:CC329" si="671">CB315*$CC$3</f>
        <v>0</v>
      </c>
      <c r="CD315" s="309">
        <f t="shared" ref="CD315:CF319" si="672">BX315+CA315</f>
        <v>49060.149185999995</v>
      </c>
      <c r="CE315" s="310">
        <f t="shared" si="672"/>
        <v>37000</v>
      </c>
      <c r="CF315" s="308">
        <f t="shared" si="672"/>
        <v>31964.96829696</v>
      </c>
      <c r="CG315" s="326"/>
      <c r="CI315" s="737" t="s">
        <v>543</v>
      </c>
    </row>
    <row r="316" spans="1:87" s="972" customFormat="1" ht="30" customHeight="1">
      <c r="A316" s="177">
        <f t="shared" si="436"/>
        <v>293</v>
      </c>
      <c r="B316" s="165" t="s">
        <v>289</v>
      </c>
      <c r="C316" s="134" t="s">
        <v>219</v>
      </c>
      <c r="D316" s="1145" t="s">
        <v>1173</v>
      </c>
      <c r="E316" s="218"/>
      <c r="F316" s="758">
        <f>'Works &amp;  Goods'!G33</f>
        <v>0</v>
      </c>
      <c r="G316" s="1207">
        <v>29000</v>
      </c>
      <c r="H316" s="183"/>
      <c r="I316" s="207"/>
      <c r="J316" s="547">
        <f t="shared" si="507"/>
        <v>0</v>
      </c>
      <c r="K316" s="195"/>
      <c r="L316" s="492">
        <f t="shared" si="508"/>
        <v>0</v>
      </c>
      <c r="M316" s="547">
        <f t="shared" si="509"/>
        <v>0</v>
      </c>
      <c r="N316" s="195"/>
      <c r="O316" s="492">
        <f t="shared" si="510"/>
        <v>0</v>
      </c>
      <c r="P316" s="547">
        <f>Q316*P$3</f>
        <v>0</v>
      </c>
      <c r="Q316" s="195"/>
      <c r="R316" s="492">
        <f t="shared" si="512"/>
        <v>0</v>
      </c>
      <c r="S316" s="547">
        <f t="shared" si="513"/>
        <v>0</v>
      </c>
      <c r="T316" s="195"/>
      <c r="U316" s="492">
        <f t="shared" si="514"/>
        <v>0</v>
      </c>
      <c r="V316" s="547">
        <f t="shared" si="619"/>
        <v>0</v>
      </c>
      <c r="W316" s="1074"/>
      <c r="X316" s="492">
        <f t="shared" si="516"/>
        <v>0</v>
      </c>
      <c r="Y316" s="547">
        <f t="shared" si="620"/>
        <v>0</v>
      </c>
      <c r="Z316" s="1074"/>
      <c r="AA316" s="492">
        <f t="shared" si="447"/>
        <v>0</v>
      </c>
      <c r="AB316" s="547">
        <f t="shared" si="621"/>
        <v>0</v>
      </c>
      <c r="AC316" s="195"/>
      <c r="AD316" s="492">
        <f t="shared" si="519"/>
        <v>0</v>
      </c>
      <c r="AE316" s="547">
        <f t="shared" si="622"/>
        <v>0</v>
      </c>
      <c r="AF316" s="195">
        <v>0</v>
      </c>
      <c r="AG316" s="492">
        <f t="shared" si="521"/>
        <v>0</v>
      </c>
      <c r="AH316" s="547">
        <f t="shared" si="623"/>
        <v>0</v>
      </c>
      <c r="AI316" s="195"/>
      <c r="AJ316" s="492">
        <f t="shared" si="523"/>
        <v>0</v>
      </c>
      <c r="AK316" s="547">
        <f t="shared" si="624"/>
        <v>0</v>
      </c>
      <c r="AL316" s="195"/>
      <c r="AM316" s="492">
        <f t="shared" si="525"/>
        <v>0</v>
      </c>
      <c r="AN316" s="547">
        <f t="shared" ref="AN316:AN329" si="673">AO316*AN$3</f>
        <v>0</v>
      </c>
      <c r="AO316" s="195"/>
      <c r="AP316" s="492">
        <f t="shared" ref="AP316:AP329" si="674">AO316*AP$3</f>
        <v>0</v>
      </c>
      <c r="AQ316" s="547">
        <f t="shared" ref="AQ316:AQ329" si="675">AR316*AQ$3</f>
        <v>0</v>
      </c>
      <c r="AR316" s="195"/>
      <c r="AS316" s="492">
        <f t="shared" ref="AS316:AS329" si="676">AR316*AS$3</f>
        <v>0</v>
      </c>
      <c r="AT316" s="547">
        <f t="shared" ref="AT316:AT329" si="677">AU316*AT$3</f>
        <v>0</v>
      </c>
      <c r="AU316" s="195"/>
      <c r="AV316" s="492">
        <f t="shared" ref="AV316:AV329" si="678">AU316*AV$3</f>
        <v>0</v>
      </c>
      <c r="AW316" s="547">
        <f t="shared" ref="AW316:AW329" si="679">AX316*AW$3</f>
        <v>0</v>
      </c>
      <c r="AX316" s="195"/>
      <c r="AY316" s="492">
        <f t="shared" ref="AY316:AY329" si="680">AX316*AY$3</f>
        <v>0</v>
      </c>
      <c r="AZ316" s="547">
        <f t="shared" ref="AZ316:AZ329" si="681">BA316*AZ$3</f>
        <v>0</v>
      </c>
      <c r="BA316" s="195"/>
      <c r="BB316" s="492">
        <f t="shared" ref="BB316:BB329" si="682">BA316*BB$3</f>
        <v>0</v>
      </c>
      <c r="BC316" s="547">
        <f t="shared" ref="BC316:BC329" si="683">BD316*BC$3</f>
        <v>0</v>
      </c>
      <c r="BD316" s="195"/>
      <c r="BE316" s="492">
        <f t="shared" ref="BE316:BE329" si="684">BD316*BE$3</f>
        <v>0</v>
      </c>
      <c r="BF316" s="547">
        <f t="shared" ref="BF316:BF329" si="685">BG316*BF$3</f>
        <v>0</v>
      </c>
      <c r="BG316" s="195"/>
      <c r="BH316" s="492">
        <f t="shared" ref="BH316:BH329" si="686">BG316*BH$3</f>
        <v>0</v>
      </c>
      <c r="BI316" s="547">
        <f t="shared" ref="BI316:BI329" si="687">BJ316*BI$3</f>
        <v>0</v>
      </c>
      <c r="BJ316" s="195"/>
      <c r="BK316" s="492">
        <f t="shared" ref="BK316:BK329" si="688">BJ316*BK$3</f>
        <v>0</v>
      </c>
      <c r="BL316" s="547">
        <f t="shared" ref="BL316:BL329" si="689">BM316*BL$3</f>
        <v>0</v>
      </c>
      <c r="BM316" s="195"/>
      <c r="BN316" s="492">
        <f t="shared" ref="BN316:BN329" si="690">BM316*BN$3</f>
        <v>0</v>
      </c>
      <c r="BO316" s="547">
        <f t="shared" ref="BO316:BO329" si="691">BP316*BO$3</f>
        <v>0</v>
      </c>
      <c r="BP316" s="195"/>
      <c r="BQ316" s="492">
        <f t="shared" ref="BQ316:BQ329" si="692">BP316*BQ$3</f>
        <v>0</v>
      </c>
      <c r="BR316" s="285">
        <f t="shared" si="667"/>
        <v>0</v>
      </c>
      <c r="BS316" s="286">
        <f t="shared" si="667"/>
        <v>0</v>
      </c>
      <c r="BT316" s="266">
        <f t="shared" si="667"/>
        <v>0</v>
      </c>
      <c r="BU316" s="740">
        <f>BV316*BU$3</f>
        <v>0</v>
      </c>
      <c r="BV316" s="712">
        <f t="shared" si="665"/>
        <v>0</v>
      </c>
      <c r="BW316" s="266">
        <f t="shared" si="668"/>
        <v>0</v>
      </c>
      <c r="BX316" s="285">
        <f t="shared" ref="BX316:BZ317" si="693">BR316+BU316</f>
        <v>0</v>
      </c>
      <c r="BY316" s="286">
        <f t="shared" si="693"/>
        <v>0</v>
      </c>
      <c r="BZ316" s="266">
        <f t="shared" si="693"/>
        <v>0</v>
      </c>
      <c r="CA316" s="285">
        <f t="shared" si="670"/>
        <v>0</v>
      </c>
      <c r="CB316" s="715">
        <v>0</v>
      </c>
      <c r="CC316" s="266">
        <f t="shared" si="671"/>
        <v>0</v>
      </c>
      <c r="CD316" s="309">
        <f t="shared" ref="CD316:CF317" si="694">BX316+CA316</f>
        <v>0</v>
      </c>
      <c r="CE316" s="310">
        <f t="shared" si="694"/>
        <v>0</v>
      </c>
      <c r="CF316" s="308">
        <f t="shared" si="694"/>
        <v>0</v>
      </c>
      <c r="CG316" s="326"/>
      <c r="CI316" s="737"/>
    </row>
    <row r="317" spans="1:87" s="972" customFormat="1" ht="30" customHeight="1">
      <c r="A317" s="1572">
        <f t="shared" si="436"/>
        <v>294</v>
      </c>
      <c r="B317" s="165" t="s">
        <v>52</v>
      </c>
      <c r="C317" s="134" t="s">
        <v>219</v>
      </c>
      <c r="D317" s="1571" t="s">
        <v>45</v>
      </c>
      <c r="E317" s="218"/>
      <c r="F317" s="758">
        <f>'Works &amp;  Goods'!G34</f>
        <v>0</v>
      </c>
      <c r="G317" s="1207">
        <v>6680</v>
      </c>
      <c r="H317" s="183"/>
      <c r="I317" s="207">
        <v>6680</v>
      </c>
      <c r="J317" s="547">
        <f>K317*J$3</f>
        <v>0</v>
      </c>
      <c r="K317" s="195"/>
      <c r="L317" s="492">
        <f>K317*L$3</f>
        <v>0</v>
      </c>
      <c r="M317" s="547">
        <f>N317*M$3</f>
        <v>0</v>
      </c>
      <c r="N317" s="195"/>
      <c r="O317" s="492">
        <f>N317*O$3</f>
        <v>0</v>
      </c>
      <c r="P317" s="547">
        <f>Q317*P$3</f>
        <v>0</v>
      </c>
      <c r="Q317" s="195"/>
      <c r="R317" s="492">
        <f>Q317*R$3</f>
        <v>0</v>
      </c>
      <c r="S317" s="547">
        <f>T317*S$3</f>
        <v>0</v>
      </c>
      <c r="T317" s="195"/>
      <c r="U317" s="492">
        <f>T317*U$3</f>
        <v>0</v>
      </c>
      <c r="V317" s="547">
        <f t="shared" si="619"/>
        <v>0</v>
      </c>
      <c r="W317" s="1074"/>
      <c r="X317" s="492">
        <f>W317*X$3</f>
        <v>0</v>
      </c>
      <c r="Y317" s="547">
        <f t="shared" si="620"/>
        <v>0</v>
      </c>
      <c r="Z317" s="1074"/>
      <c r="AA317" s="492">
        <f t="shared" si="447"/>
        <v>0</v>
      </c>
      <c r="AB317" s="547">
        <f>AC317*AB$3</f>
        <v>0</v>
      </c>
      <c r="AC317" s="195"/>
      <c r="AD317" s="492">
        <f>AC317*AD$3</f>
        <v>0</v>
      </c>
      <c r="AE317" s="547">
        <f>AF317*AE$3</f>
        <v>0</v>
      </c>
      <c r="AF317" s="195">
        <v>0</v>
      </c>
      <c r="AG317" s="492">
        <f>AF317*AG$3</f>
        <v>0</v>
      </c>
      <c r="AH317" s="547">
        <f>AI317*AH$3</f>
        <v>0</v>
      </c>
      <c r="AI317" s="195"/>
      <c r="AJ317" s="492">
        <f>AI317*AJ$3</f>
        <v>0</v>
      </c>
      <c r="AK317" s="547">
        <f>AL317*AK$3</f>
        <v>0</v>
      </c>
      <c r="AL317" s="195"/>
      <c r="AM317" s="492">
        <f>AL317*AM$3</f>
        <v>0</v>
      </c>
      <c r="AN317" s="547">
        <f>AO317*AN$3</f>
        <v>0</v>
      </c>
      <c r="AO317" s="195"/>
      <c r="AP317" s="492">
        <f>AO317*AP$3</f>
        <v>0</v>
      </c>
      <c r="AQ317" s="547">
        <f>AR317*AQ$3</f>
        <v>0</v>
      </c>
      <c r="AR317" s="195"/>
      <c r="AS317" s="492">
        <f>AR317*AS$3</f>
        <v>0</v>
      </c>
      <c r="AT317" s="547">
        <f>AU317*AT$3</f>
        <v>0</v>
      </c>
      <c r="AU317" s="195"/>
      <c r="AV317" s="492">
        <f>AU317*AV$3</f>
        <v>0</v>
      </c>
      <c r="AW317" s="547">
        <f>AX317*AW$3</f>
        <v>0</v>
      </c>
      <c r="AX317" s="195"/>
      <c r="AY317" s="492">
        <f>AX317*AY$3</f>
        <v>0</v>
      </c>
      <c r="AZ317" s="547">
        <f>BA317*AZ$3</f>
        <v>0</v>
      </c>
      <c r="BA317" s="195"/>
      <c r="BB317" s="492">
        <f>BA317*BB$3</f>
        <v>0</v>
      </c>
      <c r="BC317" s="547">
        <f>BD317*BC$3</f>
        <v>8644.253999999999</v>
      </c>
      <c r="BD317" s="195">
        <v>6680</v>
      </c>
      <c r="BE317" s="492">
        <f>BD317*BE$3</f>
        <v>5811.6</v>
      </c>
      <c r="BF317" s="547">
        <f>BG317*BF$3</f>
        <v>0</v>
      </c>
      <c r="BG317" s="195"/>
      <c r="BH317" s="492">
        <f>BG317*BH$3</f>
        <v>0</v>
      </c>
      <c r="BI317" s="547">
        <f>BJ317*BI$3</f>
        <v>0</v>
      </c>
      <c r="BJ317" s="195"/>
      <c r="BK317" s="492">
        <f>BJ317*BK$3</f>
        <v>0</v>
      </c>
      <c r="BL317" s="547">
        <f>BM317*BL$3</f>
        <v>0</v>
      </c>
      <c r="BM317" s="195"/>
      <c r="BN317" s="492">
        <f>BM317*BN$3</f>
        <v>0</v>
      </c>
      <c r="BO317" s="547">
        <f>BP317*BO$3</f>
        <v>0</v>
      </c>
      <c r="BP317" s="195"/>
      <c r="BQ317" s="492">
        <f>BP317*BQ$3</f>
        <v>0</v>
      </c>
      <c r="BR317" s="285">
        <f>J317+M317+P317+S317+V317+Y317+AB317+AE317+AH317+AK317+AN317+AQ317+AT317+AW317+AZ317+BC317+BF317+BI317+BL317+BO317</f>
        <v>8644.253999999999</v>
      </c>
      <c r="BS317" s="286">
        <f>K317+N317+Q317+T317+W317+Z317+AC317+AF317+AI317+AL317+AO317+AR317+AU317+AX317+BA317+BD317+BG317+BJ317+BM317+BP317</f>
        <v>6680</v>
      </c>
      <c r="BT317" s="266">
        <f>L317+O317+R317+U317+X317+AA317+AD317+AG317+AJ317+AM317+AP317+AS317+AV317+AY317+BB317+BE317+BH317+BK317+BN317+BQ317</f>
        <v>5811.6</v>
      </c>
      <c r="BU317" s="740">
        <f>BV317*BU$3</f>
        <v>0</v>
      </c>
      <c r="BV317" s="712">
        <f>I317-BS317</f>
        <v>0</v>
      </c>
      <c r="BW317" s="266">
        <f>BV317*BW$3</f>
        <v>0</v>
      </c>
      <c r="BX317" s="285">
        <f t="shared" si="693"/>
        <v>8644.253999999999</v>
      </c>
      <c r="BY317" s="286">
        <f t="shared" si="693"/>
        <v>6680</v>
      </c>
      <c r="BZ317" s="266">
        <f t="shared" si="693"/>
        <v>5811.6</v>
      </c>
      <c r="CA317" s="285">
        <f>CB317*CA$3</f>
        <v>0</v>
      </c>
      <c r="CB317" s="715">
        <v>0</v>
      </c>
      <c r="CC317" s="266">
        <f>CB317*$CC$3</f>
        <v>0</v>
      </c>
      <c r="CD317" s="309">
        <f t="shared" si="694"/>
        <v>8644.253999999999</v>
      </c>
      <c r="CE317" s="310">
        <f t="shared" si="694"/>
        <v>6680</v>
      </c>
      <c r="CF317" s="308">
        <f t="shared" si="694"/>
        <v>5811.6</v>
      </c>
      <c r="CG317" s="326"/>
      <c r="CI317" s="737"/>
    </row>
    <row r="318" spans="1:87" s="972" customFormat="1" ht="15.95" customHeight="1">
      <c r="A318" s="177">
        <f>A316+1</f>
        <v>294</v>
      </c>
      <c r="B318" s="165" t="s">
        <v>476</v>
      </c>
      <c r="C318" s="134" t="s">
        <v>227</v>
      </c>
      <c r="D318" s="166" t="s">
        <v>388</v>
      </c>
      <c r="E318" s="218"/>
      <c r="F318" s="758">
        <v>0</v>
      </c>
      <c r="G318" s="1207">
        <v>70240</v>
      </c>
      <c r="H318" s="183"/>
      <c r="I318" s="207">
        <v>70240</v>
      </c>
      <c r="J318" s="547">
        <f t="shared" si="507"/>
        <v>0</v>
      </c>
      <c r="K318" s="195"/>
      <c r="L318" s="492">
        <f t="shared" si="508"/>
        <v>0</v>
      </c>
      <c r="M318" s="547">
        <f t="shared" si="509"/>
        <v>0</v>
      </c>
      <c r="N318" s="195"/>
      <c r="O318" s="492">
        <f t="shared" si="510"/>
        <v>0</v>
      </c>
      <c r="P318" s="547">
        <f t="shared" si="666"/>
        <v>0</v>
      </c>
      <c r="Q318" s="195"/>
      <c r="R318" s="492">
        <f t="shared" si="512"/>
        <v>0</v>
      </c>
      <c r="S318" s="547">
        <f t="shared" si="513"/>
        <v>0</v>
      </c>
      <c r="T318" s="195"/>
      <c r="U318" s="492">
        <f t="shared" si="514"/>
        <v>0</v>
      </c>
      <c r="V318" s="547">
        <f t="shared" si="619"/>
        <v>0</v>
      </c>
      <c r="W318" s="1074"/>
      <c r="X318" s="492">
        <f t="shared" si="516"/>
        <v>0</v>
      </c>
      <c r="Y318" s="547">
        <f t="shared" si="620"/>
        <v>0</v>
      </c>
      <c r="Z318" s="1074"/>
      <c r="AA318" s="492">
        <f t="shared" si="447"/>
        <v>0</v>
      </c>
      <c r="AB318" s="547">
        <f t="shared" si="621"/>
        <v>93134.08999873056</v>
      </c>
      <c r="AC318" s="195">
        <v>70239.520000000004</v>
      </c>
      <c r="AD318" s="492">
        <f t="shared" si="519"/>
        <v>60681.189999829403</v>
      </c>
      <c r="AE318" s="547">
        <f t="shared" si="622"/>
        <v>0</v>
      </c>
      <c r="AF318" s="195">
        <v>0</v>
      </c>
      <c r="AG318" s="492">
        <f t="shared" si="521"/>
        <v>0</v>
      </c>
      <c r="AH318" s="547">
        <f t="shared" si="623"/>
        <v>0</v>
      </c>
      <c r="AI318" s="195"/>
      <c r="AJ318" s="492">
        <f t="shared" si="523"/>
        <v>0</v>
      </c>
      <c r="AK318" s="547">
        <f t="shared" si="624"/>
        <v>0</v>
      </c>
      <c r="AL318" s="195"/>
      <c r="AM318" s="492">
        <f t="shared" si="525"/>
        <v>0</v>
      </c>
      <c r="AN318" s="547">
        <f t="shared" si="673"/>
        <v>0</v>
      </c>
      <c r="AO318" s="195"/>
      <c r="AP318" s="492">
        <f t="shared" si="674"/>
        <v>0</v>
      </c>
      <c r="AQ318" s="547">
        <f t="shared" si="675"/>
        <v>0</v>
      </c>
      <c r="AR318" s="195"/>
      <c r="AS318" s="492">
        <f t="shared" si="676"/>
        <v>0</v>
      </c>
      <c r="AT318" s="547">
        <f t="shared" si="677"/>
        <v>0</v>
      </c>
      <c r="AU318" s="195"/>
      <c r="AV318" s="492">
        <f t="shared" si="678"/>
        <v>0</v>
      </c>
      <c r="AW318" s="547">
        <f t="shared" si="679"/>
        <v>0</v>
      </c>
      <c r="AX318" s="195"/>
      <c r="AY318" s="492">
        <f t="shared" si="680"/>
        <v>0</v>
      </c>
      <c r="AZ318" s="547">
        <f t="shared" si="681"/>
        <v>0</v>
      </c>
      <c r="BA318" s="195"/>
      <c r="BB318" s="492">
        <f t="shared" si="682"/>
        <v>0</v>
      </c>
      <c r="BC318" s="547">
        <f t="shared" si="683"/>
        <v>0</v>
      </c>
      <c r="BD318" s="195"/>
      <c r="BE318" s="492">
        <f t="shared" si="684"/>
        <v>0</v>
      </c>
      <c r="BF318" s="547">
        <f t="shared" si="685"/>
        <v>0</v>
      </c>
      <c r="BG318" s="195"/>
      <c r="BH318" s="492">
        <f t="shared" si="686"/>
        <v>0</v>
      </c>
      <c r="BI318" s="547">
        <f t="shared" si="687"/>
        <v>0</v>
      </c>
      <c r="BJ318" s="195"/>
      <c r="BK318" s="492">
        <f t="shared" si="688"/>
        <v>0</v>
      </c>
      <c r="BL318" s="547">
        <f t="shared" si="689"/>
        <v>0</v>
      </c>
      <c r="BM318" s="195"/>
      <c r="BN318" s="492">
        <f t="shared" si="690"/>
        <v>0</v>
      </c>
      <c r="BO318" s="547">
        <f t="shared" si="691"/>
        <v>0</v>
      </c>
      <c r="BP318" s="195"/>
      <c r="BQ318" s="492">
        <f t="shared" si="692"/>
        <v>0</v>
      </c>
      <c r="BR318" s="285">
        <f t="shared" ref="BR318:BR330" si="695">J318+M318+P318+S318+V318+Y318+AB318+AE318+AH318+AK318+AN318+AQ318+AT318+AW318+AZ318+BC318+BF318+BI318+BL318+BO318</f>
        <v>93134.08999873056</v>
      </c>
      <c r="BS318" s="286">
        <f t="shared" ref="BS318:BS330" si="696">K318+N318+Q318+T318+W318+Z318+AC318+AF318+AI318+AL318+AO318+AR318+AU318+AX318+BA318+BD318+BG318+BJ318+BM318+BP318</f>
        <v>70239.520000000004</v>
      </c>
      <c r="BT318" s="266">
        <f t="shared" ref="BT318:BT330" si="697">L318+O318+R318+U318+X318+AA318+AD318+AG318+AJ318+AM318+AP318+AS318+AV318+AY318+BB318+BE318+BH318+BK318+BN318+BQ318</f>
        <v>60681.189999829403</v>
      </c>
      <c r="BU318" s="740">
        <f>BV318*BU$3</f>
        <v>0.60950399999482618</v>
      </c>
      <c r="BV318" s="712">
        <f t="shared" si="665"/>
        <v>0.47999999999592546</v>
      </c>
      <c r="BW318" s="266">
        <f t="shared" si="668"/>
        <v>0.41106095999651071</v>
      </c>
      <c r="BX318" s="285">
        <f t="shared" si="669"/>
        <v>93134.699502730553</v>
      </c>
      <c r="BY318" s="286">
        <f t="shared" si="669"/>
        <v>70240</v>
      </c>
      <c r="BZ318" s="266">
        <f t="shared" si="669"/>
        <v>60681.601060789399</v>
      </c>
      <c r="CA318" s="285">
        <f t="shared" si="670"/>
        <v>0</v>
      </c>
      <c r="CB318" s="715"/>
      <c r="CC318" s="266">
        <f t="shared" si="671"/>
        <v>0</v>
      </c>
      <c r="CD318" s="309">
        <f t="shared" si="672"/>
        <v>93134.699502730553</v>
      </c>
      <c r="CE318" s="310">
        <f t="shared" si="672"/>
        <v>70240</v>
      </c>
      <c r="CF318" s="308">
        <f t="shared" si="672"/>
        <v>60681.601060789399</v>
      </c>
      <c r="CG318" s="326"/>
      <c r="CI318" s="737" t="s">
        <v>543</v>
      </c>
    </row>
    <row r="319" spans="1:87" s="972" customFormat="1" ht="28.5" customHeight="1">
      <c r="A319" s="1072">
        <f t="shared" si="436"/>
        <v>295</v>
      </c>
      <c r="B319" s="165" t="s">
        <v>289</v>
      </c>
      <c r="C319" s="134" t="s">
        <v>227</v>
      </c>
      <c r="D319" s="1145" t="s">
        <v>394</v>
      </c>
      <c r="E319" s="218"/>
      <c r="F319" s="758">
        <f>'Works &amp;  Goods'!G42</f>
        <v>41800</v>
      </c>
      <c r="G319" s="1207">
        <v>20000</v>
      </c>
      <c r="H319" s="183"/>
      <c r="I319" s="207"/>
      <c r="J319" s="547">
        <f t="shared" si="507"/>
        <v>0</v>
      </c>
      <c r="K319" s="195"/>
      <c r="L319" s="492">
        <f t="shared" si="508"/>
        <v>0</v>
      </c>
      <c r="M319" s="547">
        <f t="shared" si="509"/>
        <v>0</v>
      </c>
      <c r="N319" s="195"/>
      <c r="O319" s="492">
        <f t="shared" si="510"/>
        <v>0</v>
      </c>
      <c r="P319" s="547">
        <f t="shared" si="666"/>
        <v>0</v>
      </c>
      <c r="Q319" s="195"/>
      <c r="R319" s="492">
        <f t="shared" si="512"/>
        <v>0</v>
      </c>
      <c r="S319" s="547">
        <f t="shared" si="513"/>
        <v>0</v>
      </c>
      <c r="T319" s="195"/>
      <c r="U319" s="492">
        <f t="shared" si="514"/>
        <v>0</v>
      </c>
      <c r="V319" s="547">
        <f t="shared" si="619"/>
        <v>0</v>
      </c>
      <c r="W319" s="1074"/>
      <c r="X319" s="492">
        <f t="shared" si="516"/>
        <v>0</v>
      </c>
      <c r="Y319" s="547">
        <f t="shared" si="620"/>
        <v>0</v>
      </c>
      <c r="Z319" s="1074"/>
      <c r="AA319" s="492">
        <f t="shared" si="447"/>
        <v>0</v>
      </c>
      <c r="AB319" s="547">
        <f t="shared" si="621"/>
        <v>0</v>
      </c>
      <c r="AC319" s="195"/>
      <c r="AD319" s="492">
        <f t="shared" si="519"/>
        <v>0</v>
      </c>
      <c r="AE319" s="547">
        <f t="shared" si="622"/>
        <v>0</v>
      </c>
      <c r="AF319" s="195">
        <v>0</v>
      </c>
      <c r="AG319" s="492">
        <f t="shared" si="521"/>
        <v>0</v>
      </c>
      <c r="AH319" s="547">
        <f t="shared" si="623"/>
        <v>0</v>
      </c>
      <c r="AI319" s="195"/>
      <c r="AJ319" s="492">
        <f t="shared" si="523"/>
        <v>0</v>
      </c>
      <c r="AK319" s="547">
        <f t="shared" si="624"/>
        <v>0</v>
      </c>
      <c r="AL319" s="195"/>
      <c r="AM319" s="492">
        <f t="shared" si="525"/>
        <v>0</v>
      </c>
      <c r="AN319" s="547">
        <f t="shared" si="673"/>
        <v>0</v>
      </c>
      <c r="AO319" s="195"/>
      <c r="AP319" s="492">
        <f t="shared" si="674"/>
        <v>0</v>
      </c>
      <c r="AQ319" s="547">
        <f t="shared" si="675"/>
        <v>0</v>
      </c>
      <c r="AR319" s="195"/>
      <c r="AS319" s="492">
        <f t="shared" si="676"/>
        <v>0</v>
      </c>
      <c r="AT319" s="547">
        <f t="shared" si="677"/>
        <v>0</v>
      </c>
      <c r="AU319" s="195"/>
      <c r="AV319" s="492">
        <f t="shared" si="678"/>
        <v>0</v>
      </c>
      <c r="AW319" s="547">
        <f t="shared" si="679"/>
        <v>0</v>
      </c>
      <c r="AX319" s="195"/>
      <c r="AY319" s="492">
        <f t="shared" si="680"/>
        <v>0</v>
      </c>
      <c r="AZ319" s="547">
        <f t="shared" si="681"/>
        <v>0</v>
      </c>
      <c r="BA319" s="195"/>
      <c r="BB319" s="492">
        <f t="shared" si="682"/>
        <v>0</v>
      </c>
      <c r="BC319" s="547">
        <f t="shared" si="683"/>
        <v>0</v>
      </c>
      <c r="BD319" s="195"/>
      <c r="BE319" s="492">
        <f t="shared" si="684"/>
        <v>0</v>
      </c>
      <c r="BF319" s="547">
        <f t="shared" si="685"/>
        <v>0</v>
      </c>
      <c r="BG319" s="195"/>
      <c r="BH319" s="492">
        <f t="shared" si="686"/>
        <v>0</v>
      </c>
      <c r="BI319" s="547">
        <f t="shared" si="687"/>
        <v>0</v>
      </c>
      <c r="BJ319" s="195"/>
      <c r="BK319" s="492">
        <f t="shared" si="688"/>
        <v>0</v>
      </c>
      <c r="BL319" s="547">
        <f t="shared" si="689"/>
        <v>0</v>
      </c>
      <c r="BM319" s="195"/>
      <c r="BN319" s="492">
        <f t="shared" si="690"/>
        <v>0</v>
      </c>
      <c r="BO319" s="547">
        <f t="shared" si="691"/>
        <v>0</v>
      </c>
      <c r="BP319" s="195"/>
      <c r="BQ319" s="492">
        <f t="shared" si="692"/>
        <v>0</v>
      </c>
      <c r="BR319" s="285">
        <f t="shared" si="695"/>
        <v>0</v>
      </c>
      <c r="BS319" s="286">
        <f t="shared" si="696"/>
        <v>0</v>
      </c>
      <c r="BT319" s="266">
        <f t="shared" si="697"/>
        <v>0</v>
      </c>
      <c r="BU319" s="740">
        <f>BV319*BU$3</f>
        <v>0</v>
      </c>
      <c r="BV319" s="712">
        <f t="shared" si="665"/>
        <v>0</v>
      </c>
      <c r="BW319" s="266">
        <f t="shared" si="668"/>
        <v>0</v>
      </c>
      <c r="BX319" s="285">
        <f t="shared" si="669"/>
        <v>0</v>
      </c>
      <c r="BY319" s="286">
        <f t="shared" si="669"/>
        <v>0</v>
      </c>
      <c r="BZ319" s="266">
        <f t="shared" si="669"/>
        <v>0</v>
      </c>
      <c r="CA319" s="285">
        <f t="shared" si="670"/>
        <v>25396</v>
      </c>
      <c r="CB319" s="715">
        <v>20000</v>
      </c>
      <c r="CC319" s="266">
        <f t="shared" si="671"/>
        <v>17127.54</v>
      </c>
      <c r="CD319" s="309">
        <f t="shared" si="672"/>
        <v>25396</v>
      </c>
      <c r="CE319" s="310">
        <f t="shared" si="672"/>
        <v>20000</v>
      </c>
      <c r="CF319" s="308">
        <f t="shared" si="672"/>
        <v>17127.54</v>
      </c>
      <c r="CG319" s="326"/>
      <c r="CI319" s="737"/>
    </row>
    <row r="320" spans="1:87" s="972" customFormat="1" ht="15.95" customHeight="1">
      <c r="A320" s="177">
        <f t="shared" si="436"/>
        <v>296</v>
      </c>
      <c r="B320" s="165" t="s">
        <v>487</v>
      </c>
      <c r="C320" s="134" t="s">
        <v>227</v>
      </c>
      <c r="D320" s="166" t="s">
        <v>488</v>
      </c>
      <c r="E320" s="218"/>
      <c r="F320" s="758">
        <f>'[1]Works &amp;  Goods'!G18</f>
        <v>6400</v>
      </c>
      <c r="G320" s="1207">
        <v>32967</v>
      </c>
      <c r="H320" s="183"/>
      <c r="I320" s="207">
        <v>32967</v>
      </c>
      <c r="J320" s="547">
        <f t="shared" si="507"/>
        <v>0</v>
      </c>
      <c r="K320" s="195"/>
      <c r="L320" s="492">
        <f t="shared" si="508"/>
        <v>0</v>
      </c>
      <c r="M320" s="547">
        <f t="shared" si="509"/>
        <v>0</v>
      </c>
      <c r="N320" s="195"/>
      <c r="O320" s="492">
        <f t="shared" si="510"/>
        <v>0</v>
      </c>
      <c r="P320" s="547">
        <f t="shared" si="666"/>
        <v>0</v>
      </c>
      <c r="Q320" s="195"/>
      <c r="R320" s="492">
        <f t="shared" si="512"/>
        <v>0</v>
      </c>
      <c r="S320" s="547">
        <f t="shared" si="513"/>
        <v>0</v>
      </c>
      <c r="T320" s="195"/>
      <c r="U320" s="492">
        <f t="shared" si="514"/>
        <v>0</v>
      </c>
      <c r="V320" s="547">
        <f t="shared" si="619"/>
        <v>0</v>
      </c>
      <c r="W320" s="1074"/>
      <c r="X320" s="492">
        <f t="shared" si="516"/>
        <v>0</v>
      </c>
      <c r="Y320" s="547">
        <f t="shared" si="620"/>
        <v>0</v>
      </c>
      <c r="Z320" s="1074"/>
      <c r="AA320" s="492">
        <f t="shared" si="447"/>
        <v>0</v>
      </c>
      <c r="AB320" s="547">
        <f t="shared" si="621"/>
        <v>0</v>
      </c>
      <c r="AC320" s="195"/>
      <c r="AD320" s="492">
        <f t="shared" si="519"/>
        <v>0</v>
      </c>
      <c r="AE320" s="547">
        <f t="shared" si="622"/>
        <v>42660.946349999998</v>
      </c>
      <c r="AF320" s="195">
        <v>32967</v>
      </c>
      <c r="AG320" s="492">
        <f t="shared" si="521"/>
        <v>28681.29</v>
      </c>
      <c r="AH320" s="547">
        <f t="shared" si="623"/>
        <v>0</v>
      </c>
      <c r="AI320" s="195"/>
      <c r="AJ320" s="492">
        <f t="shared" si="523"/>
        <v>0</v>
      </c>
      <c r="AK320" s="547">
        <f t="shared" si="624"/>
        <v>0</v>
      </c>
      <c r="AL320" s="195"/>
      <c r="AM320" s="492">
        <f t="shared" si="525"/>
        <v>0</v>
      </c>
      <c r="AN320" s="547">
        <f t="shared" si="673"/>
        <v>0</v>
      </c>
      <c r="AO320" s="195"/>
      <c r="AP320" s="492">
        <f t="shared" si="674"/>
        <v>0</v>
      </c>
      <c r="AQ320" s="547">
        <f t="shared" si="675"/>
        <v>0</v>
      </c>
      <c r="AR320" s="195"/>
      <c r="AS320" s="492">
        <f t="shared" si="676"/>
        <v>0</v>
      </c>
      <c r="AT320" s="547">
        <f t="shared" si="677"/>
        <v>0</v>
      </c>
      <c r="AU320" s="195"/>
      <c r="AV320" s="492">
        <f t="shared" si="678"/>
        <v>0</v>
      </c>
      <c r="AW320" s="547">
        <f t="shared" si="679"/>
        <v>0</v>
      </c>
      <c r="AX320" s="195"/>
      <c r="AY320" s="492">
        <f t="shared" si="680"/>
        <v>0</v>
      </c>
      <c r="AZ320" s="547">
        <f t="shared" si="681"/>
        <v>0</v>
      </c>
      <c r="BA320" s="195"/>
      <c r="BB320" s="492">
        <f t="shared" si="682"/>
        <v>0</v>
      </c>
      <c r="BC320" s="547">
        <f t="shared" si="683"/>
        <v>0</v>
      </c>
      <c r="BD320" s="195"/>
      <c r="BE320" s="492">
        <f t="shared" si="684"/>
        <v>0</v>
      </c>
      <c r="BF320" s="547">
        <f t="shared" si="685"/>
        <v>0</v>
      </c>
      <c r="BG320" s="195"/>
      <c r="BH320" s="492">
        <f t="shared" si="686"/>
        <v>0</v>
      </c>
      <c r="BI320" s="547">
        <f t="shared" si="687"/>
        <v>0</v>
      </c>
      <c r="BJ320" s="195"/>
      <c r="BK320" s="492">
        <f t="shared" si="688"/>
        <v>0</v>
      </c>
      <c r="BL320" s="547">
        <f t="shared" si="689"/>
        <v>0</v>
      </c>
      <c r="BM320" s="195"/>
      <c r="BN320" s="492">
        <f t="shared" si="690"/>
        <v>0</v>
      </c>
      <c r="BO320" s="547">
        <f t="shared" si="691"/>
        <v>0</v>
      </c>
      <c r="BP320" s="195"/>
      <c r="BQ320" s="492">
        <f t="shared" si="692"/>
        <v>0</v>
      </c>
      <c r="BR320" s="285">
        <f t="shared" si="695"/>
        <v>42660.946349999998</v>
      </c>
      <c r="BS320" s="286">
        <f t="shared" si="696"/>
        <v>32967</v>
      </c>
      <c r="BT320" s="266">
        <f t="shared" si="697"/>
        <v>28681.29</v>
      </c>
      <c r="BU320" s="740">
        <f t="shared" ref="BU320:BU330" si="698">BV320*BU$3</f>
        <v>0</v>
      </c>
      <c r="BV320" s="712">
        <f t="shared" si="665"/>
        <v>0</v>
      </c>
      <c r="BW320" s="266">
        <f t="shared" si="668"/>
        <v>0</v>
      </c>
      <c r="BX320" s="285">
        <f t="shared" ref="BX320:BZ321" si="699">BR320+BU320</f>
        <v>42660.946349999998</v>
      </c>
      <c r="BY320" s="286">
        <f t="shared" si="699"/>
        <v>32967</v>
      </c>
      <c r="BZ320" s="266">
        <f t="shared" si="699"/>
        <v>28681.29</v>
      </c>
      <c r="CA320" s="285">
        <f t="shared" si="670"/>
        <v>0</v>
      </c>
      <c r="CB320" s="715"/>
      <c r="CC320" s="266">
        <f t="shared" si="671"/>
        <v>0</v>
      </c>
      <c r="CD320" s="309">
        <f t="shared" ref="CD320:CF321" si="700">BX320+CA320</f>
        <v>42660.946349999998</v>
      </c>
      <c r="CE320" s="310">
        <f t="shared" si="700"/>
        <v>32967</v>
      </c>
      <c r="CF320" s="308">
        <f t="shared" si="700"/>
        <v>28681.29</v>
      </c>
      <c r="CG320" s="326"/>
      <c r="CI320" s="737" t="s">
        <v>543</v>
      </c>
    </row>
    <row r="321" spans="1:87" s="972" customFormat="1" ht="15.95" customHeight="1">
      <c r="A321" s="1445">
        <v>279</v>
      </c>
      <c r="B321" s="1799" t="s">
        <v>1389</v>
      </c>
      <c r="C321" s="134" t="s">
        <v>227</v>
      </c>
      <c r="D321" s="1571" t="s">
        <v>1166</v>
      </c>
      <c r="E321" s="218"/>
      <c r="F321" s="758">
        <v>0</v>
      </c>
      <c r="G321" s="1207">
        <v>30000</v>
      </c>
      <c r="H321" s="183"/>
      <c r="I321" s="207">
        <v>37128</v>
      </c>
      <c r="J321" s="547">
        <f t="shared" si="507"/>
        <v>0</v>
      </c>
      <c r="K321" s="195"/>
      <c r="L321" s="492">
        <f t="shared" si="508"/>
        <v>0</v>
      </c>
      <c r="M321" s="547">
        <f t="shared" si="509"/>
        <v>0</v>
      </c>
      <c r="N321" s="195"/>
      <c r="O321" s="492">
        <f t="shared" si="510"/>
        <v>0</v>
      </c>
      <c r="P321" s="547">
        <f>Q321*P$3</f>
        <v>0</v>
      </c>
      <c r="Q321" s="195"/>
      <c r="R321" s="492">
        <f t="shared" si="512"/>
        <v>0</v>
      </c>
      <c r="S321" s="547">
        <f t="shared" si="513"/>
        <v>0</v>
      </c>
      <c r="T321" s="195"/>
      <c r="U321" s="492">
        <f t="shared" si="514"/>
        <v>0</v>
      </c>
      <c r="V321" s="547">
        <f t="shared" si="619"/>
        <v>0</v>
      </c>
      <c r="W321" s="1074"/>
      <c r="X321" s="492">
        <f t="shared" si="516"/>
        <v>0</v>
      </c>
      <c r="Y321" s="547">
        <f t="shared" si="620"/>
        <v>0</v>
      </c>
      <c r="Z321" s="1074"/>
      <c r="AA321" s="492">
        <f t="shared" si="447"/>
        <v>0</v>
      </c>
      <c r="AB321" s="547">
        <f t="shared" si="621"/>
        <v>0</v>
      </c>
      <c r="AC321" s="195"/>
      <c r="AD321" s="492">
        <f t="shared" si="519"/>
        <v>0</v>
      </c>
      <c r="AE321" s="547">
        <f t="shared" si="622"/>
        <v>0</v>
      </c>
      <c r="AF321" s="195">
        <v>0</v>
      </c>
      <c r="AG321" s="492">
        <v>0</v>
      </c>
      <c r="AH321" s="547">
        <f t="shared" si="623"/>
        <v>0</v>
      </c>
      <c r="AI321" s="195"/>
      <c r="AJ321" s="492">
        <f t="shared" si="523"/>
        <v>0</v>
      </c>
      <c r="AK321" s="547">
        <f t="shared" si="624"/>
        <v>0</v>
      </c>
      <c r="AL321" s="195"/>
      <c r="AM321" s="492">
        <f t="shared" si="525"/>
        <v>0</v>
      </c>
      <c r="AN321" s="547">
        <f>AO321*AN$3</f>
        <v>0</v>
      </c>
      <c r="AO321" s="195"/>
      <c r="AP321" s="492">
        <f>AO321*AP$3</f>
        <v>0</v>
      </c>
      <c r="AQ321" s="547">
        <f>AR321*AQ$3</f>
        <v>0</v>
      </c>
      <c r="AR321" s="195"/>
      <c r="AS321" s="492">
        <f>AR321*AS$3</f>
        <v>0</v>
      </c>
      <c r="AT321" s="547">
        <f>AU321*AT$3</f>
        <v>0</v>
      </c>
      <c r="AU321" s="195"/>
      <c r="AV321" s="492">
        <f>AU321*AV$3</f>
        <v>0</v>
      </c>
      <c r="AW321" s="547">
        <f>AX321*AW$3</f>
        <v>0</v>
      </c>
      <c r="AX321" s="195"/>
      <c r="AY321" s="492">
        <f>AX321*AY$3</f>
        <v>0</v>
      </c>
      <c r="AZ321" s="547">
        <f>BA321*AZ$3</f>
        <v>0</v>
      </c>
      <c r="BA321" s="195"/>
      <c r="BB321" s="492">
        <f>BA321*BB$3</f>
        <v>0</v>
      </c>
      <c r="BC321" s="547">
        <f>BD321*BC$3</f>
        <v>0</v>
      </c>
      <c r="BD321" s="195"/>
      <c r="BE321" s="492">
        <f>BD321*BE$3</f>
        <v>0</v>
      </c>
      <c r="BF321" s="547">
        <f>BG321*BF$3</f>
        <v>0</v>
      </c>
      <c r="BG321" s="195"/>
      <c r="BH321" s="492">
        <f>BG321*BH$3</f>
        <v>0</v>
      </c>
      <c r="BI321" s="547">
        <f>BJ321*BI$3</f>
        <v>0</v>
      </c>
      <c r="BJ321" s="195"/>
      <c r="BK321" s="492">
        <f>BJ321*BK$3</f>
        <v>0</v>
      </c>
      <c r="BL321" s="547">
        <f>BM321*BL$3</f>
        <v>0</v>
      </c>
      <c r="BM321" s="195"/>
      <c r="BN321" s="492">
        <f>BM321*BN$3</f>
        <v>0</v>
      </c>
      <c r="BO321" s="547">
        <f>BP321*BO$3</f>
        <v>0</v>
      </c>
      <c r="BP321" s="195"/>
      <c r="BQ321" s="492">
        <f>BP321*BQ$3</f>
        <v>0</v>
      </c>
      <c r="BR321" s="285">
        <f t="shared" ref="BR321:BT322" si="701">J321+M321+P321+S321+V321+Y321+AB321+AE321+AH321+AK321+AN321+AQ321+AT321+AW321+AZ321+BC321+BF321+BI321+BL321+BO321</f>
        <v>0</v>
      </c>
      <c r="BS321" s="286">
        <f t="shared" si="701"/>
        <v>0</v>
      </c>
      <c r="BT321" s="266">
        <f t="shared" si="701"/>
        <v>0</v>
      </c>
      <c r="BU321" s="740">
        <f>BV321*BU$3</f>
        <v>47145.134400000003</v>
      </c>
      <c r="BV321" s="712">
        <f>I321-BS321</f>
        <v>37128</v>
      </c>
      <c r="BW321" s="266">
        <f>BV321*BW$3</f>
        <v>31795.565256000002</v>
      </c>
      <c r="BX321" s="285">
        <f t="shared" si="699"/>
        <v>47145.134400000003</v>
      </c>
      <c r="BY321" s="286">
        <f t="shared" si="699"/>
        <v>37128</v>
      </c>
      <c r="BZ321" s="266">
        <f t="shared" si="699"/>
        <v>31795.565256000002</v>
      </c>
      <c r="CA321" s="285">
        <f>CB321*CA$3</f>
        <v>0</v>
      </c>
      <c r="CB321" s="715"/>
      <c r="CC321" s="266">
        <f>CB321*$CC$3</f>
        <v>0</v>
      </c>
      <c r="CD321" s="309">
        <f t="shared" si="700"/>
        <v>47145.134400000003</v>
      </c>
      <c r="CE321" s="310">
        <f t="shared" si="700"/>
        <v>37128</v>
      </c>
      <c r="CF321" s="308">
        <f t="shared" si="700"/>
        <v>31795.565256000002</v>
      </c>
      <c r="CG321" s="326"/>
      <c r="CI321" s="737"/>
    </row>
    <row r="322" spans="1:87" s="972" customFormat="1" ht="15.95" customHeight="1">
      <c r="A322" s="1445">
        <v>280</v>
      </c>
      <c r="B322" s="1799" t="s">
        <v>52</v>
      </c>
      <c r="C322" s="134" t="s">
        <v>227</v>
      </c>
      <c r="D322" s="1571" t="s">
        <v>1406</v>
      </c>
      <c r="E322" s="218"/>
      <c r="F322" s="758">
        <v>0</v>
      </c>
      <c r="G322" s="1207">
        <v>20000</v>
      </c>
      <c r="H322" s="183"/>
      <c r="I322" s="207">
        <v>21066</v>
      </c>
      <c r="J322" s="547">
        <f t="shared" ref="J322" si="702">K322*J$3</f>
        <v>0</v>
      </c>
      <c r="K322" s="195"/>
      <c r="L322" s="492">
        <f t="shared" ref="L322" si="703">K322*L$3</f>
        <v>0</v>
      </c>
      <c r="M322" s="547">
        <f t="shared" ref="M322" si="704">N322*M$3</f>
        <v>0</v>
      </c>
      <c r="N322" s="195"/>
      <c r="O322" s="492">
        <f t="shared" ref="O322" si="705">N322*O$3</f>
        <v>0</v>
      </c>
      <c r="P322" s="547">
        <f>Q322*P$3</f>
        <v>0</v>
      </c>
      <c r="Q322" s="195"/>
      <c r="R322" s="492">
        <f t="shared" ref="R322" si="706">Q322*R$3</f>
        <v>0</v>
      </c>
      <c r="S322" s="547">
        <f t="shared" ref="S322" si="707">T322*S$3</f>
        <v>0</v>
      </c>
      <c r="T322" s="195"/>
      <c r="U322" s="492">
        <f t="shared" ref="U322" si="708">T322*U$3</f>
        <v>0</v>
      </c>
      <c r="V322" s="547">
        <f t="shared" ref="V322" si="709">W322*V$3</f>
        <v>0</v>
      </c>
      <c r="W322" s="1074"/>
      <c r="X322" s="492">
        <f t="shared" ref="X322" si="710">W322*X$3</f>
        <v>0</v>
      </c>
      <c r="Y322" s="547">
        <f t="shared" ref="Y322" si="711">Z322*Y$3</f>
        <v>0</v>
      </c>
      <c r="Z322" s="1074"/>
      <c r="AA322" s="492">
        <f t="shared" ref="AA322" si="712">Z322*AA$3</f>
        <v>0</v>
      </c>
      <c r="AB322" s="547">
        <f t="shared" ref="AB322" si="713">AC322*AB$3</f>
        <v>0</v>
      </c>
      <c r="AC322" s="195"/>
      <c r="AD322" s="492">
        <f t="shared" ref="AD322" si="714">AC322*AD$3</f>
        <v>0</v>
      </c>
      <c r="AE322" s="547">
        <f t="shared" ref="AE322" si="715">AF322*AE$3</f>
        <v>0</v>
      </c>
      <c r="AF322" s="195">
        <v>0</v>
      </c>
      <c r="AG322" s="492">
        <v>0</v>
      </c>
      <c r="AH322" s="547">
        <f t="shared" ref="AH322" si="716">AI322*AH$3</f>
        <v>0</v>
      </c>
      <c r="AI322" s="195"/>
      <c r="AJ322" s="492">
        <f t="shared" ref="AJ322" si="717">AI322*AJ$3</f>
        <v>0</v>
      </c>
      <c r="AK322" s="547">
        <f t="shared" ref="AK322" si="718">AL322*AK$3</f>
        <v>0</v>
      </c>
      <c r="AL322" s="195"/>
      <c r="AM322" s="492">
        <f t="shared" ref="AM322" si="719">AL322*AM$3</f>
        <v>0</v>
      </c>
      <c r="AN322" s="547">
        <f>AO322*AN$3</f>
        <v>0</v>
      </c>
      <c r="AO322" s="195"/>
      <c r="AP322" s="492">
        <f>AO322*AP$3</f>
        <v>0</v>
      </c>
      <c r="AQ322" s="547">
        <f>AR322*AQ$3</f>
        <v>0</v>
      </c>
      <c r="AR322" s="195"/>
      <c r="AS322" s="492">
        <f>AR322*AS$3</f>
        <v>0</v>
      </c>
      <c r="AT322" s="547">
        <f>AU322*AT$3</f>
        <v>0</v>
      </c>
      <c r="AU322" s="195"/>
      <c r="AV322" s="492">
        <f>AU322*AV$3</f>
        <v>0</v>
      </c>
      <c r="AW322" s="547">
        <f>AX322*AW$3</f>
        <v>0</v>
      </c>
      <c r="AX322" s="195"/>
      <c r="AY322" s="492">
        <f>AX322*AY$3</f>
        <v>0</v>
      </c>
      <c r="AZ322" s="547">
        <f>BA322*AZ$3</f>
        <v>0</v>
      </c>
      <c r="BA322" s="195"/>
      <c r="BB322" s="492">
        <f>BA322*BB$3</f>
        <v>0</v>
      </c>
      <c r="BC322" s="547">
        <f>BD322*BC$3</f>
        <v>0</v>
      </c>
      <c r="BD322" s="195"/>
      <c r="BE322" s="492">
        <f>BD322*BE$3</f>
        <v>0</v>
      </c>
      <c r="BF322" s="547">
        <f>BG322*BF$3</f>
        <v>0</v>
      </c>
      <c r="BG322" s="195"/>
      <c r="BH322" s="492">
        <f>BG322*BH$3</f>
        <v>0</v>
      </c>
      <c r="BI322" s="547">
        <f>BJ322*BI$3</f>
        <v>0</v>
      </c>
      <c r="BJ322" s="195"/>
      <c r="BK322" s="492">
        <f>BJ322*BK$3</f>
        <v>0</v>
      </c>
      <c r="BL322" s="547">
        <f>BM322*BL$3</f>
        <v>0</v>
      </c>
      <c r="BM322" s="195"/>
      <c r="BN322" s="492">
        <f>BM322*BN$3</f>
        <v>0</v>
      </c>
      <c r="BO322" s="547">
        <f>BP322*BO$3</f>
        <v>0</v>
      </c>
      <c r="BP322" s="195"/>
      <c r="BQ322" s="492">
        <f>BP322*BQ$3</f>
        <v>0</v>
      </c>
      <c r="BR322" s="285">
        <f t="shared" si="701"/>
        <v>0</v>
      </c>
      <c r="BS322" s="286">
        <f t="shared" si="701"/>
        <v>0</v>
      </c>
      <c r="BT322" s="266">
        <f t="shared" si="701"/>
        <v>0</v>
      </c>
      <c r="BU322" s="740">
        <f>BV322*BU$3</f>
        <v>26749.606800000001</v>
      </c>
      <c r="BV322" s="712">
        <f>I322-BS322</f>
        <v>21066</v>
      </c>
      <c r="BW322" s="266">
        <f>BV322*BW$3</f>
        <v>18040.437882000002</v>
      </c>
      <c r="BX322" s="285">
        <f t="shared" ref="BX322" si="720">BR322+BU322</f>
        <v>26749.606800000001</v>
      </c>
      <c r="BY322" s="286">
        <f t="shared" ref="BY322" si="721">BS322+BV322</f>
        <v>21066</v>
      </c>
      <c r="BZ322" s="266">
        <f t="shared" ref="BZ322" si="722">BT322+BW322</f>
        <v>18040.437882000002</v>
      </c>
      <c r="CA322" s="285">
        <f>CB322*CA$3</f>
        <v>0</v>
      </c>
      <c r="CB322" s="715"/>
      <c r="CC322" s="266">
        <f>CB322*$CC$3</f>
        <v>0</v>
      </c>
      <c r="CD322" s="309">
        <f t="shared" ref="CD322" si="723">BX322+CA322</f>
        <v>26749.606800000001</v>
      </c>
      <c r="CE322" s="310">
        <f t="shared" ref="CE322" si="724">BY322+CB322</f>
        <v>21066</v>
      </c>
      <c r="CF322" s="308">
        <f t="shared" ref="CF322" si="725">BZ322+CC322</f>
        <v>18040.437882000002</v>
      </c>
      <c r="CG322" s="326"/>
      <c r="CI322" s="737"/>
    </row>
    <row r="323" spans="1:87" s="972" customFormat="1" ht="15.95" customHeight="1">
      <c r="A323" s="177">
        <v>280</v>
      </c>
      <c r="B323" s="165" t="s">
        <v>487</v>
      </c>
      <c r="C323" s="134" t="s">
        <v>228</v>
      </c>
      <c r="D323" s="166" t="s">
        <v>88</v>
      </c>
      <c r="E323" s="218"/>
      <c r="F323" s="758">
        <v>0</v>
      </c>
      <c r="G323" s="1207">
        <v>27940</v>
      </c>
      <c r="H323" s="183"/>
      <c r="I323" s="207">
        <v>27940</v>
      </c>
      <c r="J323" s="547">
        <f t="shared" ref="J323:J340" si="726">K323*J$3</f>
        <v>0</v>
      </c>
      <c r="K323" s="195"/>
      <c r="L323" s="492">
        <f t="shared" ref="L323:L340" si="727">K323*L$3</f>
        <v>0</v>
      </c>
      <c r="M323" s="547">
        <f t="shared" ref="M323:M340" si="728">N323*M$3</f>
        <v>0</v>
      </c>
      <c r="N323" s="195"/>
      <c r="O323" s="492">
        <f t="shared" ref="O323:O340" si="729">N323*O$3</f>
        <v>0</v>
      </c>
      <c r="P323" s="547">
        <f t="shared" si="666"/>
        <v>0</v>
      </c>
      <c r="Q323" s="195"/>
      <c r="R323" s="492">
        <f t="shared" ref="R323:R340" si="730">Q323*R$3</f>
        <v>0</v>
      </c>
      <c r="S323" s="547">
        <f t="shared" ref="S323:S340" si="731">T323*S$3</f>
        <v>0</v>
      </c>
      <c r="T323" s="195"/>
      <c r="U323" s="492">
        <f t="shared" ref="U323:U340" si="732">T323*U$3</f>
        <v>0</v>
      </c>
      <c r="V323" s="547">
        <f t="shared" si="619"/>
        <v>0</v>
      </c>
      <c r="W323" s="1074"/>
      <c r="X323" s="492">
        <f t="shared" ref="X323:X340" si="733">W323*X$3</f>
        <v>0</v>
      </c>
      <c r="Y323" s="547">
        <f t="shared" si="620"/>
        <v>0</v>
      </c>
      <c r="Z323" s="1074"/>
      <c r="AA323" s="492">
        <f t="shared" si="447"/>
        <v>0</v>
      </c>
      <c r="AB323" s="547">
        <f t="shared" si="621"/>
        <v>0</v>
      </c>
      <c r="AC323" s="195"/>
      <c r="AD323" s="492">
        <f t="shared" ref="AD323:AD340" si="734">AC323*AD$3</f>
        <v>0</v>
      </c>
      <c r="AE323" s="547">
        <f t="shared" si="622"/>
        <v>36155.756999999998</v>
      </c>
      <c r="AF323" s="195">
        <v>27940</v>
      </c>
      <c r="AG323" s="492">
        <f t="shared" ref="AG323:AG340" si="735">AF323*AG$3</f>
        <v>24307.8</v>
      </c>
      <c r="AH323" s="547">
        <f t="shared" si="623"/>
        <v>0</v>
      </c>
      <c r="AI323" s="195"/>
      <c r="AJ323" s="492">
        <f t="shared" ref="AJ323:AJ340" si="736">AI323*AJ$3</f>
        <v>0</v>
      </c>
      <c r="AK323" s="547">
        <f t="shared" si="624"/>
        <v>0</v>
      </c>
      <c r="AL323" s="195"/>
      <c r="AM323" s="492">
        <f t="shared" ref="AM323:AM340" si="737">AL323*AM$3</f>
        <v>0</v>
      </c>
      <c r="AN323" s="547">
        <f t="shared" si="673"/>
        <v>0</v>
      </c>
      <c r="AO323" s="195"/>
      <c r="AP323" s="492">
        <f t="shared" si="674"/>
        <v>0</v>
      </c>
      <c r="AQ323" s="547">
        <f t="shared" si="675"/>
        <v>0</v>
      </c>
      <c r="AR323" s="195"/>
      <c r="AS323" s="492">
        <f t="shared" si="676"/>
        <v>0</v>
      </c>
      <c r="AT323" s="547">
        <f t="shared" si="677"/>
        <v>0</v>
      </c>
      <c r="AU323" s="195"/>
      <c r="AV323" s="492">
        <f t="shared" si="678"/>
        <v>0</v>
      </c>
      <c r="AW323" s="547">
        <f t="shared" si="679"/>
        <v>0</v>
      </c>
      <c r="AX323" s="195"/>
      <c r="AY323" s="492">
        <f t="shared" si="680"/>
        <v>0</v>
      </c>
      <c r="AZ323" s="547">
        <f t="shared" si="681"/>
        <v>0</v>
      </c>
      <c r="BA323" s="195"/>
      <c r="BB323" s="492">
        <f t="shared" si="682"/>
        <v>0</v>
      </c>
      <c r="BC323" s="547">
        <f t="shared" si="683"/>
        <v>0</v>
      </c>
      <c r="BD323" s="195"/>
      <c r="BE323" s="492">
        <f t="shared" si="684"/>
        <v>0</v>
      </c>
      <c r="BF323" s="547">
        <f t="shared" si="685"/>
        <v>0</v>
      </c>
      <c r="BG323" s="195"/>
      <c r="BH323" s="492">
        <f t="shared" si="686"/>
        <v>0</v>
      </c>
      <c r="BI323" s="547">
        <f t="shared" si="687"/>
        <v>0</v>
      </c>
      <c r="BJ323" s="195"/>
      <c r="BK323" s="492">
        <f t="shared" si="688"/>
        <v>0</v>
      </c>
      <c r="BL323" s="547">
        <f t="shared" si="689"/>
        <v>0</v>
      </c>
      <c r="BM323" s="195"/>
      <c r="BN323" s="492">
        <f t="shared" si="690"/>
        <v>0</v>
      </c>
      <c r="BO323" s="547">
        <f t="shared" si="691"/>
        <v>0</v>
      </c>
      <c r="BP323" s="195"/>
      <c r="BQ323" s="492">
        <f t="shared" si="692"/>
        <v>0</v>
      </c>
      <c r="BR323" s="285">
        <f t="shared" si="695"/>
        <v>36155.756999999998</v>
      </c>
      <c r="BS323" s="286">
        <f t="shared" si="696"/>
        <v>27940</v>
      </c>
      <c r="BT323" s="266">
        <f t="shared" si="697"/>
        <v>24307.8</v>
      </c>
      <c r="BU323" s="740">
        <f t="shared" si="698"/>
        <v>0</v>
      </c>
      <c r="BV323" s="712">
        <f t="shared" si="665"/>
        <v>0</v>
      </c>
      <c r="BW323" s="266">
        <f t="shared" si="668"/>
        <v>0</v>
      </c>
      <c r="BX323" s="285">
        <f t="shared" ref="BX323:BZ324" si="738">BR323+BU323</f>
        <v>36155.756999999998</v>
      </c>
      <c r="BY323" s="286">
        <f t="shared" si="738"/>
        <v>27940</v>
      </c>
      <c r="BZ323" s="266">
        <f t="shared" si="738"/>
        <v>24307.8</v>
      </c>
      <c r="CA323" s="285">
        <f t="shared" si="670"/>
        <v>0</v>
      </c>
      <c r="CB323" s="715"/>
      <c r="CC323" s="266">
        <f t="shared" si="671"/>
        <v>0</v>
      </c>
      <c r="CD323" s="309">
        <f t="shared" ref="CD323:CF324" si="739">BX323+CA323</f>
        <v>36155.756999999998</v>
      </c>
      <c r="CE323" s="310">
        <f t="shared" si="739"/>
        <v>27940</v>
      </c>
      <c r="CF323" s="308">
        <f t="shared" si="739"/>
        <v>24307.8</v>
      </c>
      <c r="CG323" s="326"/>
      <c r="CI323" s="737" t="s">
        <v>543</v>
      </c>
    </row>
    <row r="324" spans="1:87" s="972" customFormat="1" ht="15.95" customHeight="1">
      <c r="A324" s="177">
        <f t="shared" ref="A324:A393" si="740">A323+1</f>
        <v>281</v>
      </c>
      <c r="B324" s="1799" t="s">
        <v>798</v>
      </c>
      <c r="C324" s="134" t="s">
        <v>228</v>
      </c>
      <c r="D324" s="166" t="s">
        <v>190</v>
      </c>
      <c r="E324" s="218"/>
      <c r="F324" s="758"/>
      <c r="G324" s="1207">
        <v>135000</v>
      </c>
      <c r="H324" s="183"/>
      <c r="I324" s="207">
        <v>135000</v>
      </c>
      <c r="J324" s="547">
        <f t="shared" si="726"/>
        <v>0</v>
      </c>
      <c r="K324" s="195"/>
      <c r="L324" s="492">
        <f t="shared" si="727"/>
        <v>0</v>
      </c>
      <c r="M324" s="547">
        <f t="shared" si="728"/>
        <v>0</v>
      </c>
      <c r="N324" s="195"/>
      <c r="O324" s="492">
        <f t="shared" si="729"/>
        <v>0</v>
      </c>
      <c r="P324" s="547">
        <f t="shared" si="666"/>
        <v>0</v>
      </c>
      <c r="Q324" s="195"/>
      <c r="R324" s="492">
        <f t="shared" si="730"/>
        <v>0</v>
      </c>
      <c r="S324" s="547">
        <f t="shared" si="731"/>
        <v>0</v>
      </c>
      <c r="T324" s="195"/>
      <c r="U324" s="492">
        <f t="shared" si="732"/>
        <v>0</v>
      </c>
      <c r="V324" s="547">
        <f t="shared" si="619"/>
        <v>0</v>
      </c>
      <c r="W324" s="1074"/>
      <c r="X324" s="492">
        <f t="shared" si="733"/>
        <v>0</v>
      </c>
      <c r="Y324" s="547">
        <f t="shared" si="620"/>
        <v>0</v>
      </c>
      <c r="Z324" s="1074"/>
      <c r="AA324" s="492">
        <f t="shared" si="447"/>
        <v>0</v>
      </c>
      <c r="AB324" s="547">
        <f t="shared" si="621"/>
        <v>42960.779287199999</v>
      </c>
      <c r="AC324" s="195">
        <v>32400</v>
      </c>
      <c r="AD324" s="492">
        <f t="shared" si="734"/>
        <v>27990.945211392002</v>
      </c>
      <c r="AE324" s="547">
        <f t="shared" si="622"/>
        <v>0</v>
      </c>
      <c r="AF324" s="195"/>
      <c r="AG324" s="492">
        <f t="shared" si="735"/>
        <v>0</v>
      </c>
      <c r="AH324" s="547">
        <f t="shared" si="623"/>
        <v>0</v>
      </c>
      <c r="AI324" s="195"/>
      <c r="AJ324" s="492">
        <f t="shared" si="736"/>
        <v>0</v>
      </c>
      <c r="AK324" s="547">
        <f t="shared" si="624"/>
        <v>13975.74</v>
      </c>
      <c r="AL324" s="195">
        <v>10800</v>
      </c>
      <c r="AM324" s="492">
        <f t="shared" si="737"/>
        <v>9396</v>
      </c>
      <c r="AN324" s="547">
        <f t="shared" si="673"/>
        <v>0</v>
      </c>
      <c r="AO324" s="195"/>
      <c r="AP324" s="492">
        <f t="shared" si="674"/>
        <v>0</v>
      </c>
      <c r="AQ324" s="547">
        <f t="shared" si="675"/>
        <v>65685.978000000003</v>
      </c>
      <c r="AR324" s="195">
        <v>50760</v>
      </c>
      <c r="AS324" s="492">
        <f t="shared" si="676"/>
        <v>44161.2</v>
      </c>
      <c r="AT324" s="547">
        <f t="shared" si="677"/>
        <v>0</v>
      </c>
      <c r="AU324" s="195"/>
      <c r="AV324" s="492">
        <f t="shared" si="678"/>
        <v>0</v>
      </c>
      <c r="AW324" s="547">
        <f t="shared" si="679"/>
        <v>0</v>
      </c>
      <c r="AX324" s="195"/>
      <c r="AY324" s="492">
        <f t="shared" si="680"/>
        <v>0</v>
      </c>
      <c r="AZ324" s="547">
        <f t="shared" si="681"/>
        <v>0</v>
      </c>
      <c r="BA324" s="195"/>
      <c r="BB324" s="492">
        <f t="shared" si="682"/>
        <v>0</v>
      </c>
      <c r="BC324" s="547">
        <f t="shared" si="683"/>
        <v>53107.811999999998</v>
      </c>
      <c r="BD324" s="195">
        <v>41040</v>
      </c>
      <c r="BE324" s="492">
        <f t="shared" si="684"/>
        <v>35704.800000000003</v>
      </c>
      <c r="BF324" s="547">
        <f t="shared" si="685"/>
        <v>0</v>
      </c>
      <c r="BG324" s="195"/>
      <c r="BH324" s="492">
        <f t="shared" si="686"/>
        <v>0</v>
      </c>
      <c r="BI324" s="547">
        <f t="shared" si="687"/>
        <v>0</v>
      </c>
      <c r="BJ324" s="195"/>
      <c r="BK324" s="492">
        <f t="shared" si="688"/>
        <v>0</v>
      </c>
      <c r="BL324" s="547">
        <f t="shared" si="689"/>
        <v>0</v>
      </c>
      <c r="BM324" s="195"/>
      <c r="BN324" s="492">
        <f t="shared" si="690"/>
        <v>0</v>
      </c>
      <c r="BO324" s="547">
        <f t="shared" si="691"/>
        <v>0</v>
      </c>
      <c r="BP324" s="195"/>
      <c r="BQ324" s="492">
        <f t="shared" si="692"/>
        <v>0</v>
      </c>
      <c r="BR324" s="285">
        <f t="shared" si="695"/>
        <v>175730.30928720001</v>
      </c>
      <c r="BS324" s="286">
        <f t="shared" si="696"/>
        <v>135000</v>
      </c>
      <c r="BT324" s="266">
        <f t="shared" si="697"/>
        <v>117252.945211392</v>
      </c>
      <c r="BU324" s="740">
        <f t="shared" si="698"/>
        <v>0</v>
      </c>
      <c r="BV324" s="712">
        <f t="shared" si="665"/>
        <v>0</v>
      </c>
      <c r="BW324" s="266">
        <f t="shared" si="668"/>
        <v>0</v>
      </c>
      <c r="BX324" s="285">
        <f t="shared" si="738"/>
        <v>175730.30928720001</v>
      </c>
      <c r="BY324" s="286">
        <f t="shared" si="738"/>
        <v>135000</v>
      </c>
      <c r="BZ324" s="266">
        <f t="shared" si="738"/>
        <v>117252.945211392</v>
      </c>
      <c r="CA324" s="285">
        <f t="shared" si="670"/>
        <v>0</v>
      </c>
      <c r="CB324" s="715"/>
      <c r="CC324" s="266">
        <f t="shared" si="671"/>
        <v>0</v>
      </c>
      <c r="CD324" s="309">
        <f t="shared" si="739"/>
        <v>175730.30928720001</v>
      </c>
      <c r="CE324" s="310">
        <f t="shared" si="739"/>
        <v>135000</v>
      </c>
      <c r="CF324" s="308">
        <f t="shared" si="739"/>
        <v>117252.945211392</v>
      </c>
      <c r="CG324" s="326"/>
      <c r="CI324" s="737"/>
    </row>
    <row r="325" spans="1:87" s="972" customFormat="1" ht="15.95" customHeight="1">
      <c r="A325" s="177">
        <f t="shared" si="740"/>
        <v>282</v>
      </c>
      <c r="B325" s="165" t="s">
        <v>1125</v>
      </c>
      <c r="C325" s="134" t="s">
        <v>228</v>
      </c>
      <c r="D325" s="166" t="s">
        <v>1086</v>
      </c>
      <c r="E325" s="218"/>
      <c r="F325" s="758"/>
      <c r="G325" s="1207">
        <v>8950</v>
      </c>
      <c r="H325" s="183"/>
      <c r="I325" s="207">
        <v>8950</v>
      </c>
      <c r="J325" s="547">
        <f t="shared" si="726"/>
        <v>0</v>
      </c>
      <c r="K325" s="195"/>
      <c r="L325" s="492">
        <f t="shared" si="727"/>
        <v>0</v>
      </c>
      <c r="M325" s="547">
        <f t="shared" si="728"/>
        <v>0</v>
      </c>
      <c r="N325" s="195"/>
      <c r="O325" s="492">
        <f t="shared" si="729"/>
        <v>0</v>
      </c>
      <c r="P325" s="547">
        <f t="shared" ref="P325:P340" si="741">Q325*P$3</f>
        <v>0</v>
      </c>
      <c r="Q325" s="195"/>
      <c r="R325" s="492">
        <f t="shared" si="730"/>
        <v>0</v>
      </c>
      <c r="S325" s="547">
        <f t="shared" si="731"/>
        <v>0</v>
      </c>
      <c r="T325" s="195"/>
      <c r="U325" s="492">
        <f t="shared" si="732"/>
        <v>0</v>
      </c>
      <c r="V325" s="547">
        <f t="shared" si="619"/>
        <v>0</v>
      </c>
      <c r="W325" s="1074"/>
      <c r="X325" s="492">
        <f t="shared" si="733"/>
        <v>0</v>
      </c>
      <c r="Y325" s="547">
        <f t="shared" si="620"/>
        <v>0</v>
      </c>
      <c r="Z325" s="1074"/>
      <c r="AA325" s="492">
        <f t="shared" si="447"/>
        <v>0</v>
      </c>
      <c r="AB325" s="547">
        <f t="shared" si="621"/>
        <v>0</v>
      </c>
      <c r="AC325" s="195"/>
      <c r="AD325" s="492">
        <f t="shared" si="734"/>
        <v>0</v>
      </c>
      <c r="AE325" s="547">
        <f t="shared" si="622"/>
        <v>0</v>
      </c>
      <c r="AF325" s="195"/>
      <c r="AG325" s="492">
        <f t="shared" si="735"/>
        <v>0</v>
      </c>
      <c r="AH325" s="547">
        <f t="shared" si="623"/>
        <v>0</v>
      </c>
      <c r="AI325" s="195"/>
      <c r="AJ325" s="492">
        <f t="shared" si="736"/>
        <v>0</v>
      </c>
      <c r="AK325" s="547">
        <f t="shared" si="624"/>
        <v>0</v>
      </c>
      <c r="AL325" s="195">
        <v>0</v>
      </c>
      <c r="AM325" s="492">
        <f t="shared" si="737"/>
        <v>0</v>
      </c>
      <c r="AN325" s="547">
        <f t="shared" si="673"/>
        <v>0</v>
      </c>
      <c r="AO325" s="195"/>
      <c r="AP325" s="492">
        <f t="shared" si="674"/>
        <v>0</v>
      </c>
      <c r="AQ325" s="547">
        <f t="shared" si="675"/>
        <v>0</v>
      </c>
      <c r="AR325" s="195"/>
      <c r="AS325" s="492">
        <f t="shared" si="676"/>
        <v>0</v>
      </c>
      <c r="AT325" s="547">
        <f t="shared" si="677"/>
        <v>11581.747499999999</v>
      </c>
      <c r="AU325" s="195">
        <v>8950</v>
      </c>
      <c r="AV325" s="492">
        <f t="shared" si="678"/>
        <v>7786.5</v>
      </c>
      <c r="AW325" s="547">
        <f t="shared" si="679"/>
        <v>0</v>
      </c>
      <c r="AX325" s="195"/>
      <c r="AY325" s="492">
        <f t="shared" si="680"/>
        <v>0</v>
      </c>
      <c r="AZ325" s="547">
        <f t="shared" si="681"/>
        <v>0</v>
      </c>
      <c r="BA325" s="195"/>
      <c r="BB325" s="492">
        <f t="shared" si="682"/>
        <v>0</v>
      </c>
      <c r="BC325" s="547">
        <f t="shared" si="683"/>
        <v>0</v>
      </c>
      <c r="BD325" s="195"/>
      <c r="BE325" s="492">
        <f t="shared" si="684"/>
        <v>0</v>
      </c>
      <c r="BF325" s="547">
        <f t="shared" si="685"/>
        <v>0</v>
      </c>
      <c r="BG325" s="195"/>
      <c r="BH325" s="492">
        <f t="shared" si="686"/>
        <v>0</v>
      </c>
      <c r="BI325" s="547">
        <f t="shared" si="687"/>
        <v>0</v>
      </c>
      <c r="BJ325" s="195"/>
      <c r="BK325" s="492">
        <f t="shared" si="688"/>
        <v>0</v>
      </c>
      <c r="BL325" s="547">
        <f t="shared" si="689"/>
        <v>0</v>
      </c>
      <c r="BM325" s="195"/>
      <c r="BN325" s="492">
        <f t="shared" si="690"/>
        <v>0</v>
      </c>
      <c r="BO325" s="547">
        <f t="shared" si="691"/>
        <v>0</v>
      </c>
      <c r="BP325" s="195"/>
      <c r="BQ325" s="492">
        <f t="shared" si="692"/>
        <v>0</v>
      </c>
      <c r="BR325" s="285">
        <f t="shared" ref="BR325:BT326" si="742">J325+M325+P325+S325+V325+Y325+AB325+AE325+AH325+AK325+AN325+AQ325+AT325+AW325+AZ325+BC325+BF325+BI325+BL325+BO325</f>
        <v>11581.747499999999</v>
      </c>
      <c r="BS325" s="286">
        <f t="shared" si="742"/>
        <v>8950</v>
      </c>
      <c r="BT325" s="266">
        <f t="shared" si="742"/>
        <v>7786.5</v>
      </c>
      <c r="BU325" s="740">
        <f>BV325*BU$3</f>
        <v>0</v>
      </c>
      <c r="BV325" s="712">
        <f t="shared" si="665"/>
        <v>0</v>
      </c>
      <c r="BW325" s="266">
        <f t="shared" si="668"/>
        <v>0</v>
      </c>
      <c r="BX325" s="285">
        <f t="shared" ref="BX325:BZ329" si="743">BR325+BU325</f>
        <v>11581.747499999999</v>
      </c>
      <c r="BY325" s="286">
        <f t="shared" si="743"/>
        <v>8950</v>
      </c>
      <c r="BZ325" s="266">
        <f t="shared" si="743"/>
        <v>7786.5</v>
      </c>
      <c r="CA325" s="285">
        <f t="shared" si="670"/>
        <v>0</v>
      </c>
      <c r="CB325" s="715">
        <v>0</v>
      </c>
      <c r="CC325" s="266">
        <f t="shared" si="671"/>
        <v>0</v>
      </c>
      <c r="CD325" s="309">
        <f t="shared" ref="CD325:CF329" si="744">BX325+CA325</f>
        <v>11581.747499999999</v>
      </c>
      <c r="CE325" s="310">
        <f t="shared" si="744"/>
        <v>8950</v>
      </c>
      <c r="CF325" s="308">
        <f t="shared" si="744"/>
        <v>7786.5</v>
      </c>
      <c r="CG325" s="326"/>
      <c r="CI325" s="737"/>
    </row>
    <row r="326" spans="1:87" s="972" customFormat="1" ht="15.95" customHeight="1">
      <c r="A326" s="177">
        <f t="shared" si="740"/>
        <v>283</v>
      </c>
      <c r="B326" s="165" t="s">
        <v>52</v>
      </c>
      <c r="C326" s="134" t="s">
        <v>228</v>
      </c>
      <c r="D326" s="166" t="s">
        <v>1190</v>
      </c>
      <c r="E326" s="218"/>
      <c r="F326" s="758"/>
      <c r="G326" s="1207">
        <v>8850</v>
      </c>
      <c r="H326" s="183"/>
      <c r="I326" s="207">
        <v>8850</v>
      </c>
      <c r="J326" s="547">
        <f>K326*J$3</f>
        <v>0</v>
      </c>
      <c r="K326" s="195"/>
      <c r="L326" s="492">
        <f>K326*L$3</f>
        <v>0</v>
      </c>
      <c r="M326" s="547">
        <f>N326*M$3</f>
        <v>0</v>
      </c>
      <c r="N326" s="195"/>
      <c r="O326" s="492">
        <f>N326*O$3</f>
        <v>0</v>
      </c>
      <c r="P326" s="547">
        <f>Q326*P$3</f>
        <v>0</v>
      </c>
      <c r="Q326" s="195"/>
      <c r="R326" s="492">
        <f>Q326*R$3</f>
        <v>0</v>
      </c>
      <c r="S326" s="547">
        <f>T326*S$3</f>
        <v>0</v>
      </c>
      <c r="T326" s="195"/>
      <c r="U326" s="492">
        <f>T326*U$3</f>
        <v>0</v>
      </c>
      <c r="V326" s="547">
        <f t="shared" si="619"/>
        <v>0</v>
      </c>
      <c r="W326" s="1074"/>
      <c r="X326" s="492">
        <f>W326*X$3</f>
        <v>0</v>
      </c>
      <c r="Y326" s="547">
        <f t="shared" si="620"/>
        <v>0</v>
      </c>
      <c r="Z326" s="1074"/>
      <c r="AA326" s="492">
        <f t="shared" si="447"/>
        <v>0</v>
      </c>
      <c r="AB326" s="547">
        <f>AC326*AB$3</f>
        <v>0</v>
      </c>
      <c r="AC326" s="195"/>
      <c r="AD326" s="492">
        <f>AC326*AD$3</f>
        <v>0</v>
      </c>
      <c r="AE326" s="547">
        <f>AF326*AE$3</f>
        <v>0</v>
      </c>
      <c r="AF326" s="195"/>
      <c r="AG326" s="492">
        <f>AF326*AG$3</f>
        <v>0</v>
      </c>
      <c r="AH326" s="547">
        <f>AI326*AH$3</f>
        <v>0</v>
      </c>
      <c r="AI326" s="195"/>
      <c r="AJ326" s="492">
        <f>AI326*AJ$3</f>
        <v>0</v>
      </c>
      <c r="AK326" s="547">
        <f>AL326*AK$3</f>
        <v>0</v>
      </c>
      <c r="AL326" s="195">
        <v>0</v>
      </c>
      <c r="AM326" s="492">
        <f>AL326*AM$3</f>
        <v>0</v>
      </c>
      <c r="AN326" s="547">
        <f>AO326*AN$3</f>
        <v>0</v>
      </c>
      <c r="AO326" s="195"/>
      <c r="AP326" s="492">
        <f>AO326*AP$3</f>
        <v>0</v>
      </c>
      <c r="AQ326" s="547">
        <f>AR326*AQ$3</f>
        <v>0</v>
      </c>
      <c r="AR326" s="195"/>
      <c r="AS326" s="492">
        <f>AR326*AS$3</f>
        <v>0</v>
      </c>
      <c r="AT326" s="547">
        <f>AU326*AT$3</f>
        <v>0</v>
      </c>
      <c r="AU326" s="195"/>
      <c r="AV326" s="492">
        <f>AU326*AV$3</f>
        <v>0</v>
      </c>
      <c r="AW326" s="547">
        <f>AX326*AW$3</f>
        <v>0</v>
      </c>
      <c r="AX326" s="195"/>
      <c r="AY326" s="492">
        <f>AX326*AY$3</f>
        <v>0</v>
      </c>
      <c r="AZ326" s="547">
        <f>BA326*AZ$3</f>
        <v>0</v>
      </c>
      <c r="BA326" s="195"/>
      <c r="BB326" s="492">
        <f>BA326*BB$3</f>
        <v>0</v>
      </c>
      <c r="BC326" s="547">
        <f>BD326*BC$3</f>
        <v>11452.342499999999</v>
      </c>
      <c r="BD326" s="195">
        <v>8850</v>
      </c>
      <c r="BE326" s="492">
        <f>BD326*BE$3</f>
        <v>7699.5</v>
      </c>
      <c r="BF326" s="547">
        <f>BG326*BF$3</f>
        <v>0</v>
      </c>
      <c r="BG326" s="195"/>
      <c r="BH326" s="492">
        <f>BG326*BH$3</f>
        <v>0</v>
      </c>
      <c r="BI326" s="547">
        <f>BJ326*BI$3</f>
        <v>0</v>
      </c>
      <c r="BJ326" s="195"/>
      <c r="BK326" s="492">
        <f>BJ326*BK$3</f>
        <v>0</v>
      </c>
      <c r="BL326" s="547">
        <f>BM326*BL$3</f>
        <v>0</v>
      </c>
      <c r="BM326" s="195"/>
      <c r="BN326" s="492">
        <f>BM326*BN$3</f>
        <v>0</v>
      </c>
      <c r="BO326" s="547">
        <f>BP326*BO$3</f>
        <v>0</v>
      </c>
      <c r="BP326" s="195"/>
      <c r="BQ326" s="492">
        <f>BP326*BQ$3</f>
        <v>0</v>
      </c>
      <c r="BR326" s="285">
        <f t="shared" si="742"/>
        <v>11452.342499999999</v>
      </c>
      <c r="BS326" s="286">
        <f t="shared" si="742"/>
        <v>8850</v>
      </c>
      <c r="BT326" s="266">
        <f t="shared" si="742"/>
        <v>7699.5</v>
      </c>
      <c r="BU326" s="740">
        <f>BV326*BU$3</f>
        <v>0</v>
      </c>
      <c r="BV326" s="712">
        <f>I326-BS326</f>
        <v>0</v>
      </c>
      <c r="BW326" s="266">
        <f>BV326*BW$3</f>
        <v>0</v>
      </c>
      <c r="BX326" s="285">
        <f>BR326+BU326</f>
        <v>11452.342499999999</v>
      </c>
      <c r="BY326" s="286">
        <f>BS326+BV326</f>
        <v>8850</v>
      </c>
      <c r="BZ326" s="266">
        <f>BT326+BW326</f>
        <v>7699.5</v>
      </c>
      <c r="CA326" s="285">
        <f>CB326*CA$3</f>
        <v>0</v>
      </c>
      <c r="CB326" s="715">
        <v>0</v>
      </c>
      <c r="CC326" s="266">
        <f>CB326*$CC$3</f>
        <v>0</v>
      </c>
      <c r="CD326" s="309">
        <f>BX326+CA326</f>
        <v>11452.342499999999</v>
      </c>
      <c r="CE326" s="310">
        <f>BY326+CB326</f>
        <v>8850</v>
      </c>
      <c r="CF326" s="308">
        <f>BZ326+CC326</f>
        <v>7699.5</v>
      </c>
      <c r="CG326" s="326"/>
      <c r="CI326" s="737"/>
    </row>
    <row r="327" spans="1:87" s="972" customFormat="1" ht="15.95" customHeight="1">
      <c r="A327" s="177">
        <f>A325+1</f>
        <v>283</v>
      </c>
      <c r="B327" s="165" t="s">
        <v>474</v>
      </c>
      <c r="C327" s="134" t="s">
        <v>229</v>
      </c>
      <c r="D327" s="166" t="s">
        <v>475</v>
      </c>
      <c r="E327" s="218"/>
      <c r="F327" s="758"/>
      <c r="G327" s="1207">
        <v>6088</v>
      </c>
      <c r="H327" s="183"/>
      <c r="I327" s="207">
        <v>6088</v>
      </c>
      <c r="J327" s="547">
        <f t="shared" si="726"/>
        <v>0</v>
      </c>
      <c r="K327" s="195"/>
      <c r="L327" s="492">
        <f t="shared" si="727"/>
        <v>0</v>
      </c>
      <c r="M327" s="547">
        <f t="shared" si="728"/>
        <v>0</v>
      </c>
      <c r="N327" s="195"/>
      <c r="O327" s="492">
        <f t="shared" si="729"/>
        <v>0</v>
      </c>
      <c r="P327" s="547">
        <f t="shared" si="741"/>
        <v>8963.9705912000009</v>
      </c>
      <c r="Q327" s="195">
        <v>6088</v>
      </c>
      <c r="R327" s="492">
        <f t="shared" si="730"/>
        <v>5651.4356079999998</v>
      </c>
      <c r="S327" s="547">
        <f t="shared" si="731"/>
        <v>0</v>
      </c>
      <c r="T327" s="195"/>
      <c r="U327" s="492">
        <f t="shared" si="732"/>
        <v>0</v>
      </c>
      <c r="V327" s="547">
        <f t="shared" si="619"/>
        <v>0</v>
      </c>
      <c r="W327" s="1074"/>
      <c r="X327" s="492">
        <f t="shared" si="733"/>
        <v>0</v>
      </c>
      <c r="Y327" s="547">
        <f t="shared" si="620"/>
        <v>0</v>
      </c>
      <c r="Z327" s="1074"/>
      <c r="AA327" s="492">
        <f t="shared" si="447"/>
        <v>0</v>
      </c>
      <c r="AB327" s="547">
        <f t="shared" si="621"/>
        <v>0</v>
      </c>
      <c r="AC327" s="195"/>
      <c r="AD327" s="492">
        <f t="shared" si="734"/>
        <v>0</v>
      </c>
      <c r="AE327" s="547">
        <f t="shared" si="622"/>
        <v>0</v>
      </c>
      <c r="AF327" s="195"/>
      <c r="AG327" s="492">
        <f t="shared" si="735"/>
        <v>0</v>
      </c>
      <c r="AH327" s="547">
        <f t="shared" si="623"/>
        <v>0</v>
      </c>
      <c r="AI327" s="195"/>
      <c r="AJ327" s="492">
        <f t="shared" si="736"/>
        <v>0</v>
      </c>
      <c r="AK327" s="547">
        <f t="shared" si="624"/>
        <v>0</v>
      </c>
      <c r="AL327" s="195"/>
      <c r="AM327" s="492">
        <f t="shared" si="737"/>
        <v>0</v>
      </c>
      <c r="AN327" s="547">
        <f t="shared" si="673"/>
        <v>0</v>
      </c>
      <c r="AO327" s="195"/>
      <c r="AP327" s="492">
        <f t="shared" si="674"/>
        <v>0</v>
      </c>
      <c r="AQ327" s="547">
        <f t="shared" si="675"/>
        <v>0</v>
      </c>
      <c r="AR327" s="195"/>
      <c r="AS327" s="492">
        <f t="shared" si="676"/>
        <v>0</v>
      </c>
      <c r="AT327" s="547">
        <f t="shared" si="677"/>
        <v>0</v>
      </c>
      <c r="AU327" s="195"/>
      <c r="AV327" s="492">
        <f t="shared" si="678"/>
        <v>0</v>
      </c>
      <c r="AW327" s="547">
        <f t="shared" si="679"/>
        <v>0</v>
      </c>
      <c r="AX327" s="195"/>
      <c r="AY327" s="492">
        <f t="shared" si="680"/>
        <v>0</v>
      </c>
      <c r="AZ327" s="547">
        <f t="shared" si="681"/>
        <v>0</v>
      </c>
      <c r="BA327" s="195"/>
      <c r="BB327" s="492">
        <f t="shared" si="682"/>
        <v>0</v>
      </c>
      <c r="BC327" s="547">
        <f t="shared" si="683"/>
        <v>0</v>
      </c>
      <c r="BD327" s="195"/>
      <c r="BE327" s="492">
        <f t="shared" si="684"/>
        <v>0</v>
      </c>
      <c r="BF327" s="547">
        <f t="shared" si="685"/>
        <v>0</v>
      </c>
      <c r="BG327" s="195"/>
      <c r="BH327" s="492">
        <f t="shared" si="686"/>
        <v>0</v>
      </c>
      <c r="BI327" s="547">
        <f t="shared" si="687"/>
        <v>0</v>
      </c>
      <c r="BJ327" s="195"/>
      <c r="BK327" s="492">
        <f t="shared" si="688"/>
        <v>0</v>
      </c>
      <c r="BL327" s="547">
        <f t="shared" si="689"/>
        <v>0</v>
      </c>
      <c r="BM327" s="195"/>
      <c r="BN327" s="492">
        <f t="shared" si="690"/>
        <v>0</v>
      </c>
      <c r="BO327" s="547">
        <f t="shared" si="691"/>
        <v>0</v>
      </c>
      <c r="BP327" s="195"/>
      <c r="BQ327" s="492">
        <f t="shared" si="692"/>
        <v>0</v>
      </c>
      <c r="BR327" s="285">
        <f t="shared" si="695"/>
        <v>8963.9705912000009</v>
      </c>
      <c r="BS327" s="286">
        <f t="shared" si="696"/>
        <v>6088</v>
      </c>
      <c r="BT327" s="266">
        <f t="shared" si="697"/>
        <v>5651.4356079999998</v>
      </c>
      <c r="BU327" s="740">
        <f t="shared" si="698"/>
        <v>0</v>
      </c>
      <c r="BV327" s="712">
        <f t="shared" si="665"/>
        <v>0</v>
      </c>
      <c r="BW327" s="266">
        <f t="shared" si="668"/>
        <v>0</v>
      </c>
      <c r="BX327" s="285">
        <f t="shared" si="743"/>
        <v>8963.9705912000009</v>
      </c>
      <c r="BY327" s="286">
        <f t="shared" si="743"/>
        <v>6088</v>
      </c>
      <c r="BZ327" s="266">
        <f t="shared" si="743"/>
        <v>5651.4356079999998</v>
      </c>
      <c r="CA327" s="285">
        <f t="shared" si="670"/>
        <v>0</v>
      </c>
      <c r="CB327" s="715"/>
      <c r="CC327" s="266">
        <f t="shared" si="671"/>
        <v>0</v>
      </c>
      <c r="CD327" s="309">
        <f t="shared" si="744"/>
        <v>8963.9705912000009</v>
      </c>
      <c r="CE327" s="310">
        <f t="shared" si="744"/>
        <v>6088</v>
      </c>
      <c r="CF327" s="308">
        <f t="shared" si="744"/>
        <v>5651.4356079999998</v>
      </c>
      <c r="CG327" s="326"/>
      <c r="CI327" s="737" t="s">
        <v>311</v>
      </c>
    </row>
    <row r="328" spans="1:87" s="972" customFormat="1" ht="15.95" customHeight="1">
      <c r="A328" s="177">
        <f t="shared" si="740"/>
        <v>284</v>
      </c>
      <c r="B328" s="165" t="s">
        <v>476</v>
      </c>
      <c r="C328" s="134" t="s">
        <v>229</v>
      </c>
      <c r="D328" s="166" t="s">
        <v>113</v>
      </c>
      <c r="E328" s="218"/>
      <c r="F328" s="758"/>
      <c r="G328" s="1207">
        <v>16610.38</v>
      </c>
      <c r="H328" s="183"/>
      <c r="I328" s="207">
        <v>16610.38</v>
      </c>
      <c r="J328" s="547">
        <f t="shared" si="726"/>
        <v>0</v>
      </c>
      <c r="K328" s="195"/>
      <c r="L328" s="492">
        <f t="shared" si="727"/>
        <v>0</v>
      </c>
      <c r="M328" s="547">
        <f t="shared" si="728"/>
        <v>0</v>
      </c>
      <c r="N328" s="195"/>
      <c r="O328" s="492">
        <f t="shared" si="729"/>
        <v>0</v>
      </c>
      <c r="P328" s="547">
        <f t="shared" si="741"/>
        <v>24457.121850962005</v>
      </c>
      <c r="Q328" s="195">
        <v>16610.38</v>
      </c>
      <c r="R328" s="492">
        <f t="shared" si="730"/>
        <v>15419.266260580001</v>
      </c>
      <c r="S328" s="547">
        <f t="shared" si="731"/>
        <v>0</v>
      </c>
      <c r="T328" s="195"/>
      <c r="U328" s="492">
        <f t="shared" si="732"/>
        <v>0</v>
      </c>
      <c r="V328" s="547">
        <f t="shared" si="619"/>
        <v>0</v>
      </c>
      <c r="W328" s="1074"/>
      <c r="X328" s="492">
        <f t="shared" si="733"/>
        <v>0</v>
      </c>
      <c r="Y328" s="547">
        <f t="shared" si="620"/>
        <v>0</v>
      </c>
      <c r="Z328" s="1074"/>
      <c r="AA328" s="492">
        <f t="shared" si="447"/>
        <v>0</v>
      </c>
      <c r="AB328" s="547">
        <f t="shared" si="621"/>
        <v>0</v>
      </c>
      <c r="AC328" s="195">
        <v>0</v>
      </c>
      <c r="AD328" s="492">
        <f t="shared" si="734"/>
        <v>0</v>
      </c>
      <c r="AE328" s="547">
        <f t="shared" si="622"/>
        <v>0</v>
      </c>
      <c r="AF328" s="195"/>
      <c r="AG328" s="492">
        <f t="shared" si="735"/>
        <v>0</v>
      </c>
      <c r="AH328" s="547">
        <f t="shared" si="623"/>
        <v>0</v>
      </c>
      <c r="AI328" s="195"/>
      <c r="AJ328" s="492">
        <f t="shared" si="736"/>
        <v>0</v>
      </c>
      <c r="AK328" s="547">
        <f t="shared" si="624"/>
        <v>0</v>
      </c>
      <c r="AL328" s="195"/>
      <c r="AM328" s="492">
        <f t="shared" si="737"/>
        <v>0</v>
      </c>
      <c r="AN328" s="547">
        <f t="shared" si="673"/>
        <v>0</v>
      </c>
      <c r="AO328" s="195"/>
      <c r="AP328" s="492">
        <f t="shared" si="674"/>
        <v>0</v>
      </c>
      <c r="AQ328" s="547">
        <f t="shared" si="675"/>
        <v>0</v>
      </c>
      <c r="AR328" s="195"/>
      <c r="AS328" s="492">
        <f t="shared" si="676"/>
        <v>0</v>
      </c>
      <c r="AT328" s="547">
        <f t="shared" si="677"/>
        <v>0</v>
      </c>
      <c r="AU328" s="195"/>
      <c r="AV328" s="492">
        <f t="shared" si="678"/>
        <v>0</v>
      </c>
      <c r="AW328" s="547">
        <f t="shared" si="679"/>
        <v>0</v>
      </c>
      <c r="AX328" s="195"/>
      <c r="AY328" s="492">
        <f t="shared" si="680"/>
        <v>0</v>
      </c>
      <c r="AZ328" s="547">
        <f t="shared" si="681"/>
        <v>0</v>
      </c>
      <c r="BA328" s="195"/>
      <c r="BB328" s="492">
        <f t="shared" si="682"/>
        <v>0</v>
      </c>
      <c r="BC328" s="547">
        <f t="shared" si="683"/>
        <v>0</v>
      </c>
      <c r="BD328" s="195"/>
      <c r="BE328" s="492">
        <f t="shared" si="684"/>
        <v>0</v>
      </c>
      <c r="BF328" s="547">
        <f t="shared" si="685"/>
        <v>0</v>
      </c>
      <c r="BG328" s="195"/>
      <c r="BH328" s="492">
        <f t="shared" si="686"/>
        <v>0</v>
      </c>
      <c r="BI328" s="547">
        <f t="shared" si="687"/>
        <v>0</v>
      </c>
      <c r="BJ328" s="195"/>
      <c r="BK328" s="492">
        <f t="shared" si="688"/>
        <v>0</v>
      </c>
      <c r="BL328" s="547">
        <f t="shared" si="689"/>
        <v>0</v>
      </c>
      <c r="BM328" s="195"/>
      <c r="BN328" s="492">
        <f t="shared" si="690"/>
        <v>0</v>
      </c>
      <c r="BO328" s="547">
        <f t="shared" si="691"/>
        <v>0</v>
      </c>
      <c r="BP328" s="195"/>
      <c r="BQ328" s="492">
        <f t="shared" si="692"/>
        <v>0</v>
      </c>
      <c r="BR328" s="285">
        <f t="shared" si="695"/>
        <v>24457.121850962005</v>
      </c>
      <c r="BS328" s="286">
        <f t="shared" si="696"/>
        <v>16610.38</v>
      </c>
      <c r="BT328" s="266">
        <f t="shared" si="697"/>
        <v>15419.266260580001</v>
      </c>
      <c r="BU328" s="740">
        <f t="shared" si="698"/>
        <v>0</v>
      </c>
      <c r="BV328" s="712">
        <f t="shared" si="665"/>
        <v>0</v>
      </c>
      <c r="BW328" s="266">
        <f t="shared" si="668"/>
        <v>0</v>
      </c>
      <c r="BX328" s="285">
        <f t="shared" si="743"/>
        <v>24457.121850962005</v>
      </c>
      <c r="BY328" s="286">
        <f t="shared" si="743"/>
        <v>16610.38</v>
      </c>
      <c r="BZ328" s="266">
        <f t="shared" si="743"/>
        <v>15419.266260580001</v>
      </c>
      <c r="CA328" s="285">
        <f t="shared" si="670"/>
        <v>0</v>
      </c>
      <c r="CB328" s="715"/>
      <c r="CC328" s="266">
        <f t="shared" si="671"/>
        <v>0</v>
      </c>
      <c r="CD328" s="309">
        <f t="shared" si="744"/>
        <v>24457.121850962005</v>
      </c>
      <c r="CE328" s="310">
        <f t="shared" si="744"/>
        <v>16610.38</v>
      </c>
      <c r="CF328" s="308">
        <f t="shared" si="744"/>
        <v>15419.266260580001</v>
      </c>
      <c r="CG328" s="326"/>
      <c r="CI328" s="737" t="s">
        <v>543</v>
      </c>
    </row>
    <row r="329" spans="1:87" s="1017" customFormat="1" ht="15.95" customHeight="1">
      <c r="A329" s="177">
        <f t="shared" si="740"/>
        <v>285</v>
      </c>
      <c r="B329" s="165" t="s">
        <v>476</v>
      </c>
      <c r="C329" s="1000" t="s">
        <v>229</v>
      </c>
      <c r="D329" s="1001" t="s">
        <v>799</v>
      </c>
      <c r="E329" s="1002"/>
      <c r="F329" s="1003"/>
      <c r="G329" s="1208">
        <v>3521.42</v>
      </c>
      <c r="H329" s="1005"/>
      <c r="I329" s="1006">
        <v>3521.42</v>
      </c>
      <c r="J329" s="1007">
        <f t="shared" si="726"/>
        <v>0</v>
      </c>
      <c r="K329" s="1008"/>
      <c r="L329" s="1009">
        <f t="shared" si="727"/>
        <v>0</v>
      </c>
      <c r="M329" s="1007">
        <f t="shared" si="728"/>
        <v>0</v>
      </c>
      <c r="N329" s="1008"/>
      <c r="O329" s="1009">
        <f t="shared" si="729"/>
        <v>0</v>
      </c>
      <c r="P329" s="1007">
        <f t="shared" si="741"/>
        <v>0</v>
      </c>
      <c r="Q329" s="1008"/>
      <c r="R329" s="1009">
        <f t="shared" si="730"/>
        <v>0</v>
      </c>
      <c r="S329" s="1007">
        <f t="shared" si="731"/>
        <v>0</v>
      </c>
      <c r="T329" s="1008"/>
      <c r="U329" s="1009">
        <f t="shared" si="732"/>
        <v>0</v>
      </c>
      <c r="V329" s="1007">
        <f t="shared" si="619"/>
        <v>0</v>
      </c>
      <c r="W329" s="1076"/>
      <c r="X329" s="1009">
        <f t="shared" si="733"/>
        <v>0</v>
      </c>
      <c r="Y329" s="1007">
        <f t="shared" si="620"/>
        <v>0</v>
      </c>
      <c r="Z329" s="1076"/>
      <c r="AA329" s="492">
        <f t="shared" si="447"/>
        <v>0</v>
      </c>
      <c r="AB329" s="1007">
        <f t="shared" si="621"/>
        <v>0</v>
      </c>
      <c r="AC329" s="1008"/>
      <c r="AD329" s="1009">
        <f t="shared" si="734"/>
        <v>0</v>
      </c>
      <c r="AE329" s="1007">
        <f t="shared" si="622"/>
        <v>0</v>
      </c>
      <c r="AF329" s="1008"/>
      <c r="AG329" s="1009">
        <f t="shared" si="735"/>
        <v>0</v>
      </c>
      <c r="AH329" s="1007">
        <f t="shared" si="623"/>
        <v>0</v>
      </c>
      <c r="AI329" s="1008"/>
      <c r="AJ329" s="1009">
        <f t="shared" si="736"/>
        <v>0</v>
      </c>
      <c r="AK329" s="1007">
        <f t="shared" si="624"/>
        <v>4556.8935510000001</v>
      </c>
      <c r="AL329" s="1008">
        <v>3521.42</v>
      </c>
      <c r="AM329" s="1009">
        <f t="shared" si="737"/>
        <v>3063.6354000000001</v>
      </c>
      <c r="AN329" s="1007">
        <f t="shared" si="673"/>
        <v>0</v>
      </c>
      <c r="AO329" s="1008"/>
      <c r="AP329" s="1009">
        <f t="shared" si="674"/>
        <v>0</v>
      </c>
      <c r="AQ329" s="1007">
        <f t="shared" si="675"/>
        <v>0</v>
      </c>
      <c r="AR329" s="1008"/>
      <c r="AS329" s="1009">
        <f t="shared" si="676"/>
        <v>0</v>
      </c>
      <c r="AT329" s="1007">
        <f t="shared" si="677"/>
        <v>0</v>
      </c>
      <c r="AU329" s="1008"/>
      <c r="AV329" s="1009">
        <f t="shared" si="678"/>
        <v>0</v>
      </c>
      <c r="AW329" s="1007">
        <f t="shared" si="679"/>
        <v>0</v>
      </c>
      <c r="AX329" s="1008"/>
      <c r="AY329" s="1009">
        <f t="shared" si="680"/>
        <v>0</v>
      </c>
      <c r="AZ329" s="1007">
        <f t="shared" si="681"/>
        <v>0</v>
      </c>
      <c r="BA329" s="1008"/>
      <c r="BB329" s="1009">
        <f t="shared" si="682"/>
        <v>0</v>
      </c>
      <c r="BC329" s="1007">
        <f t="shared" si="683"/>
        <v>0</v>
      </c>
      <c r="BD329" s="1008"/>
      <c r="BE329" s="1009">
        <f t="shared" si="684"/>
        <v>0</v>
      </c>
      <c r="BF329" s="1007">
        <f t="shared" si="685"/>
        <v>0</v>
      </c>
      <c r="BG329" s="1008"/>
      <c r="BH329" s="1009">
        <f t="shared" si="686"/>
        <v>0</v>
      </c>
      <c r="BI329" s="1007">
        <f t="shared" si="687"/>
        <v>0</v>
      </c>
      <c r="BJ329" s="1008"/>
      <c r="BK329" s="1009">
        <f t="shared" si="688"/>
        <v>0</v>
      </c>
      <c r="BL329" s="1007">
        <f t="shared" si="689"/>
        <v>0</v>
      </c>
      <c r="BM329" s="1008"/>
      <c r="BN329" s="1009">
        <f t="shared" si="690"/>
        <v>0</v>
      </c>
      <c r="BO329" s="1007">
        <f t="shared" si="691"/>
        <v>0</v>
      </c>
      <c r="BP329" s="1008"/>
      <c r="BQ329" s="1009">
        <f t="shared" si="692"/>
        <v>0</v>
      </c>
      <c r="BR329" s="285">
        <f t="shared" si="695"/>
        <v>4556.8935510000001</v>
      </c>
      <c r="BS329" s="286">
        <f t="shared" si="696"/>
        <v>3521.42</v>
      </c>
      <c r="BT329" s="266">
        <f t="shared" si="697"/>
        <v>3063.6354000000001</v>
      </c>
      <c r="BU329" s="1010">
        <f t="shared" si="698"/>
        <v>0</v>
      </c>
      <c r="BV329" s="712">
        <f t="shared" si="665"/>
        <v>0</v>
      </c>
      <c r="BW329" s="1004">
        <f t="shared" si="668"/>
        <v>0</v>
      </c>
      <c r="BX329" s="1010">
        <f t="shared" si="743"/>
        <v>4556.8935510000001</v>
      </c>
      <c r="BY329" s="1011">
        <f t="shared" si="743"/>
        <v>3521.42</v>
      </c>
      <c r="BZ329" s="1004">
        <f t="shared" si="743"/>
        <v>3063.6354000000001</v>
      </c>
      <c r="CA329" s="1010">
        <f t="shared" si="670"/>
        <v>0</v>
      </c>
      <c r="CB329" s="1012"/>
      <c r="CC329" s="1004">
        <f t="shared" si="671"/>
        <v>0</v>
      </c>
      <c r="CD329" s="1013">
        <f t="shared" si="744"/>
        <v>4556.8935510000001</v>
      </c>
      <c r="CE329" s="1014">
        <f t="shared" si="744"/>
        <v>3521.42</v>
      </c>
      <c r="CF329" s="1015">
        <f t="shared" si="744"/>
        <v>3063.6354000000001</v>
      </c>
      <c r="CG329" s="1016"/>
      <c r="CI329" s="1018" t="s">
        <v>192</v>
      </c>
    </row>
    <row r="330" spans="1:87" s="972" customFormat="1" ht="15.95" customHeight="1">
      <c r="A330" s="177">
        <f t="shared" si="740"/>
        <v>286</v>
      </c>
      <c r="B330" s="165" t="s">
        <v>94</v>
      </c>
      <c r="C330" s="134" t="s">
        <v>229</v>
      </c>
      <c r="D330" s="166" t="s">
        <v>93</v>
      </c>
      <c r="E330" s="218"/>
      <c r="F330" s="758"/>
      <c r="G330" s="1207">
        <v>996.8</v>
      </c>
      <c r="H330" s="183"/>
      <c r="I330" s="207">
        <v>996.8</v>
      </c>
      <c r="J330" s="547">
        <f t="shared" si="726"/>
        <v>0</v>
      </c>
      <c r="K330" s="195"/>
      <c r="L330" s="492">
        <f t="shared" si="727"/>
        <v>0</v>
      </c>
      <c r="M330" s="547">
        <f t="shared" si="728"/>
        <v>1405.6376196799999</v>
      </c>
      <c r="N330" s="195">
        <v>996.8</v>
      </c>
      <c r="O330" s="492">
        <f t="shared" si="729"/>
        <v>908.00517760959997</v>
      </c>
      <c r="P330" s="547">
        <f t="shared" si="741"/>
        <v>0</v>
      </c>
      <c r="Q330" s="195"/>
      <c r="R330" s="492">
        <f t="shared" si="730"/>
        <v>0</v>
      </c>
      <c r="S330" s="547">
        <f t="shared" si="731"/>
        <v>0</v>
      </c>
      <c r="T330" s="195"/>
      <c r="U330" s="492">
        <f t="shared" si="732"/>
        <v>0</v>
      </c>
      <c r="V330" s="547">
        <f t="shared" si="619"/>
        <v>0</v>
      </c>
      <c r="W330" s="1074"/>
      <c r="X330" s="492">
        <f t="shared" si="733"/>
        <v>0</v>
      </c>
      <c r="Y330" s="547">
        <f t="shared" si="620"/>
        <v>0</v>
      </c>
      <c r="Z330" s="1074"/>
      <c r="AA330" s="492">
        <f t="shared" si="447"/>
        <v>0</v>
      </c>
      <c r="AB330" s="547">
        <f t="shared" si="621"/>
        <v>0</v>
      </c>
      <c r="AC330" s="195"/>
      <c r="AD330" s="492">
        <f t="shared" si="734"/>
        <v>0</v>
      </c>
      <c r="AE330" s="547">
        <f t="shared" si="622"/>
        <v>0</v>
      </c>
      <c r="AF330" s="195"/>
      <c r="AG330" s="492">
        <f t="shared" si="735"/>
        <v>0</v>
      </c>
      <c r="AH330" s="547">
        <f t="shared" si="623"/>
        <v>0</v>
      </c>
      <c r="AI330" s="195"/>
      <c r="AJ330" s="492">
        <f t="shared" si="736"/>
        <v>0</v>
      </c>
      <c r="AK330" s="547">
        <f t="shared" si="624"/>
        <v>0</v>
      </c>
      <c r="AL330" s="195"/>
      <c r="AM330" s="492">
        <f t="shared" si="737"/>
        <v>0</v>
      </c>
      <c r="AN330" s="547">
        <f t="shared" ref="AN330:AN340" si="745">AO330*AN$3</f>
        <v>0</v>
      </c>
      <c r="AO330" s="195"/>
      <c r="AP330" s="492">
        <f t="shared" ref="AP330:AP350" si="746">AO330*AP$3</f>
        <v>0</v>
      </c>
      <c r="AQ330" s="547">
        <f t="shared" ref="AQ330:AQ340" si="747">AR330*AQ$3</f>
        <v>0</v>
      </c>
      <c r="AR330" s="195"/>
      <c r="AS330" s="492">
        <f t="shared" ref="AS330:AS349" si="748">AR330*AS$3</f>
        <v>0</v>
      </c>
      <c r="AT330" s="547">
        <f t="shared" ref="AT330:AT340" si="749">AU330*AT$3</f>
        <v>0</v>
      </c>
      <c r="AU330" s="195"/>
      <c r="AV330" s="492">
        <f t="shared" ref="AV330:AV349" si="750">AU330*AV$3</f>
        <v>0</v>
      </c>
      <c r="AW330" s="547">
        <f t="shared" ref="AW330:AW341" si="751">AX330*AW$3</f>
        <v>0</v>
      </c>
      <c r="AX330" s="195"/>
      <c r="AY330" s="492">
        <f t="shared" ref="AY330:AY349" si="752">AX330*AY$3</f>
        <v>0</v>
      </c>
      <c r="AZ330" s="547">
        <f t="shared" ref="AZ330:AZ340" si="753">BA330*AZ$3</f>
        <v>0</v>
      </c>
      <c r="BA330" s="195"/>
      <c r="BB330" s="492">
        <f t="shared" ref="BB330:BB350" si="754">BA330*BB$3</f>
        <v>0</v>
      </c>
      <c r="BC330" s="547">
        <f t="shared" ref="BC330:BC340" si="755">BD330*BC$3</f>
        <v>0</v>
      </c>
      <c r="BD330" s="195"/>
      <c r="BE330" s="492">
        <f t="shared" ref="BE330:BE349" si="756">BD330*BE$3</f>
        <v>0</v>
      </c>
      <c r="BF330" s="547">
        <f t="shared" ref="BF330:BF340" si="757">BG330*BF$3</f>
        <v>0</v>
      </c>
      <c r="BG330" s="195"/>
      <c r="BH330" s="492">
        <f t="shared" ref="BH330:BH349" si="758">BG330*BH$3</f>
        <v>0</v>
      </c>
      <c r="BI330" s="547">
        <f t="shared" ref="BI330:BI340" si="759">BJ330*BI$3</f>
        <v>0</v>
      </c>
      <c r="BJ330" s="195"/>
      <c r="BK330" s="492">
        <f t="shared" ref="BK330:BK349" si="760">BJ330*BK$3</f>
        <v>0</v>
      </c>
      <c r="BL330" s="547">
        <f t="shared" ref="BL330:BL340" si="761">BM330*BL$3</f>
        <v>0</v>
      </c>
      <c r="BM330" s="195"/>
      <c r="BN330" s="492">
        <f t="shared" ref="BN330:BN349" si="762">BM330*BN$3</f>
        <v>0</v>
      </c>
      <c r="BO330" s="547">
        <f t="shared" ref="BO330:BO340" si="763">BP330*BO$3</f>
        <v>0</v>
      </c>
      <c r="BP330" s="195"/>
      <c r="BQ330" s="492">
        <f t="shared" ref="BQ330:BQ349" si="764">BP330*BQ$3</f>
        <v>0</v>
      </c>
      <c r="BR330" s="285">
        <f t="shared" si="695"/>
        <v>1405.6376196799999</v>
      </c>
      <c r="BS330" s="286">
        <f t="shared" si="696"/>
        <v>996.8</v>
      </c>
      <c r="BT330" s="266">
        <f t="shared" si="697"/>
        <v>908.00517760959997</v>
      </c>
      <c r="BU330" s="285">
        <f t="shared" si="698"/>
        <v>0</v>
      </c>
      <c r="BV330" s="712">
        <f t="shared" si="665"/>
        <v>0</v>
      </c>
      <c r="BW330" s="266">
        <f t="shared" si="668"/>
        <v>0</v>
      </c>
      <c r="BX330" s="285"/>
      <c r="BY330" s="286">
        <f>BS330+BV330</f>
        <v>996.8</v>
      </c>
      <c r="BZ330" s="266"/>
      <c r="CA330" s="285"/>
      <c r="CB330" s="715"/>
      <c r="CC330" s="266"/>
      <c r="CD330" s="309"/>
      <c r="CE330" s="310">
        <f>BY330+CB330</f>
        <v>996.8</v>
      </c>
      <c r="CF330" s="308"/>
      <c r="CG330" s="326"/>
      <c r="CI330" s="737"/>
    </row>
    <row r="331" spans="1:87" s="972" customFormat="1" ht="15.95" customHeight="1">
      <c r="A331" s="177">
        <f t="shared" si="740"/>
        <v>287</v>
      </c>
      <c r="B331" s="2001" t="s">
        <v>451</v>
      </c>
      <c r="C331" s="2002"/>
      <c r="D331" s="2003"/>
      <c r="E331" s="185"/>
      <c r="F331" s="758"/>
      <c r="G331" s="266">
        <f>F331*G$3</f>
        <v>0</v>
      </c>
      <c r="H331" s="183"/>
      <c r="I331" s="207"/>
      <c r="J331" s="547">
        <f t="shared" si="726"/>
        <v>0</v>
      </c>
      <c r="K331" s="195"/>
      <c r="L331" s="492">
        <f t="shared" si="727"/>
        <v>0</v>
      </c>
      <c r="M331" s="547">
        <f t="shared" si="728"/>
        <v>0</v>
      </c>
      <c r="N331" s="195"/>
      <c r="O331" s="492">
        <f t="shared" si="729"/>
        <v>0</v>
      </c>
      <c r="P331" s="547">
        <f t="shared" si="741"/>
        <v>0</v>
      </c>
      <c r="Q331" s="195"/>
      <c r="R331" s="492">
        <f t="shared" si="730"/>
        <v>0</v>
      </c>
      <c r="S331" s="547">
        <f t="shared" si="731"/>
        <v>0</v>
      </c>
      <c r="T331" s="195"/>
      <c r="U331" s="492">
        <f t="shared" si="732"/>
        <v>0</v>
      </c>
      <c r="V331" s="547">
        <f t="shared" si="619"/>
        <v>0</v>
      </c>
      <c r="W331" s="1074"/>
      <c r="X331" s="492">
        <f t="shared" si="733"/>
        <v>0</v>
      </c>
      <c r="Y331" s="547">
        <f t="shared" si="620"/>
        <v>0</v>
      </c>
      <c r="Z331" s="1074"/>
      <c r="AA331" s="492">
        <f t="shared" si="447"/>
        <v>0</v>
      </c>
      <c r="AB331" s="547">
        <f t="shared" si="621"/>
        <v>0</v>
      </c>
      <c r="AC331" s="195"/>
      <c r="AD331" s="492">
        <f t="shared" si="734"/>
        <v>0</v>
      </c>
      <c r="AE331" s="547">
        <f t="shared" si="622"/>
        <v>0</v>
      </c>
      <c r="AF331" s="195"/>
      <c r="AG331" s="492">
        <f t="shared" si="735"/>
        <v>0</v>
      </c>
      <c r="AH331" s="547">
        <f t="shared" si="623"/>
        <v>0</v>
      </c>
      <c r="AI331" s="195"/>
      <c r="AJ331" s="492">
        <f t="shared" si="736"/>
        <v>0</v>
      </c>
      <c r="AK331" s="547">
        <f t="shared" si="624"/>
        <v>0</v>
      </c>
      <c r="AL331" s="195"/>
      <c r="AM331" s="492">
        <f t="shared" si="737"/>
        <v>0</v>
      </c>
      <c r="AN331" s="547">
        <f t="shared" si="745"/>
        <v>0</v>
      </c>
      <c r="AO331" s="195"/>
      <c r="AP331" s="492">
        <f t="shared" si="746"/>
        <v>0</v>
      </c>
      <c r="AQ331" s="547">
        <f t="shared" si="747"/>
        <v>0</v>
      </c>
      <c r="AR331" s="195"/>
      <c r="AS331" s="492">
        <f t="shared" si="748"/>
        <v>0</v>
      </c>
      <c r="AT331" s="547">
        <f t="shared" si="749"/>
        <v>0</v>
      </c>
      <c r="AU331" s="195"/>
      <c r="AV331" s="492">
        <f t="shared" si="750"/>
        <v>0</v>
      </c>
      <c r="AW331" s="547">
        <f t="shared" si="751"/>
        <v>0</v>
      </c>
      <c r="AX331" s="195"/>
      <c r="AY331" s="492">
        <f t="shared" si="752"/>
        <v>0</v>
      </c>
      <c r="AZ331" s="547">
        <f t="shared" si="753"/>
        <v>0</v>
      </c>
      <c r="BA331" s="195"/>
      <c r="BB331" s="492">
        <f t="shared" si="754"/>
        <v>0</v>
      </c>
      <c r="BC331" s="547">
        <f t="shared" si="755"/>
        <v>0</v>
      </c>
      <c r="BD331" s="195"/>
      <c r="BE331" s="492">
        <f t="shared" si="756"/>
        <v>0</v>
      </c>
      <c r="BF331" s="547">
        <f t="shared" si="757"/>
        <v>0</v>
      </c>
      <c r="BG331" s="195"/>
      <c r="BH331" s="492">
        <f t="shared" si="758"/>
        <v>0</v>
      </c>
      <c r="BI331" s="547">
        <f t="shared" si="759"/>
        <v>0</v>
      </c>
      <c r="BJ331" s="195"/>
      <c r="BK331" s="492">
        <f t="shared" si="760"/>
        <v>0</v>
      </c>
      <c r="BL331" s="547">
        <f t="shared" si="761"/>
        <v>0</v>
      </c>
      <c r="BM331" s="195"/>
      <c r="BN331" s="492">
        <f t="shared" si="762"/>
        <v>0</v>
      </c>
      <c r="BO331" s="547">
        <f t="shared" si="763"/>
        <v>0</v>
      </c>
      <c r="BP331" s="195"/>
      <c r="BQ331" s="492">
        <f t="shared" si="764"/>
        <v>0</v>
      </c>
      <c r="BR331" s="285"/>
      <c r="BS331" s="286">
        <f>K331+N331+Q331+T331+W331+Z331+AC331+AF331+AI331+AL331</f>
        <v>0</v>
      </c>
      <c r="BT331" s="266"/>
      <c r="BU331" s="285"/>
      <c r="BV331" s="712">
        <f t="shared" si="665"/>
        <v>0</v>
      </c>
      <c r="BW331" s="266"/>
      <c r="BX331" s="285"/>
      <c r="BY331" s="286"/>
      <c r="BZ331" s="266"/>
      <c r="CA331" s="285"/>
      <c r="CB331" s="715"/>
      <c r="CC331" s="266"/>
      <c r="CD331" s="309"/>
      <c r="CE331" s="310"/>
      <c r="CF331" s="308"/>
      <c r="CG331" s="326"/>
      <c r="CI331" s="737"/>
    </row>
    <row r="332" spans="1:87" s="972" customFormat="1" ht="15.95" customHeight="1">
      <c r="A332" s="177">
        <f t="shared" si="740"/>
        <v>288</v>
      </c>
      <c r="B332" s="165" t="s">
        <v>1129</v>
      </c>
      <c r="C332" s="134" t="s">
        <v>219</v>
      </c>
      <c r="D332" s="167" t="s">
        <v>483</v>
      </c>
      <c r="E332" s="218"/>
      <c r="F332" s="758">
        <f>Training!F41</f>
        <v>25396</v>
      </c>
      <c r="G332" s="1207">
        <v>26998</v>
      </c>
      <c r="H332" s="183"/>
      <c r="I332" s="207">
        <v>26998</v>
      </c>
      <c r="J332" s="547">
        <f t="shared" si="726"/>
        <v>0</v>
      </c>
      <c r="K332" s="195"/>
      <c r="L332" s="492">
        <f t="shared" si="727"/>
        <v>0</v>
      </c>
      <c r="M332" s="547">
        <f t="shared" si="728"/>
        <v>0</v>
      </c>
      <c r="N332" s="195"/>
      <c r="O332" s="492">
        <f t="shared" si="729"/>
        <v>0</v>
      </c>
      <c r="P332" s="547">
        <f t="shared" si="741"/>
        <v>0</v>
      </c>
      <c r="Q332" s="195"/>
      <c r="R332" s="492">
        <f t="shared" si="730"/>
        <v>0</v>
      </c>
      <c r="S332" s="547">
        <f t="shared" si="731"/>
        <v>0</v>
      </c>
      <c r="T332" s="195"/>
      <c r="U332" s="492">
        <f t="shared" si="732"/>
        <v>0</v>
      </c>
      <c r="V332" s="547">
        <f t="shared" si="619"/>
        <v>0</v>
      </c>
      <c r="W332" s="1074"/>
      <c r="X332" s="492">
        <f t="shared" si="733"/>
        <v>0</v>
      </c>
      <c r="Y332" s="547">
        <f t="shared" si="620"/>
        <v>0</v>
      </c>
      <c r="Z332" s="1074"/>
      <c r="AA332" s="492">
        <f>Z332*AA$3</f>
        <v>0</v>
      </c>
      <c r="AB332" s="547">
        <f t="shared" si="621"/>
        <v>0</v>
      </c>
      <c r="AC332" s="195"/>
      <c r="AD332" s="492">
        <f t="shared" si="734"/>
        <v>0</v>
      </c>
      <c r="AE332" s="547">
        <f t="shared" si="622"/>
        <v>0</v>
      </c>
      <c r="AF332" s="195"/>
      <c r="AG332" s="492">
        <f t="shared" si="735"/>
        <v>0</v>
      </c>
      <c r="AH332" s="547">
        <f t="shared" si="623"/>
        <v>0</v>
      </c>
      <c r="AI332" s="195"/>
      <c r="AJ332" s="492">
        <f t="shared" si="736"/>
        <v>0</v>
      </c>
      <c r="AK332" s="547">
        <f t="shared" si="624"/>
        <v>0</v>
      </c>
      <c r="AL332" s="195"/>
      <c r="AM332" s="492">
        <f t="shared" si="737"/>
        <v>0</v>
      </c>
      <c r="AN332" s="547">
        <f t="shared" si="745"/>
        <v>0</v>
      </c>
      <c r="AO332" s="195"/>
      <c r="AP332" s="492">
        <f t="shared" si="746"/>
        <v>0</v>
      </c>
      <c r="AQ332" s="547">
        <f t="shared" si="747"/>
        <v>0</v>
      </c>
      <c r="AR332" s="195"/>
      <c r="AS332" s="492">
        <f t="shared" si="748"/>
        <v>0</v>
      </c>
      <c r="AT332" s="547">
        <f t="shared" si="749"/>
        <v>0</v>
      </c>
      <c r="AU332" s="195"/>
      <c r="AV332" s="492">
        <f t="shared" si="750"/>
        <v>0</v>
      </c>
      <c r="AW332" s="547">
        <f t="shared" si="751"/>
        <v>34936.761899999998</v>
      </c>
      <c r="AX332" s="195">
        <v>26998</v>
      </c>
      <c r="AY332" s="492">
        <f t="shared" si="752"/>
        <v>23488.26</v>
      </c>
      <c r="AZ332" s="547">
        <f t="shared" si="753"/>
        <v>0</v>
      </c>
      <c r="BA332" s="195"/>
      <c r="BB332" s="492">
        <f t="shared" si="754"/>
        <v>0</v>
      </c>
      <c r="BC332" s="547">
        <f t="shared" si="755"/>
        <v>0</v>
      </c>
      <c r="BD332" s="195"/>
      <c r="BE332" s="492">
        <f t="shared" si="756"/>
        <v>0</v>
      </c>
      <c r="BF332" s="547">
        <f t="shared" si="757"/>
        <v>0</v>
      </c>
      <c r="BG332" s="195"/>
      <c r="BH332" s="492">
        <f t="shared" si="758"/>
        <v>0</v>
      </c>
      <c r="BI332" s="547">
        <f t="shared" si="759"/>
        <v>0</v>
      </c>
      <c r="BJ332" s="195"/>
      <c r="BK332" s="492">
        <f t="shared" si="760"/>
        <v>0</v>
      </c>
      <c r="BL332" s="547">
        <f t="shared" si="761"/>
        <v>0</v>
      </c>
      <c r="BM332" s="195"/>
      <c r="BN332" s="492">
        <f t="shared" si="762"/>
        <v>0</v>
      </c>
      <c r="BO332" s="547">
        <f t="shared" si="763"/>
        <v>0</v>
      </c>
      <c r="BP332" s="195"/>
      <c r="BQ332" s="492">
        <f t="shared" si="764"/>
        <v>0</v>
      </c>
      <c r="BR332" s="285">
        <f>J332+M332+P332+S332+V332+Y332+AB332+AE332+AH332+AK332+AN332+AQ332+AT332+AW332+AZ332+BC332+BF332+BI332+BL332+BO332</f>
        <v>34936.761899999998</v>
      </c>
      <c r="BS332" s="286">
        <f>K332+N332+Q332+T332+W332+Z332+AC332+AF332+AI332+AL332+AO332+AR332+AU332+AX332+BA332+BD332+BG332+BJ332+BM332+BP332</f>
        <v>26998</v>
      </c>
      <c r="BT332" s="266">
        <f>L332+O332+R332+U332+X332+AA332+AD332+AG332+AJ332+AM332+AP332+AS332+AV332+AY332+BB332+BE332+BH332+BK332+BN332+BQ332</f>
        <v>23488.26</v>
      </c>
      <c r="BU332" s="740">
        <f t="shared" ref="BU332:BU350" si="765">BV332*BU$3</f>
        <v>0</v>
      </c>
      <c r="BV332" s="712">
        <f t="shared" si="665"/>
        <v>0</v>
      </c>
      <c r="BW332" s="266">
        <f>BV332*BW$3</f>
        <v>0</v>
      </c>
      <c r="BX332" s="285">
        <f t="shared" ref="BX332:BZ335" si="766">BR332+BU332</f>
        <v>34936.761899999998</v>
      </c>
      <c r="BY332" s="286">
        <f t="shared" si="766"/>
        <v>26998</v>
      </c>
      <c r="BZ332" s="266">
        <f>BT332+BW332</f>
        <v>23488.26</v>
      </c>
      <c r="CA332" s="285">
        <f t="shared" ref="CA332:CA342" si="767">CB332*CA$3</f>
        <v>0</v>
      </c>
      <c r="CB332" s="715">
        <v>0</v>
      </c>
      <c r="CC332" s="266">
        <f t="shared" ref="CC332:CC342" si="768">CB332*$CC$3</f>
        <v>0</v>
      </c>
      <c r="CD332" s="309">
        <f t="shared" ref="CD332:CF334" si="769">BX332+CA332</f>
        <v>34936.761899999998</v>
      </c>
      <c r="CE332" s="310">
        <f t="shared" si="769"/>
        <v>26998</v>
      </c>
      <c r="CF332" s="308">
        <f>BZ332+CC332</f>
        <v>23488.26</v>
      </c>
      <c r="CG332" s="326"/>
      <c r="CI332" s="737"/>
    </row>
    <row r="333" spans="1:87" s="972" customFormat="1" ht="30.75" customHeight="1">
      <c r="A333" s="177">
        <f t="shared" si="740"/>
        <v>289</v>
      </c>
      <c r="B333" s="165" t="s">
        <v>484</v>
      </c>
      <c r="C333" s="134" t="s">
        <v>219</v>
      </c>
      <c r="D333" s="166" t="s">
        <v>485</v>
      </c>
      <c r="E333" s="218"/>
      <c r="F333" s="758">
        <v>0</v>
      </c>
      <c r="G333" s="266">
        <v>8464.7000000000007</v>
      </c>
      <c r="H333" s="183"/>
      <c r="I333" s="207">
        <v>8464.7000000000007</v>
      </c>
      <c r="J333" s="547">
        <f t="shared" si="726"/>
        <v>0</v>
      </c>
      <c r="K333" s="195"/>
      <c r="L333" s="492">
        <f t="shared" si="727"/>
        <v>0</v>
      </c>
      <c r="M333" s="547">
        <f t="shared" si="728"/>
        <v>0</v>
      </c>
      <c r="N333" s="195"/>
      <c r="O333" s="492">
        <f t="shared" si="729"/>
        <v>0</v>
      </c>
      <c r="P333" s="547">
        <f t="shared" si="741"/>
        <v>0</v>
      </c>
      <c r="Q333" s="195"/>
      <c r="R333" s="492">
        <f t="shared" si="730"/>
        <v>0</v>
      </c>
      <c r="S333" s="547">
        <f t="shared" si="731"/>
        <v>0</v>
      </c>
      <c r="T333" s="195"/>
      <c r="U333" s="492">
        <f t="shared" si="732"/>
        <v>0</v>
      </c>
      <c r="V333" s="547">
        <f t="shared" si="619"/>
        <v>2199.7556204985003</v>
      </c>
      <c r="W333" s="1074">
        <v>1699.9</v>
      </c>
      <c r="X333" s="492">
        <f t="shared" si="733"/>
        <v>1478.9130067996</v>
      </c>
      <c r="Y333" s="547">
        <f t="shared" si="620"/>
        <v>7322.7904187643608</v>
      </c>
      <c r="Z333" s="1074">
        <v>5961</v>
      </c>
      <c r="AA333" s="492">
        <f>Z333*AA$3</f>
        <v>4962.9550757668794</v>
      </c>
      <c r="AB333" s="547">
        <f t="shared" si="621"/>
        <v>0</v>
      </c>
      <c r="AC333" s="195"/>
      <c r="AD333" s="492">
        <f t="shared" si="734"/>
        <v>0</v>
      </c>
      <c r="AE333" s="547">
        <f t="shared" si="622"/>
        <v>1040.1573899999999</v>
      </c>
      <c r="AF333" s="195">
        <v>803.8</v>
      </c>
      <c r="AG333" s="492">
        <f t="shared" si="735"/>
        <v>699.30599999999993</v>
      </c>
      <c r="AH333" s="547">
        <f t="shared" si="623"/>
        <v>0</v>
      </c>
      <c r="AI333" s="195"/>
      <c r="AJ333" s="492">
        <f t="shared" si="736"/>
        <v>0</v>
      </c>
      <c r="AK333" s="547">
        <f t="shared" si="624"/>
        <v>0</v>
      </c>
      <c r="AL333" s="195"/>
      <c r="AM333" s="492">
        <f t="shared" si="737"/>
        <v>0</v>
      </c>
      <c r="AN333" s="547">
        <f t="shared" si="745"/>
        <v>0</v>
      </c>
      <c r="AO333" s="195"/>
      <c r="AP333" s="492">
        <f t="shared" si="746"/>
        <v>0</v>
      </c>
      <c r="AQ333" s="547">
        <f t="shared" si="747"/>
        <v>0</v>
      </c>
      <c r="AR333" s="195"/>
      <c r="AS333" s="492">
        <f t="shared" si="748"/>
        <v>0</v>
      </c>
      <c r="AT333" s="547">
        <f t="shared" si="749"/>
        <v>0</v>
      </c>
      <c r="AU333" s="195"/>
      <c r="AV333" s="492">
        <f t="shared" si="750"/>
        <v>0</v>
      </c>
      <c r="AW333" s="547">
        <f t="shared" si="751"/>
        <v>0</v>
      </c>
      <c r="AX333" s="195"/>
      <c r="AY333" s="492">
        <f t="shared" si="752"/>
        <v>0</v>
      </c>
      <c r="AZ333" s="547">
        <f t="shared" si="753"/>
        <v>2285.4734669999998</v>
      </c>
      <c r="BA333" s="195">
        <v>1766.14</v>
      </c>
      <c r="BB333" s="492">
        <f t="shared" si="754"/>
        <v>1536.5418</v>
      </c>
      <c r="BC333" s="547">
        <f t="shared" si="755"/>
        <v>0</v>
      </c>
      <c r="BD333" s="195"/>
      <c r="BE333" s="492">
        <f t="shared" si="756"/>
        <v>0</v>
      </c>
      <c r="BF333" s="547">
        <f t="shared" si="757"/>
        <v>0</v>
      </c>
      <c r="BG333" s="195"/>
      <c r="BH333" s="492">
        <f t="shared" si="758"/>
        <v>0</v>
      </c>
      <c r="BI333" s="547">
        <f t="shared" si="759"/>
        <v>0</v>
      </c>
      <c r="BJ333" s="195"/>
      <c r="BK333" s="492">
        <f t="shared" si="760"/>
        <v>0</v>
      </c>
      <c r="BL333" s="547">
        <f t="shared" si="761"/>
        <v>0</v>
      </c>
      <c r="BM333" s="195"/>
      <c r="BN333" s="492">
        <f t="shared" si="762"/>
        <v>0</v>
      </c>
      <c r="BO333" s="547">
        <f t="shared" si="763"/>
        <v>0</v>
      </c>
      <c r="BP333" s="195"/>
      <c r="BQ333" s="492">
        <f t="shared" si="764"/>
        <v>0</v>
      </c>
      <c r="BR333" s="285">
        <f t="shared" ref="BR333:BR350" si="770">J333+M333+P333+S333+V333+Y333+AB333+AE333+AH333+AK333+AN333+AQ333+AT333+AW333+AZ333+BC333+BF333+BI333+BL333+BO333</f>
        <v>12848.176896262861</v>
      </c>
      <c r="BS333" s="286">
        <f t="shared" ref="BS333:BS350" si="771">K333+N333+Q333+T333+W333+Z333+AC333+AF333+AI333+AL333+AO333+AR333+AU333+AX333+BA333+BD333+BG333+BJ333+BM333+BP333</f>
        <v>10230.839999999998</v>
      </c>
      <c r="BT333" s="266">
        <f>L333+O333+R333+U333+X333+AA333+AD333+AG333+AJ333+AM333+AP333+AS333+AV333+AY333+BB333+BE333+BH333+BK333+BN333+BQ333</f>
        <v>8677.7158825664792</v>
      </c>
      <c r="BU333" s="740">
        <f t="shared" si="765"/>
        <v>-2242.644571999997</v>
      </c>
      <c r="BV333" s="712">
        <f t="shared" si="665"/>
        <v>-1766.1399999999976</v>
      </c>
      <c r="BW333" s="266">
        <f>BV333*BW$3</f>
        <v>-1512.481674779998</v>
      </c>
      <c r="BX333" s="285">
        <f t="shared" si="766"/>
        <v>10605.532324262864</v>
      </c>
      <c r="BY333" s="286">
        <f t="shared" si="766"/>
        <v>8464.7000000000007</v>
      </c>
      <c r="BZ333" s="266">
        <f>BT333+BW333</f>
        <v>7165.2342077864814</v>
      </c>
      <c r="CA333" s="285">
        <f t="shared" si="767"/>
        <v>0</v>
      </c>
      <c r="CB333" s="715">
        <v>0</v>
      </c>
      <c r="CC333" s="266">
        <f t="shared" si="768"/>
        <v>0</v>
      </c>
      <c r="CD333" s="309">
        <f t="shared" si="769"/>
        <v>10605.532324262864</v>
      </c>
      <c r="CE333" s="310">
        <f t="shared" si="769"/>
        <v>8464.7000000000007</v>
      </c>
      <c r="CF333" s="308">
        <f>BZ333+CC333</f>
        <v>7165.2342077864814</v>
      </c>
      <c r="CG333" s="326"/>
      <c r="CI333" s="737"/>
    </row>
    <row r="334" spans="1:87" s="972" customFormat="1" ht="30.75" customHeight="1">
      <c r="A334" s="1072">
        <f t="shared" si="740"/>
        <v>290</v>
      </c>
      <c r="B334" s="165" t="s">
        <v>289</v>
      </c>
      <c r="C334" s="134" t="s">
        <v>219</v>
      </c>
      <c r="D334" s="1488" t="s">
        <v>167</v>
      </c>
      <c r="E334" s="218"/>
      <c r="F334" s="758">
        <v>0</v>
      </c>
      <c r="G334" s="1207">
        <v>3000</v>
      </c>
      <c r="H334" s="183"/>
      <c r="I334" s="207">
        <v>682</v>
      </c>
      <c r="J334" s="547">
        <f t="shared" si="726"/>
        <v>0</v>
      </c>
      <c r="K334" s="195"/>
      <c r="L334" s="492">
        <f t="shared" si="727"/>
        <v>0</v>
      </c>
      <c r="M334" s="547">
        <f t="shared" si="728"/>
        <v>0</v>
      </c>
      <c r="N334" s="195"/>
      <c r="O334" s="492">
        <f t="shared" si="729"/>
        <v>0</v>
      </c>
      <c r="P334" s="547">
        <f t="shared" si="741"/>
        <v>0</v>
      </c>
      <c r="Q334" s="195"/>
      <c r="R334" s="492">
        <f t="shared" si="730"/>
        <v>0</v>
      </c>
      <c r="S334" s="547">
        <f t="shared" si="731"/>
        <v>0</v>
      </c>
      <c r="T334" s="195"/>
      <c r="U334" s="492">
        <f t="shared" si="732"/>
        <v>0</v>
      </c>
      <c r="V334" s="547">
        <f t="shared" si="619"/>
        <v>0</v>
      </c>
      <c r="W334" s="1074">
        <v>0</v>
      </c>
      <c r="X334" s="492">
        <f t="shared" si="733"/>
        <v>0</v>
      </c>
      <c r="Y334" s="547">
        <f t="shared" si="620"/>
        <v>0</v>
      </c>
      <c r="Z334" s="1074">
        <v>0</v>
      </c>
      <c r="AA334" s="492">
        <f t="shared" ref="AA334:AA366" si="772">Z334*AA$3</f>
        <v>0</v>
      </c>
      <c r="AB334" s="547">
        <f t="shared" si="621"/>
        <v>0</v>
      </c>
      <c r="AC334" s="195"/>
      <c r="AD334" s="492">
        <f t="shared" si="734"/>
        <v>0</v>
      </c>
      <c r="AE334" s="547">
        <f t="shared" si="622"/>
        <v>0</v>
      </c>
      <c r="AF334" s="195">
        <v>0</v>
      </c>
      <c r="AG334" s="492">
        <f t="shared" si="735"/>
        <v>0</v>
      </c>
      <c r="AH334" s="547">
        <f t="shared" si="623"/>
        <v>0</v>
      </c>
      <c r="AI334" s="195"/>
      <c r="AJ334" s="492">
        <f t="shared" si="736"/>
        <v>0</v>
      </c>
      <c r="AK334" s="547">
        <f t="shared" si="624"/>
        <v>0</v>
      </c>
      <c r="AL334" s="195"/>
      <c r="AM334" s="492">
        <f t="shared" si="737"/>
        <v>0</v>
      </c>
      <c r="AN334" s="547">
        <f>AO334*AN$3</f>
        <v>0</v>
      </c>
      <c r="AO334" s="195"/>
      <c r="AP334" s="492">
        <f>AO334*AP$3</f>
        <v>0</v>
      </c>
      <c r="AQ334" s="547">
        <f>AR334*AQ$3</f>
        <v>0</v>
      </c>
      <c r="AR334" s="195"/>
      <c r="AS334" s="492">
        <f>AR334*AS$3</f>
        <v>0</v>
      </c>
      <c r="AT334" s="547">
        <f>AU334*AT$3</f>
        <v>0</v>
      </c>
      <c r="AU334" s="195"/>
      <c r="AV334" s="492">
        <f>AU334*AV$3</f>
        <v>0</v>
      </c>
      <c r="AW334" s="547">
        <f>AX334*AW$3</f>
        <v>0</v>
      </c>
      <c r="AX334" s="195"/>
      <c r="AY334" s="492">
        <f>AX334*AY$3</f>
        <v>0</v>
      </c>
      <c r="AZ334" s="547">
        <f>BA334*AZ$3</f>
        <v>0</v>
      </c>
      <c r="BA334" s="195"/>
      <c r="BB334" s="492">
        <f>BA334*BB$3</f>
        <v>0</v>
      </c>
      <c r="BC334" s="547">
        <f>BD334*BC$3</f>
        <v>0</v>
      </c>
      <c r="BD334" s="195"/>
      <c r="BE334" s="492">
        <f>BD334*BE$3</f>
        <v>0</v>
      </c>
      <c r="BF334" s="547">
        <f>BG334*BF$3</f>
        <v>0</v>
      </c>
      <c r="BG334" s="195"/>
      <c r="BH334" s="492">
        <f>BG334*BH$3</f>
        <v>0</v>
      </c>
      <c r="BI334" s="547">
        <f>BJ334*BI$3</f>
        <v>0</v>
      </c>
      <c r="BJ334" s="195"/>
      <c r="BK334" s="492">
        <f>BJ334*BK$3</f>
        <v>0</v>
      </c>
      <c r="BL334" s="547">
        <f>BM334*BL$3</f>
        <v>0</v>
      </c>
      <c r="BM334" s="195"/>
      <c r="BN334" s="492">
        <f>BM334*BN$3</f>
        <v>0</v>
      </c>
      <c r="BO334" s="547">
        <f>BP334*BO$3</f>
        <v>0</v>
      </c>
      <c r="BP334" s="195"/>
      <c r="BQ334" s="492">
        <f>BP334*BQ$3</f>
        <v>0</v>
      </c>
      <c r="BR334" s="285">
        <f>J334+M334+P334+S334+V334+Y334+AB334+AE334+AH334+AK334+AN334+AQ334+AT334+AW334+AZ334+BC334+BF334+BI334+BL334+BO334</f>
        <v>0</v>
      </c>
      <c r="BS334" s="286">
        <f>K334+N334+Q334+T334+W334+Z334+AC334+AF334+AI334+AL334+AO334+AR334+AU334+AX334+BA334+BD334+BG334+BJ334+BM334+BP334</f>
        <v>0</v>
      </c>
      <c r="BT334" s="266">
        <f>L334+O334+R334+U334+X334+AA334+AD334+AG334+AJ334+AM334+AP334+AS334+AV334+AY334+BB334+BE334+BH334+BK334+BN334+BQ334</f>
        <v>0</v>
      </c>
      <c r="BU334" s="740">
        <f>BV334*BU$3</f>
        <v>866.00360000000001</v>
      </c>
      <c r="BV334" s="712">
        <f t="shared" si="665"/>
        <v>682</v>
      </c>
      <c r="BW334" s="266">
        <f>BV334*BW$3</f>
        <v>584.04911400000003</v>
      </c>
      <c r="BX334" s="285">
        <f t="shared" si="766"/>
        <v>866.00360000000001</v>
      </c>
      <c r="BY334" s="286">
        <f t="shared" si="766"/>
        <v>682</v>
      </c>
      <c r="BZ334" s="266">
        <f t="shared" si="766"/>
        <v>584.04911400000003</v>
      </c>
      <c r="CA334" s="285">
        <f t="shared" si="767"/>
        <v>2943.3964000000001</v>
      </c>
      <c r="CB334" s="715">
        <v>2318</v>
      </c>
      <c r="CC334" s="266">
        <f t="shared" si="768"/>
        <v>1985.0818860000002</v>
      </c>
      <c r="CD334" s="309">
        <f t="shared" si="769"/>
        <v>3809.4</v>
      </c>
      <c r="CE334" s="310">
        <f t="shared" si="769"/>
        <v>3000</v>
      </c>
      <c r="CF334" s="308">
        <f t="shared" si="769"/>
        <v>2569.1310000000003</v>
      </c>
      <c r="CG334" s="326"/>
      <c r="CI334" s="737"/>
    </row>
    <row r="335" spans="1:87" s="972" customFormat="1" ht="15.95" customHeight="1">
      <c r="A335" s="177">
        <f t="shared" si="740"/>
        <v>291</v>
      </c>
      <c r="B335" s="165" t="s">
        <v>484</v>
      </c>
      <c r="C335" s="134" t="s">
        <v>219</v>
      </c>
      <c r="D335" s="166" t="s">
        <v>95</v>
      </c>
      <c r="E335" s="218"/>
      <c r="F335" s="758"/>
      <c r="G335" s="1207">
        <v>1727.8</v>
      </c>
      <c r="H335" s="183"/>
      <c r="I335" s="207">
        <v>1727.8</v>
      </c>
      <c r="J335" s="547">
        <f t="shared" si="726"/>
        <v>0</v>
      </c>
      <c r="K335" s="195"/>
      <c r="L335" s="492">
        <f t="shared" si="727"/>
        <v>0</v>
      </c>
      <c r="M335" s="547">
        <f t="shared" si="728"/>
        <v>0</v>
      </c>
      <c r="N335" s="195"/>
      <c r="O335" s="492">
        <f t="shared" si="729"/>
        <v>0</v>
      </c>
      <c r="P335" s="547">
        <f t="shared" si="741"/>
        <v>2544.0125472200002</v>
      </c>
      <c r="Q335" s="195">
        <v>1727.8</v>
      </c>
      <c r="R335" s="492">
        <f t="shared" si="730"/>
        <v>1603.9011897999999</v>
      </c>
      <c r="S335" s="547">
        <f t="shared" si="731"/>
        <v>0</v>
      </c>
      <c r="T335" s="195"/>
      <c r="U335" s="492">
        <f t="shared" si="732"/>
        <v>0</v>
      </c>
      <c r="V335" s="547">
        <f t="shared" si="619"/>
        <v>0</v>
      </c>
      <c r="W335" s="1074"/>
      <c r="X335" s="492">
        <f t="shared" si="733"/>
        <v>0</v>
      </c>
      <c r="Y335" s="547">
        <f t="shared" si="620"/>
        <v>0</v>
      </c>
      <c r="Z335" s="1074"/>
      <c r="AA335" s="492">
        <f t="shared" si="772"/>
        <v>0</v>
      </c>
      <c r="AB335" s="547">
        <f t="shared" si="621"/>
        <v>0</v>
      </c>
      <c r="AC335" s="195"/>
      <c r="AD335" s="492">
        <f t="shared" si="734"/>
        <v>0</v>
      </c>
      <c r="AE335" s="547">
        <f t="shared" si="622"/>
        <v>0</v>
      </c>
      <c r="AF335" s="195"/>
      <c r="AG335" s="492">
        <f t="shared" si="735"/>
        <v>0</v>
      </c>
      <c r="AH335" s="547">
        <f t="shared" si="623"/>
        <v>0</v>
      </c>
      <c r="AI335" s="195"/>
      <c r="AJ335" s="492">
        <f t="shared" si="736"/>
        <v>0</v>
      </c>
      <c r="AK335" s="547">
        <f t="shared" si="624"/>
        <v>0</v>
      </c>
      <c r="AL335" s="195"/>
      <c r="AM335" s="492">
        <f t="shared" si="737"/>
        <v>0</v>
      </c>
      <c r="AN335" s="547">
        <f t="shared" si="745"/>
        <v>0</v>
      </c>
      <c r="AO335" s="195"/>
      <c r="AP335" s="492">
        <f t="shared" si="746"/>
        <v>0</v>
      </c>
      <c r="AQ335" s="547">
        <f t="shared" si="747"/>
        <v>0</v>
      </c>
      <c r="AR335" s="195"/>
      <c r="AS335" s="492">
        <f t="shared" si="748"/>
        <v>0</v>
      </c>
      <c r="AT335" s="547">
        <f t="shared" si="749"/>
        <v>0</v>
      </c>
      <c r="AU335" s="195"/>
      <c r="AV335" s="492">
        <f t="shared" si="750"/>
        <v>0</v>
      </c>
      <c r="AW335" s="547">
        <f t="shared" si="751"/>
        <v>0</v>
      </c>
      <c r="AX335" s="195"/>
      <c r="AY335" s="492">
        <f t="shared" si="752"/>
        <v>0</v>
      </c>
      <c r="AZ335" s="547">
        <f t="shared" si="753"/>
        <v>0</v>
      </c>
      <c r="BA335" s="195"/>
      <c r="BB335" s="492">
        <f t="shared" si="754"/>
        <v>0</v>
      </c>
      <c r="BC335" s="547">
        <f t="shared" si="755"/>
        <v>0</v>
      </c>
      <c r="BD335" s="195"/>
      <c r="BE335" s="492">
        <f t="shared" si="756"/>
        <v>0</v>
      </c>
      <c r="BF335" s="547">
        <f t="shared" si="757"/>
        <v>0</v>
      </c>
      <c r="BG335" s="195"/>
      <c r="BH335" s="492">
        <f t="shared" si="758"/>
        <v>0</v>
      </c>
      <c r="BI335" s="547">
        <f t="shared" si="759"/>
        <v>0</v>
      </c>
      <c r="BJ335" s="195"/>
      <c r="BK335" s="492">
        <f t="shared" si="760"/>
        <v>0</v>
      </c>
      <c r="BL335" s="547">
        <f t="shared" si="761"/>
        <v>0</v>
      </c>
      <c r="BM335" s="195"/>
      <c r="BN335" s="492">
        <f t="shared" si="762"/>
        <v>0</v>
      </c>
      <c r="BO335" s="547">
        <f t="shared" si="763"/>
        <v>0</v>
      </c>
      <c r="BP335" s="195"/>
      <c r="BQ335" s="492">
        <f t="shared" si="764"/>
        <v>0</v>
      </c>
      <c r="BR335" s="285">
        <f t="shared" si="770"/>
        <v>2544.0125472200002</v>
      </c>
      <c r="BS335" s="286">
        <f t="shared" si="771"/>
        <v>1727.8</v>
      </c>
      <c r="BT335" s="266">
        <f t="shared" ref="BT335:BT350" si="773">L335+O335+R335+U335+X335+AA335+AD335+AG335+AJ335+AM335+AP335+AS335+AV335+AY335+BB335+BE335+BH335+BK335+BN335+BQ335</f>
        <v>1603.9011897999999</v>
      </c>
      <c r="BU335" s="285"/>
      <c r="BV335" s="712">
        <f t="shared" si="665"/>
        <v>0</v>
      </c>
      <c r="BW335" s="266"/>
      <c r="BX335" s="285">
        <f t="shared" si="766"/>
        <v>2544.0125472200002</v>
      </c>
      <c r="BY335" s="286">
        <f t="shared" si="766"/>
        <v>1727.8</v>
      </c>
      <c r="BZ335" s="266">
        <f t="shared" si="766"/>
        <v>1603.9011897999999</v>
      </c>
      <c r="CA335" s="285">
        <f t="shared" si="767"/>
        <v>0</v>
      </c>
      <c r="CB335" s="715">
        <v>0</v>
      </c>
      <c r="CC335" s="266">
        <f t="shared" si="768"/>
        <v>0</v>
      </c>
      <c r="CD335" s="309"/>
      <c r="CE335" s="310">
        <f t="shared" ref="CE335:CE340" si="774">BY335+CB335</f>
        <v>1727.8</v>
      </c>
      <c r="CF335" s="308"/>
      <c r="CG335" s="326"/>
      <c r="CI335" s="737"/>
    </row>
    <row r="336" spans="1:87" s="972" customFormat="1" ht="15.95" customHeight="1">
      <c r="A336" s="1072">
        <f t="shared" si="740"/>
        <v>292</v>
      </c>
      <c r="B336" s="165" t="s">
        <v>289</v>
      </c>
      <c r="C336" s="134" t="s">
        <v>219</v>
      </c>
      <c r="D336" s="1145" t="s">
        <v>827</v>
      </c>
      <c r="E336" s="218"/>
      <c r="F336" s="758"/>
      <c r="G336" s="1207">
        <v>10000</v>
      </c>
      <c r="H336" s="183"/>
      <c r="I336" s="207">
        <v>1680</v>
      </c>
      <c r="J336" s="547">
        <f t="shared" si="726"/>
        <v>0</v>
      </c>
      <c r="K336" s="195"/>
      <c r="L336" s="492">
        <f t="shared" si="727"/>
        <v>0</v>
      </c>
      <c r="M336" s="547">
        <f t="shared" si="728"/>
        <v>0</v>
      </c>
      <c r="N336" s="195"/>
      <c r="O336" s="492">
        <f t="shared" si="729"/>
        <v>0</v>
      </c>
      <c r="P336" s="547">
        <f t="shared" si="741"/>
        <v>0</v>
      </c>
      <c r="Q336" s="195">
        <v>0</v>
      </c>
      <c r="R336" s="492">
        <f t="shared" si="730"/>
        <v>0</v>
      </c>
      <c r="S336" s="547">
        <f t="shared" si="731"/>
        <v>0</v>
      </c>
      <c r="T336" s="195"/>
      <c r="U336" s="492">
        <f t="shared" si="732"/>
        <v>0</v>
      </c>
      <c r="V336" s="547">
        <f t="shared" si="619"/>
        <v>0</v>
      </c>
      <c r="W336" s="1074"/>
      <c r="X336" s="492">
        <f t="shared" si="733"/>
        <v>0</v>
      </c>
      <c r="Y336" s="547">
        <f t="shared" si="620"/>
        <v>0</v>
      </c>
      <c r="Z336" s="1074"/>
      <c r="AA336" s="492">
        <f t="shared" si="772"/>
        <v>0</v>
      </c>
      <c r="AB336" s="547">
        <f t="shared" si="621"/>
        <v>0</v>
      </c>
      <c r="AC336" s="195"/>
      <c r="AD336" s="492">
        <f t="shared" si="734"/>
        <v>0</v>
      </c>
      <c r="AE336" s="547">
        <f t="shared" si="622"/>
        <v>0</v>
      </c>
      <c r="AF336" s="195"/>
      <c r="AG336" s="492">
        <f t="shared" si="735"/>
        <v>0</v>
      </c>
      <c r="AH336" s="547">
        <f t="shared" si="623"/>
        <v>0</v>
      </c>
      <c r="AI336" s="195"/>
      <c r="AJ336" s="492">
        <f t="shared" si="736"/>
        <v>0</v>
      </c>
      <c r="AK336" s="547">
        <f t="shared" si="624"/>
        <v>0</v>
      </c>
      <c r="AL336" s="195"/>
      <c r="AM336" s="492">
        <f t="shared" si="737"/>
        <v>0</v>
      </c>
      <c r="AN336" s="547">
        <f>AO336*AN$3</f>
        <v>0</v>
      </c>
      <c r="AO336" s="195"/>
      <c r="AP336" s="492">
        <f>AO336*AP$3</f>
        <v>0</v>
      </c>
      <c r="AQ336" s="547">
        <f>AR336*AQ$3</f>
        <v>0</v>
      </c>
      <c r="AR336" s="195"/>
      <c r="AS336" s="492">
        <f>AR336*AS$3</f>
        <v>0</v>
      </c>
      <c r="AT336" s="547">
        <f>AU336*AT$3</f>
        <v>0</v>
      </c>
      <c r="AU336" s="195"/>
      <c r="AV336" s="492">
        <f>AU336*AV$3</f>
        <v>0</v>
      </c>
      <c r="AW336" s="547">
        <f>AX336*AW$3</f>
        <v>0</v>
      </c>
      <c r="AX336" s="195"/>
      <c r="AY336" s="492">
        <f>AX336*AY$3</f>
        <v>0</v>
      </c>
      <c r="AZ336" s="547">
        <f>BA336*AZ$3</f>
        <v>0</v>
      </c>
      <c r="BA336" s="195"/>
      <c r="BB336" s="492">
        <f>BA336*BB$3</f>
        <v>0</v>
      </c>
      <c r="BC336" s="547">
        <f>BD336*BC$3</f>
        <v>0</v>
      </c>
      <c r="BD336" s="195"/>
      <c r="BE336" s="492">
        <f>BD336*BE$3</f>
        <v>0</v>
      </c>
      <c r="BF336" s="547">
        <f>BG336*BF$3</f>
        <v>0</v>
      </c>
      <c r="BG336" s="195"/>
      <c r="BH336" s="492">
        <f>BG336*BH$3</f>
        <v>0</v>
      </c>
      <c r="BI336" s="547">
        <f>BJ336*BI$3</f>
        <v>0</v>
      </c>
      <c r="BJ336" s="195"/>
      <c r="BK336" s="492">
        <f>BJ336*BK$3</f>
        <v>0</v>
      </c>
      <c r="BL336" s="547">
        <f>BM336*BL$3</f>
        <v>0</v>
      </c>
      <c r="BM336" s="195"/>
      <c r="BN336" s="492">
        <f>BM336*BN$3</f>
        <v>0</v>
      </c>
      <c r="BO336" s="547">
        <f>BP336*BO$3</f>
        <v>0</v>
      </c>
      <c r="BP336" s="195"/>
      <c r="BQ336" s="492">
        <f>BP336*BQ$3</f>
        <v>0</v>
      </c>
      <c r="BR336" s="285">
        <f>J336+M336+P336+S336+V336+Y336+AB336+AE336+AH336+AK336+AN336+AQ336+AT336+AW336+AZ336+BC336+BF336+BI336+BL336+BO336</f>
        <v>0</v>
      </c>
      <c r="BS336" s="286">
        <f>K336+N336+Q336+T336+W336+Z336+AC336+AF336+AI336+AL336+AO336+AR336+AU336+AX336+BA336+BD336+BG336+BJ336+BM336+BP336</f>
        <v>0</v>
      </c>
      <c r="BT336" s="266">
        <f>L336+O336+R336+U336+X336+AA336+AD336+AG336+AJ336+AM336+AP336+AS336+AV336+AY336+BB336+BE336+BH336+BK336+BN336+BQ336</f>
        <v>0</v>
      </c>
      <c r="BU336" s="285"/>
      <c r="BV336" s="712">
        <f t="shared" si="665"/>
        <v>1680</v>
      </c>
      <c r="BW336" s="266"/>
      <c r="BX336" s="285"/>
      <c r="BY336" s="286">
        <f t="shared" ref="BY336:BZ340" si="775">BS336+BV336</f>
        <v>1680</v>
      </c>
      <c r="BZ336" s="266">
        <f t="shared" si="775"/>
        <v>0</v>
      </c>
      <c r="CA336" s="285">
        <f t="shared" si="767"/>
        <v>10564.736000000001</v>
      </c>
      <c r="CB336" s="715">
        <v>8320</v>
      </c>
      <c r="CC336" s="266">
        <f t="shared" si="768"/>
        <v>7125.0566400000007</v>
      </c>
      <c r="CD336" s="309"/>
      <c r="CE336" s="310">
        <f t="shared" si="774"/>
        <v>10000</v>
      </c>
      <c r="CF336" s="308"/>
      <c r="CG336" s="326"/>
      <c r="CI336" s="737"/>
    </row>
    <row r="337" spans="1:87" s="972" customFormat="1" ht="15.95" customHeight="1">
      <c r="A337" s="1072">
        <f>A336+1</f>
        <v>293</v>
      </c>
      <c r="B337" s="165" t="s">
        <v>289</v>
      </c>
      <c r="C337" s="134" t="s">
        <v>227</v>
      </c>
      <c r="D337" s="1488" t="s">
        <v>1159</v>
      </c>
      <c r="E337" s="218"/>
      <c r="F337" s="758">
        <v>0</v>
      </c>
      <c r="G337" s="1207">
        <f>Training!G52</f>
        <v>3000</v>
      </c>
      <c r="H337" s="183"/>
      <c r="I337" s="207">
        <v>880</v>
      </c>
      <c r="J337" s="547">
        <f t="shared" si="726"/>
        <v>0</v>
      </c>
      <c r="K337" s="195"/>
      <c r="L337" s="492">
        <f t="shared" si="727"/>
        <v>0</v>
      </c>
      <c r="M337" s="547">
        <f t="shared" si="728"/>
        <v>0</v>
      </c>
      <c r="N337" s="195"/>
      <c r="O337" s="492">
        <f t="shared" si="729"/>
        <v>0</v>
      </c>
      <c r="P337" s="547">
        <f t="shared" si="741"/>
        <v>0</v>
      </c>
      <c r="Q337" s="195"/>
      <c r="R337" s="492">
        <f t="shared" si="730"/>
        <v>0</v>
      </c>
      <c r="S337" s="547">
        <f t="shared" si="731"/>
        <v>0</v>
      </c>
      <c r="T337" s="195"/>
      <c r="U337" s="492">
        <f t="shared" si="732"/>
        <v>0</v>
      </c>
      <c r="V337" s="547">
        <f t="shared" si="619"/>
        <v>0</v>
      </c>
      <c r="W337" s="1074"/>
      <c r="X337" s="492">
        <f t="shared" si="733"/>
        <v>0</v>
      </c>
      <c r="Y337" s="547">
        <f t="shared" si="620"/>
        <v>0</v>
      </c>
      <c r="Z337" s="1074"/>
      <c r="AA337" s="492">
        <f t="shared" si="772"/>
        <v>0</v>
      </c>
      <c r="AB337" s="547">
        <f t="shared" si="621"/>
        <v>0</v>
      </c>
      <c r="AC337" s="195"/>
      <c r="AD337" s="492">
        <f t="shared" si="734"/>
        <v>0</v>
      </c>
      <c r="AE337" s="547">
        <f t="shared" si="622"/>
        <v>0</v>
      </c>
      <c r="AF337" s="195"/>
      <c r="AG337" s="492">
        <f t="shared" si="735"/>
        <v>0</v>
      </c>
      <c r="AH337" s="547">
        <f t="shared" si="623"/>
        <v>0</v>
      </c>
      <c r="AI337" s="195"/>
      <c r="AJ337" s="492">
        <f t="shared" si="736"/>
        <v>0</v>
      </c>
      <c r="AK337" s="547">
        <f t="shared" si="624"/>
        <v>0</v>
      </c>
      <c r="AL337" s="195"/>
      <c r="AM337" s="492">
        <f t="shared" si="737"/>
        <v>0</v>
      </c>
      <c r="AN337" s="547">
        <f t="shared" si="745"/>
        <v>0</v>
      </c>
      <c r="AO337" s="195"/>
      <c r="AP337" s="492">
        <f t="shared" si="746"/>
        <v>0</v>
      </c>
      <c r="AQ337" s="547">
        <f t="shared" si="747"/>
        <v>0</v>
      </c>
      <c r="AR337" s="195"/>
      <c r="AS337" s="492">
        <f t="shared" si="748"/>
        <v>0</v>
      </c>
      <c r="AT337" s="547">
        <f t="shared" si="749"/>
        <v>0</v>
      </c>
      <c r="AU337" s="195"/>
      <c r="AV337" s="492">
        <f t="shared" si="750"/>
        <v>0</v>
      </c>
      <c r="AW337" s="547">
        <f t="shared" si="751"/>
        <v>939.93321749999996</v>
      </c>
      <c r="AX337" s="195">
        <v>726.35</v>
      </c>
      <c r="AY337" s="492">
        <f t="shared" si="752"/>
        <v>631.92449999999997</v>
      </c>
      <c r="AZ337" s="547">
        <f t="shared" si="753"/>
        <v>663.45943499999998</v>
      </c>
      <c r="BA337" s="195">
        <v>512.70000000000005</v>
      </c>
      <c r="BB337" s="492">
        <f t="shared" si="754"/>
        <v>446.04900000000004</v>
      </c>
      <c r="BC337" s="547">
        <f t="shared" si="755"/>
        <v>0</v>
      </c>
      <c r="BD337" s="195"/>
      <c r="BE337" s="492">
        <f t="shared" si="756"/>
        <v>0</v>
      </c>
      <c r="BF337" s="547">
        <f t="shared" si="757"/>
        <v>0</v>
      </c>
      <c r="BG337" s="195"/>
      <c r="BH337" s="492">
        <f t="shared" si="758"/>
        <v>0</v>
      </c>
      <c r="BI337" s="547">
        <f t="shared" si="759"/>
        <v>0</v>
      </c>
      <c r="BJ337" s="195"/>
      <c r="BK337" s="492">
        <f t="shared" si="760"/>
        <v>0</v>
      </c>
      <c r="BL337" s="547">
        <f t="shared" si="761"/>
        <v>0</v>
      </c>
      <c r="BM337" s="195"/>
      <c r="BN337" s="492">
        <f t="shared" si="762"/>
        <v>0</v>
      </c>
      <c r="BO337" s="547">
        <f t="shared" si="763"/>
        <v>0</v>
      </c>
      <c r="BP337" s="195"/>
      <c r="BQ337" s="492">
        <f t="shared" si="764"/>
        <v>0</v>
      </c>
      <c r="BR337" s="285">
        <f t="shared" si="770"/>
        <v>1603.3926524999999</v>
      </c>
      <c r="BS337" s="286">
        <f t="shared" si="771"/>
        <v>1239.0500000000002</v>
      </c>
      <c r="BT337" s="266">
        <f t="shared" si="773"/>
        <v>1077.9735000000001</v>
      </c>
      <c r="BU337" s="740">
        <f t="shared" si="765"/>
        <v>-455.92169000000024</v>
      </c>
      <c r="BV337" s="712">
        <f t="shared" si="665"/>
        <v>-359.05000000000018</v>
      </c>
      <c r="BW337" s="266">
        <f>BV337*BW$3</f>
        <v>-307.48216185000018</v>
      </c>
      <c r="BX337" s="285">
        <f>BR337+BU337</f>
        <v>1147.4709624999996</v>
      </c>
      <c r="BY337" s="286">
        <f t="shared" si="775"/>
        <v>880</v>
      </c>
      <c r="BZ337" s="266">
        <f t="shared" si="775"/>
        <v>770.49133814999982</v>
      </c>
      <c r="CA337" s="285">
        <f t="shared" si="767"/>
        <v>3961.7760000000003</v>
      </c>
      <c r="CB337" s="715">
        <v>3120</v>
      </c>
      <c r="CC337" s="266">
        <f t="shared" si="768"/>
        <v>2671.89624</v>
      </c>
      <c r="CD337" s="309">
        <f>BX337+CA337</f>
        <v>5109.2469624999994</v>
      </c>
      <c r="CE337" s="310">
        <f t="shared" si="774"/>
        <v>4000</v>
      </c>
      <c r="CF337" s="308">
        <f>BZ337+CC337</f>
        <v>3442.3875781500001</v>
      </c>
      <c r="CG337" s="326"/>
      <c r="CI337" s="737"/>
    </row>
    <row r="338" spans="1:87" s="972" customFormat="1" ht="15.95" customHeight="1">
      <c r="A338" s="1072">
        <f>A337+1</f>
        <v>294</v>
      </c>
      <c r="B338" s="165" t="s">
        <v>289</v>
      </c>
      <c r="C338" s="134" t="s">
        <v>227</v>
      </c>
      <c r="D338" s="1488" t="s">
        <v>1164</v>
      </c>
      <c r="E338" s="218"/>
      <c r="F338" s="758">
        <v>0</v>
      </c>
      <c r="G338" s="1207">
        <v>2000</v>
      </c>
      <c r="H338" s="183"/>
      <c r="I338" s="207">
        <v>880</v>
      </c>
      <c r="J338" s="547">
        <f t="shared" si="726"/>
        <v>0</v>
      </c>
      <c r="K338" s="195"/>
      <c r="L338" s="492">
        <f t="shared" si="727"/>
        <v>0</v>
      </c>
      <c r="M338" s="547">
        <f t="shared" si="728"/>
        <v>0</v>
      </c>
      <c r="N338" s="195"/>
      <c r="O338" s="492">
        <f t="shared" si="729"/>
        <v>0</v>
      </c>
      <c r="P338" s="547">
        <f t="shared" si="741"/>
        <v>0</v>
      </c>
      <c r="Q338" s="195"/>
      <c r="R338" s="492">
        <f t="shared" si="730"/>
        <v>0</v>
      </c>
      <c r="S338" s="547">
        <f t="shared" si="731"/>
        <v>0</v>
      </c>
      <c r="T338" s="195"/>
      <c r="U338" s="492">
        <f t="shared" si="732"/>
        <v>0</v>
      </c>
      <c r="V338" s="547">
        <f t="shared" si="619"/>
        <v>0</v>
      </c>
      <c r="W338" s="1074"/>
      <c r="X338" s="492">
        <f t="shared" si="733"/>
        <v>0</v>
      </c>
      <c r="Y338" s="547">
        <f t="shared" si="620"/>
        <v>0</v>
      </c>
      <c r="Z338" s="1074"/>
      <c r="AA338" s="492">
        <f t="shared" si="772"/>
        <v>0</v>
      </c>
      <c r="AB338" s="547">
        <f t="shared" si="621"/>
        <v>0</v>
      </c>
      <c r="AC338" s="195"/>
      <c r="AD338" s="492">
        <f t="shared" si="734"/>
        <v>0</v>
      </c>
      <c r="AE338" s="547">
        <f t="shared" si="622"/>
        <v>0</v>
      </c>
      <c r="AF338" s="195"/>
      <c r="AG338" s="492">
        <f t="shared" si="735"/>
        <v>0</v>
      </c>
      <c r="AH338" s="547">
        <f t="shared" si="623"/>
        <v>0</v>
      </c>
      <c r="AI338" s="195"/>
      <c r="AJ338" s="492">
        <f t="shared" si="736"/>
        <v>0</v>
      </c>
      <c r="AK338" s="547">
        <f t="shared" si="624"/>
        <v>0</v>
      </c>
      <c r="AL338" s="195"/>
      <c r="AM338" s="492">
        <f t="shared" si="737"/>
        <v>0</v>
      </c>
      <c r="AN338" s="547">
        <f>AO338*AN$3</f>
        <v>0</v>
      </c>
      <c r="AO338" s="195"/>
      <c r="AP338" s="492">
        <f>AO338*AP$3</f>
        <v>0</v>
      </c>
      <c r="AQ338" s="547">
        <f>AR338*AQ$3</f>
        <v>0</v>
      </c>
      <c r="AR338" s="195"/>
      <c r="AS338" s="492">
        <f>AR338*AS$3</f>
        <v>0</v>
      </c>
      <c r="AT338" s="547">
        <f>AU338*AT$3</f>
        <v>0</v>
      </c>
      <c r="AU338" s="195"/>
      <c r="AV338" s="492">
        <f>AU338*AV$3</f>
        <v>0</v>
      </c>
      <c r="AW338" s="547">
        <f>AX338*AW$3</f>
        <v>0</v>
      </c>
      <c r="AX338" s="195"/>
      <c r="AY338" s="492">
        <f>AX338*AY$3</f>
        <v>0</v>
      </c>
      <c r="AZ338" s="547">
        <f>BA338*AZ$3</f>
        <v>476.08099499999992</v>
      </c>
      <c r="BA338" s="195">
        <v>367.9</v>
      </c>
      <c r="BB338" s="492">
        <f>BA338*BB$3</f>
        <v>320.07299999999998</v>
      </c>
      <c r="BC338" s="547">
        <f>BD338*BC$3</f>
        <v>0</v>
      </c>
      <c r="BD338" s="195"/>
      <c r="BE338" s="492">
        <f>BD338*BE$3</f>
        <v>0</v>
      </c>
      <c r="BF338" s="547">
        <f>BG338*BF$3</f>
        <v>0</v>
      </c>
      <c r="BG338" s="195"/>
      <c r="BH338" s="492">
        <f>BG338*BH$3</f>
        <v>0</v>
      </c>
      <c r="BI338" s="547">
        <f>BJ338*BI$3</f>
        <v>0</v>
      </c>
      <c r="BJ338" s="195"/>
      <c r="BK338" s="492">
        <f>BJ338*BK$3</f>
        <v>0</v>
      </c>
      <c r="BL338" s="547">
        <f>BM338*BL$3</f>
        <v>0</v>
      </c>
      <c r="BM338" s="195"/>
      <c r="BN338" s="492">
        <f>BM338*BN$3</f>
        <v>0</v>
      </c>
      <c r="BO338" s="547">
        <f>BP338*BO$3</f>
        <v>0</v>
      </c>
      <c r="BP338" s="195"/>
      <c r="BQ338" s="492">
        <f>BP338*BQ$3</f>
        <v>0</v>
      </c>
      <c r="BR338" s="285">
        <f>J338+M338+P338+S338+V338+Y338+AB338+AE338+AH338+AK338+AN338+AQ338+AT338+AW338+AZ338+BC338+BF338+BI338+BL338+BO338</f>
        <v>476.08099499999992</v>
      </c>
      <c r="BS338" s="286">
        <f>K338+N338+Q338+T338+W338+Z338+AC338+AF338+AI338+AL338+AO338+AR338+AU338+AX338+BA338+BD338+BG338+BJ338+BM338+BP338</f>
        <v>367.9</v>
      </c>
      <c r="BT338" s="266">
        <f>L338+O338+R338+U338+X338+AA338+AD338+AG338+AJ338+AM338+AP338+AS338+AV338+AY338+BB338+BE338+BH338+BK338+BN338+BQ338</f>
        <v>320.07299999999998</v>
      </c>
      <c r="BU338" s="740">
        <f>BV338*BU$3</f>
        <v>650.26458000000002</v>
      </c>
      <c r="BV338" s="712">
        <f t="shared" si="665"/>
        <v>512.1</v>
      </c>
      <c r="BW338" s="266">
        <f>BV338*BW$3</f>
        <v>438.55066170000003</v>
      </c>
      <c r="BX338" s="285">
        <f>BR338+BU338</f>
        <v>1126.3455749999998</v>
      </c>
      <c r="BY338" s="286">
        <f t="shared" si="775"/>
        <v>880</v>
      </c>
      <c r="BZ338" s="266">
        <f t="shared" si="775"/>
        <v>758.62366169999996</v>
      </c>
      <c r="CA338" s="285">
        <f t="shared" si="767"/>
        <v>2844.3519999999999</v>
      </c>
      <c r="CB338" s="715">
        <v>2240</v>
      </c>
      <c r="CC338" s="266">
        <f t="shared" si="768"/>
        <v>1918.28448</v>
      </c>
      <c r="CD338" s="309">
        <f>BX338+CA338</f>
        <v>3970.6975749999997</v>
      </c>
      <c r="CE338" s="310">
        <f t="shared" si="774"/>
        <v>3120</v>
      </c>
      <c r="CF338" s="308">
        <f>BZ338+CC338</f>
        <v>2676.9081416999998</v>
      </c>
      <c r="CG338" s="326"/>
      <c r="CI338" s="737"/>
    </row>
    <row r="339" spans="1:87" s="972" customFormat="1" ht="15.95" customHeight="1">
      <c r="A339" s="177">
        <f>A337+1</f>
        <v>294</v>
      </c>
      <c r="B339" s="165" t="s">
        <v>566</v>
      </c>
      <c r="C339" s="134">
        <v>2.2999999999999998</v>
      </c>
      <c r="D339" s="167" t="s">
        <v>462</v>
      </c>
      <c r="E339" s="218"/>
      <c r="F339" s="758">
        <f>[1]Training!F47</f>
        <v>52300</v>
      </c>
      <c r="G339" s="1207">
        <v>9426.7000000000007</v>
      </c>
      <c r="H339" s="183"/>
      <c r="I339" s="207">
        <v>9426.7000000000007</v>
      </c>
      <c r="J339" s="547">
        <f t="shared" si="726"/>
        <v>0</v>
      </c>
      <c r="K339" s="195"/>
      <c r="L339" s="492">
        <f t="shared" si="727"/>
        <v>0</v>
      </c>
      <c r="M339" s="547">
        <f t="shared" si="728"/>
        <v>0</v>
      </c>
      <c r="N339" s="195"/>
      <c r="O339" s="492">
        <f t="shared" si="729"/>
        <v>0</v>
      </c>
      <c r="P339" s="547">
        <f t="shared" si="741"/>
        <v>0</v>
      </c>
      <c r="Q339" s="195"/>
      <c r="R339" s="492">
        <f t="shared" si="730"/>
        <v>0</v>
      </c>
      <c r="S339" s="547">
        <f t="shared" si="731"/>
        <v>0</v>
      </c>
      <c r="T339" s="195"/>
      <c r="U339" s="492">
        <f t="shared" si="732"/>
        <v>0</v>
      </c>
      <c r="V339" s="547">
        <f t="shared" si="619"/>
        <v>0</v>
      </c>
      <c r="W339" s="1074"/>
      <c r="X339" s="492">
        <f t="shared" si="733"/>
        <v>0</v>
      </c>
      <c r="Y339" s="547">
        <f t="shared" si="620"/>
        <v>0</v>
      </c>
      <c r="Z339" s="1074"/>
      <c r="AA339" s="492">
        <f t="shared" si="772"/>
        <v>0</v>
      </c>
      <c r="AB339" s="547">
        <f t="shared" si="621"/>
        <v>0</v>
      </c>
      <c r="AC339" s="195"/>
      <c r="AD339" s="492">
        <f t="shared" si="734"/>
        <v>0</v>
      </c>
      <c r="AE339" s="547">
        <f t="shared" si="622"/>
        <v>3738.1610564999996</v>
      </c>
      <c r="AF339" s="195">
        <v>2888.73</v>
      </c>
      <c r="AG339" s="492">
        <f t="shared" si="735"/>
        <v>2513.1950999999999</v>
      </c>
      <c r="AH339" s="547">
        <f t="shared" si="623"/>
        <v>8460.4988999999987</v>
      </c>
      <c r="AI339" s="195">
        <v>6538</v>
      </c>
      <c r="AJ339" s="492">
        <f t="shared" si="736"/>
        <v>5688.06</v>
      </c>
      <c r="AK339" s="547">
        <f t="shared" si="624"/>
        <v>0</v>
      </c>
      <c r="AL339" s="195"/>
      <c r="AM339" s="492">
        <f t="shared" si="737"/>
        <v>0</v>
      </c>
      <c r="AN339" s="547">
        <f t="shared" si="745"/>
        <v>0</v>
      </c>
      <c r="AO339" s="195"/>
      <c r="AP339" s="492">
        <f t="shared" si="746"/>
        <v>0</v>
      </c>
      <c r="AQ339" s="547">
        <f t="shared" si="747"/>
        <v>0</v>
      </c>
      <c r="AR339" s="195"/>
      <c r="AS339" s="492">
        <f t="shared" si="748"/>
        <v>0</v>
      </c>
      <c r="AT339" s="547">
        <f t="shared" si="749"/>
        <v>0</v>
      </c>
      <c r="AU339" s="195"/>
      <c r="AV339" s="492">
        <f t="shared" si="750"/>
        <v>0</v>
      </c>
      <c r="AW339" s="547">
        <f t="shared" si="751"/>
        <v>314.58355499999999</v>
      </c>
      <c r="AX339" s="195">
        <v>243.1</v>
      </c>
      <c r="AY339" s="492">
        <f t="shared" si="752"/>
        <v>211.49699999999999</v>
      </c>
      <c r="AZ339" s="547">
        <f t="shared" si="753"/>
        <v>0</v>
      </c>
      <c r="BA339" s="195"/>
      <c r="BB339" s="492">
        <f t="shared" si="754"/>
        <v>0</v>
      </c>
      <c r="BC339" s="547">
        <f t="shared" si="755"/>
        <v>0</v>
      </c>
      <c r="BD339" s="195"/>
      <c r="BE339" s="492">
        <f t="shared" si="756"/>
        <v>0</v>
      </c>
      <c r="BF339" s="547">
        <f t="shared" si="757"/>
        <v>0</v>
      </c>
      <c r="BG339" s="195"/>
      <c r="BH339" s="492">
        <f t="shared" si="758"/>
        <v>0</v>
      </c>
      <c r="BI339" s="547">
        <f t="shared" si="759"/>
        <v>0</v>
      </c>
      <c r="BJ339" s="195"/>
      <c r="BK339" s="492">
        <f t="shared" si="760"/>
        <v>0</v>
      </c>
      <c r="BL339" s="547">
        <f t="shared" si="761"/>
        <v>0</v>
      </c>
      <c r="BM339" s="195"/>
      <c r="BN339" s="492">
        <f t="shared" si="762"/>
        <v>0</v>
      </c>
      <c r="BO339" s="547">
        <f t="shared" si="763"/>
        <v>0</v>
      </c>
      <c r="BP339" s="195"/>
      <c r="BQ339" s="492">
        <f t="shared" si="764"/>
        <v>0</v>
      </c>
      <c r="BR339" s="285">
        <f t="shared" si="770"/>
        <v>12513.243511499997</v>
      </c>
      <c r="BS339" s="286">
        <f t="shared" si="771"/>
        <v>9669.83</v>
      </c>
      <c r="BT339" s="266">
        <f t="shared" si="773"/>
        <v>8412.7520999999997</v>
      </c>
      <c r="BU339" s="740">
        <f t="shared" si="765"/>
        <v>-308.72647399999897</v>
      </c>
      <c r="BV339" s="712">
        <f t="shared" si="665"/>
        <v>-243.1299999999992</v>
      </c>
      <c r="BW339" s="266">
        <f>BV339*BW$3</f>
        <v>-208.21094000999932</v>
      </c>
      <c r="BX339" s="285">
        <f>BR339+BU339</f>
        <v>12204.517037499998</v>
      </c>
      <c r="BY339" s="286">
        <f t="shared" si="775"/>
        <v>9426.7000000000007</v>
      </c>
      <c r="BZ339" s="266">
        <f t="shared" si="775"/>
        <v>8204.5411599899999</v>
      </c>
      <c r="CA339" s="285">
        <f t="shared" si="767"/>
        <v>0</v>
      </c>
      <c r="CB339" s="715"/>
      <c r="CC339" s="266">
        <f t="shared" si="768"/>
        <v>0</v>
      </c>
      <c r="CD339" s="309">
        <f>BX339+CA339</f>
        <v>12204.517037499998</v>
      </c>
      <c r="CE339" s="310">
        <f t="shared" si="774"/>
        <v>9426.7000000000007</v>
      </c>
      <c r="CF339" s="308">
        <f>BZ339+CC339</f>
        <v>8204.5411599899999</v>
      </c>
      <c r="CG339" s="326"/>
      <c r="CI339" s="737"/>
    </row>
    <row r="340" spans="1:87" s="972" customFormat="1" ht="15.95" customHeight="1">
      <c r="A340" s="1072">
        <f t="shared" si="740"/>
        <v>295</v>
      </c>
      <c r="B340" s="165" t="s">
        <v>289</v>
      </c>
      <c r="C340" s="134" t="s">
        <v>227</v>
      </c>
      <c r="D340" s="1145" t="s">
        <v>1075</v>
      </c>
      <c r="E340" s="218"/>
      <c r="F340" s="758">
        <f>Training!F61</f>
        <v>0</v>
      </c>
      <c r="G340" s="1207">
        <v>10000</v>
      </c>
      <c r="H340" s="183"/>
      <c r="I340" s="207">
        <v>0</v>
      </c>
      <c r="J340" s="547">
        <f t="shared" si="726"/>
        <v>0</v>
      </c>
      <c r="K340" s="195"/>
      <c r="L340" s="492">
        <f t="shared" si="727"/>
        <v>0</v>
      </c>
      <c r="M340" s="547">
        <f t="shared" si="728"/>
        <v>0</v>
      </c>
      <c r="N340" s="195"/>
      <c r="O340" s="492">
        <f t="shared" si="729"/>
        <v>0</v>
      </c>
      <c r="P340" s="547">
        <f t="shared" si="741"/>
        <v>0</v>
      </c>
      <c r="Q340" s="195"/>
      <c r="R340" s="492">
        <f t="shared" si="730"/>
        <v>0</v>
      </c>
      <c r="S340" s="547">
        <f t="shared" si="731"/>
        <v>0</v>
      </c>
      <c r="T340" s="195"/>
      <c r="U340" s="492">
        <f t="shared" si="732"/>
        <v>0</v>
      </c>
      <c r="V340" s="547">
        <f t="shared" si="619"/>
        <v>0</v>
      </c>
      <c r="W340" s="1074"/>
      <c r="X340" s="492">
        <f t="shared" si="733"/>
        <v>0</v>
      </c>
      <c r="Y340" s="547">
        <f t="shared" si="620"/>
        <v>0</v>
      </c>
      <c r="Z340" s="1074"/>
      <c r="AA340" s="492">
        <f t="shared" si="772"/>
        <v>0</v>
      </c>
      <c r="AB340" s="547">
        <f t="shared" si="621"/>
        <v>0</v>
      </c>
      <c r="AC340" s="195"/>
      <c r="AD340" s="492">
        <f t="shared" si="734"/>
        <v>0</v>
      </c>
      <c r="AE340" s="547">
        <f t="shared" si="622"/>
        <v>0</v>
      </c>
      <c r="AF340" s="195"/>
      <c r="AG340" s="492">
        <f t="shared" si="735"/>
        <v>0</v>
      </c>
      <c r="AH340" s="547">
        <f t="shared" si="623"/>
        <v>0</v>
      </c>
      <c r="AI340" s="195"/>
      <c r="AJ340" s="492">
        <f t="shared" si="736"/>
        <v>0</v>
      </c>
      <c r="AK340" s="547">
        <f t="shared" si="624"/>
        <v>0</v>
      </c>
      <c r="AL340" s="195"/>
      <c r="AM340" s="492">
        <f t="shared" si="737"/>
        <v>0</v>
      </c>
      <c r="AN340" s="547">
        <f t="shared" si="745"/>
        <v>0</v>
      </c>
      <c r="AO340" s="195"/>
      <c r="AP340" s="492">
        <f>AO340*AP$3</f>
        <v>0</v>
      </c>
      <c r="AQ340" s="547">
        <f t="shared" si="747"/>
        <v>0</v>
      </c>
      <c r="AR340" s="195"/>
      <c r="AS340" s="492">
        <f>AR340*AS$3</f>
        <v>0</v>
      </c>
      <c r="AT340" s="547">
        <f t="shared" si="749"/>
        <v>0</v>
      </c>
      <c r="AU340" s="195"/>
      <c r="AV340" s="492">
        <f>AU340*AV$3</f>
        <v>0</v>
      </c>
      <c r="AW340" s="547">
        <f t="shared" si="751"/>
        <v>0</v>
      </c>
      <c r="AX340" s="195"/>
      <c r="AY340" s="492">
        <f>AX340*AY$3</f>
        <v>0</v>
      </c>
      <c r="AZ340" s="547">
        <f t="shared" si="753"/>
        <v>0</v>
      </c>
      <c r="BA340" s="195"/>
      <c r="BB340" s="492">
        <f>BA340*BB$3</f>
        <v>0</v>
      </c>
      <c r="BC340" s="547">
        <f t="shared" si="755"/>
        <v>0</v>
      </c>
      <c r="BD340" s="195"/>
      <c r="BE340" s="492">
        <f>BD340*BE$3</f>
        <v>0</v>
      </c>
      <c r="BF340" s="547">
        <f t="shared" si="757"/>
        <v>0</v>
      </c>
      <c r="BG340" s="195"/>
      <c r="BH340" s="492">
        <f>BG340*BH$3</f>
        <v>0</v>
      </c>
      <c r="BI340" s="547">
        <f t="shared" si="759"/>
        <v>0</v>
      </c>
      <c r="BJ340" s="195"/>
      <c r="BK340" s="492">
        <f>BJ340*BK$3</f>
        <v>0</v>
      </c>
      <c r="BL340" s="547">
        <f t="shared" si="761"/>
        <v>0</v>
      </c>
      <c r="BM340" s="195"/>
      <c r="BN340" s="492">
        <f>BM340*BN$3</f>
        <v>0</v>
      </c>
      <c r="BO340" s="547">
        <f t="shared" si="763"/>
        <v>0</v>
      </c>
      <c r="BP340" s="195"/>
      <c r="BQ340" s="492">
        <f>BP340*BQ$3</f>
        <v>0</v>
      </c>
      <c r="BR340" s="285">
        <f>J340+M340+P340+S340+V340+Y340+AB340+AE340+AH340+AK340+AN340+AQ340+AT340+AW340+AZ340+BC340+BF340+BI340+BL340+BO340</f>
        <v>0</v>
      </c>
      <c r="BS340" s="286">
        <f>K340+N340+Q340+T340+W340+Z340+AC340+AF340+AI340+AL340+AO340+AR340+AU340+AX340+BA340+BD340+BG340+BJ340+BM340+BP340</f>
        <v>0</v>
      </c>
      <c r="BT340" s="266">
        <f>L340+O340+R340+U340+X340+AA340+AD340+AG340+AJ340+AM340+AP340+AS340+AV340+AY340+BB340+BE340+BH340+BK340+BN340+BQ340</f>
        <v>0</v>
      </c>
      <c r="BU340" s="740">
        <f>BV340*BU$3</f>
        <v>0</v>
      </c>
      <c r="BV340" s="712">
        <f t="shared" si="665"/>
        <v>0</v>
      </c>
      <c r="BW340" s="266">
        <f>BV340*BW$3</f>
        <v>0</v>
      </c>
      <c r="BX340" s="285">
        <f>BR340+BU340</f>
        <v>0</v>
      </c>
      <c r="BY340" s="286">
        <f t="shared" si="775"/>
        <v>0</v>
      </c>
      <c r="BZ340" s="266">
        <f t="shared" si="775"/>
        <v>0</v>
      </c>
      <c r="CA340" s="285">
        <f t="shared" si="767"/>
        <v>12698</v>
      </c>
      <c r="CB340" s="207">
        <v>10000</v>
      </c>
      <c r="CC340" s="266">
        <f t="shared" si="768"/>
        <v>8563.77</v>
      </c>
      <c r="CD340" s="309">
        <f>BX340+CA340</f>
        <v>12698</v>
      </c>
      <c r="CE340" s="310">
        <f t="shared" si="774"/>
        <v>10000</v>
      </c>
      <c r="CF340" s="308">
        <f>BZ340+CC340</f>
        <v>8563.77</v>
      </c>
      <c r="CG340" s="326"/>
      <c r="CI340" s="737"/>
    </row>
    <row r="341" spans="1:87" s="972" customFormat="1" ht="15.95" customHeight="1">
      <c r="A341" s="1072">
        <v>295</v>
      </c>
      <c r="B341" s="165" t="s">
        <v>289</v>
      </c>
      <c r="C341" s="134" t="s">
        <v>227</v>
      </c>
      <c r="D341" s="1488" t="s">
        <v>1155</v>
      </c>
      <c r="E341" s="218"/>
      <c r="F341" s="758"/>
      <c r="G341" s="1207">
        <v>50800</v>
      </c>
      <c r="H341" s="183"/>
      <c r="I341" s="207">
        <v>50800</v>
      </c>
      <c r="J341" s="547"/>
      <c r="K341" s="195"/>
      <c r="L341" s="492"/>
      <c r="M341" s="547"/>
      <c r="N341" s="195"/>
      <c r="O341" s="492"/>
      <c r="P341" s="547"/>
      <c r="Q341" s="195"/>
      <c r="R341" s="492"/>
      <c r="S341" s="547"/>
      <c r="T341" s="195"/>
      <c r="U341" s="492"/>
      <c r="V341" s="547"/>
      <c r="W341" s="1074"/>
      <c r="X341" s="492"/>
      <c r="Y341" s="547"/>
      <c r="Z341" s="1074"/>
      <c r="AA341" s="492">
        <f t="shared" si="772"/>
        <v>0</v>
      </c>
      <c r="AB341" s="547"/>
      <c r="AC341" s="195"/>
      <c r="AD341" s="492"/>
      <c r="AE341" s="547"/>
      <c r="AF341" s="195"/>
      <c r="AG341" s="492"/>
      <c r="AH341" s="547"/>
      <c r="AI341" s="195"/>
      <c r="AJ341" s="492"/>
      <c r="AK341" s="547"/>
      <c r="AL341" s="195"/>
      <c r="AM341" s="492"/>
      <c r="AN341" s="547"/>
      <c r="AO341" s="195"/>
      <c r="AP341" s="492"/>
      <c r="AQ341" s="547"/>
      <c r="AR341" s="195"/>
      <c r="AS341" s="492"/>
      <c r="AT341" s="547"/>
      <c r="AU341" s="195"/>
      <c r="AV341" s="492"/>
      <c r="AW341" s="547">
        <f t="shared" si="751"/>
        <v>8960.5198199999995</v>
      </c>
      <c r="AX341" s="195">
        <v>6924.4</v>
      </c>
      <c r="AY341" s="492">
        <f>AX341*AY$3</f>
        <v>6024.2280000000001</v>
      </c>
      <c r="AZ341" s="547"/>
      <c r="BA341" s="195"/>
      <c r="BB341" s="492"/>
      <c r="BC341" s="547"/>
      <c r="BD341" s="195"/>
      <c r="BE341" s="492"/>
      <c r="BF341" s="547"/>
      <c r="BG341" s="195"/>
      <c r="BH341" s="492"/>
      <c r="BI341" s="547"/>
      <c r="BJ341" s="195"/>
      <c r="BK341" s="492"/>
      <c r="BL341" s="547"/>
      <c r="BM341" s="195"/>
      <c r="BN341" s="492"/>
      <c r="BO341" s="547"/>
      <c r="BP341" s="195"/>
      <c r="BQ341" s="492"/>
      <c r="BR341" s="285"/>
      <c r="BS341" s="286"/>
      <c r="BT341" s="266"/>
      <c r="BU341" s="740"/>
      <c r="BV341" s="712"/>
      <c r="BW341" s="266"/>
      <c r="BX341" s="285"/>
      <c r="BY341" s="286"/>
      <c r="BZ341" s="266"/>
      <c r="CA341" s="285">
        <f t="shared" si="767"/>
        <v>31871.98</v>
      </c>
      <c r="CB341" s="207">
        <v>25100</v>
      </c>
      <c r="CC341" s="266">
        <f t="shared" si="768"/>
        <v>21495.062700000002</v>
      </c>
      <c r="CD341" s="309"/>
      <c r="CE341" s="310"/>
      <c r="CF341" s="308"/>
      <c r="CG341" s="326"/>
      <c r="CI341" s="737"/>
    </row>
    <row r="342" spans="1:87" s="972" customFormat="1" ht="15.95" customHeight="1">
      <c r="A342" s="177">
        <v>296</v>
      </c>
      <c r="B342" s="165" t="s">
        <v>1131</v>
      </c>
      <c r="C342" s="134" t="s">
        <v>227</v>
      </c>
      <c r="D342" s="1001" t="s">
        <v>1130</v>
      </c>
      <c r="E342" s="218"/>
      <c r="F342" s="758">
        <f>Training!F62</f>
        <v>0</v>
      </c>
      <c r="G342" s="1207">
        <v>5631</v>
      </c>
      <c r="H342" s="183"/>
      <c r="I342" s="207">
        <v>5631</v>
      </c>
      <c r="J342" s="547">
        <f>K342*J$3</f>
        <v>0</v>
      </c>
      <c r="K342" s="195"/>
      <c r="L342" s="492">
        <f>K342*L$3</f>
        <v>0</v>
      </c>
      <c r="M342" s="547">
        <f>N342*M$3</f>
        <v>0</v>
      </c>
      <c r="N342" s="195"/>
      <c r="O342" s="492">
        <f>N342*O$3</f>
        <v>0</v>
      </c>
      <c r="P342" s="547">
        <f>Q342*P$3</f>
        <v>0</v>
      </c>
      <c r="Q342" s="195"/>
      <c r="R342" s="492">
        <f>Q342*R$3</f>
        <v>0</v>
      </c>
      <c r="S342" s="547">
        <f>T342*S$3</f>
        <v>0</v>
      </c>
      <c r="T342" s="195"/>
      <c r="U342" s="492">
        <f>T342*U$3</f>
        <v>0</v>
      </c>
      <c r="V342" s="547">
        <f>W342*V$3</f>
        <v>0</v>
      </c>
      <c r="W342" s="1074"/>
      <c r="X342" s="492">
        <f>W342*X$3</f>
        <v>0</v>
      </c>
      <c r="Y342" s="547">
        <f>Z342*Y$3</f>
        <v>0</v>
      </c>
      <c r="Z342" s="1074"/>
      <c r="AA342" s="492">
        <f t="shared" si="772"/>
        <v>0</v>
      </c>
      <c r="AB342" s="547">
        <f>AC342*AB$3</f>
        <v>0</v>
      </c>
      <c r="AC342" s="195"/>
      <c r="AD342" s="492">
        <f>AC342*AD$3</f>
        <v>0</v>
      </c>
      <c r="AE342" s="547">
        <f>AF342*AE$3</f>
        <v>0</v>
      </c>
      <c r="AF342" s="195"/>
      <c r="AG342" s="492">
        <f>AF342*AG$3</f>
        <v>0</v>
      </c>
      <c r="AH342" s="547">
        <f>AI342*AH$3</f>
        <v>0</v>
      </c>
      <c r="AI342" s="195"/>
      <c r="AJ342" s="492">
        <f>AI342*AJ$3</f>
        <v>0</v>
      </c>
      <c r="AK342" s="547">
        <f>AL342*AK$3</f>
        <v>0</v>
      </c>
      <c r="AL342" s="195"/>
      <c r="AM342" s="492">
        <f>AL342*AM$3</f>
        <v>0</v>
      </c>
      <c r="AN342" s="547">
        <f>AO342*AN$3</f>
        <v>0</v>
      </c>
      <c r="AO342" s="195"/>
      <c r="AP342" s="492">
        <f>AO342*AP$3</f>
        <v>0</v>
      </c>
      <c r="AQ342" s="547">
        <f>AR342*AQ$3</f>
        <v>0</v>
      </c>
      <c r="AR342" s="195"/>
      <c r="AS342" s="492">
        <f>AR342*AS$3</f>
        <v>0</v>
      </c>
      <c r="AT342" s="547">
        <f>AU342*AT$3</f>
        <v>0</v>
      </c>
      <c r="AU342" s="195"/>
      <c r="AV342" s="492">
        <f>AU342*AV$3</f>
        <v>0</v>
      </c>
      <c r="AW342" s="547">
        <f>AX342*AW$3</f>
        <v>4701.6718650000003</v>
      </c>
      <c r="AX342" s="195">
        <v>3633.3</v>
      </c>
      <c r="AY342" s="492">
        <f>AX342*AY$3</f>
        <v>3160.971</v>
      </c>
      <c r="AZ342" s="547">
        <f>BA342*AZ$3</f>
        <v>0</v>
      </c>
      <c r="BA342" s="195"/>
      <c r="BB342" s="492">
        <f>BA342*BB$3</f>
        <v>0</v>
      </c>
      <c r="BC342" s="547">
        <f>BD342*BC$3</f>
        <v>0</v>
      </c>
      <c r="BD342" s="195"/>
      <c r="BE342" s="492">
        <f>BD342*BE$3</f>
        <v>0</v>
      </c>
      <c r="BF342" s="547">
        <f>BG342*BF$3</f>
        <v>0</v>
      </c>
      <c r="BG342" s="195"/>
      <c r="BH342" s="492">
        <f>BG342*BH$3</f>
        <v>0</v>
      </c>
      <c r="BI342" s="547">
        <f>BJ342*BI$3</f>
        <v>0</v>
      </c>
      <c r="BJ342" s="195"/>
      <c r="BK342" s="492">
        <f>BJ342*BK$3</f>
        <v>0</v>
      </c>
      <c r="BL342" s="547">
        <f>BM342*BL$3</f>
        <v>0</v>
      </c>
      <c r="BM342" s="195"/>
      <c r="BN342" s="492">
        <f>BM342*BN$3</f>
        <v>0</v>
      </c>
      <c r="BO342" s="547">
        <f>BP342*BO$3</f>
        <v>0</v>
      </c>
      <c r="BP342" s="195"/>
      <c r="BQ342" s="492">
        <f>BP342*BQ$3</f>
        <v>0</v>
      </c>
      <c r="BR342" s="285">
        <f>J342+M342+P342+S342+V342+Y342+AB342+AE342+AH342+AK342+AN342+AQ342+AT342+AW342+AZ342+BC342+BF342+BI342+BL342+BO342</f>
        <v>4701.6718650000003</v>
      </c>
      <c r="BS342" s="286">
        <f>K342+N342+Q342+T342+W342+Z342+AC342+AF342+AI342+AL342+AO342+AR342+AU342+AX342+BA342+BD342+BG342+BJ342+BM342+BP342</f>
        <v>3633.3</v>
      </c>
      <c r="BT342" s="266">
        <f>L342+O342+R342+U342+X342+AA342+AD342+AG342+AJ342+AM342+AP342+AS342+AV342+AY342+BB342+BE342+BH342+BK342+BN342+BQ342</f>
        <v>3160.971</v>
      </c>
      <c r="BU342" s="740">
        <f>BV342*BU$3</f>
        <v>2536.6794599999998</v>
      </c>
      <c r="BV342" s="712">
        <f>I342-BS342</f>
        <v>1997.6999999999998</v>
      </c>
      <c r="BW342" s="266">
        <f>BV342*BW$3</f>
        <v>1710.7843329</v>
      </c>
      <c r="BX342" s="285">
        <f>BR342+BU342</f>
        <v>7238.3513249999996</v>
      </c>
      <c r="BY342" s="286">
        <f>BS342+BV342</f>
        <v>5631</v>
      </c>
      <c r="BZ342" s="266">
        <f>BT342+BW342</f>
        <v>4871.7553329000002</v>
      </c>
      <c r="CA342" s="285">
        <f t="shared" si="767"/>
        <v>0</v>
      </c>
      <c r="CB342" s="207">
        <v>0</v>
      </c>
      <c r="CC342" s="266">
        <f t="shared" si="768"/>
        <v>0</v>
      </c>
      <c r="CD342" s="309">
        <f>BX342+CA342</f>
        <v>7238.3513249999996</v>
      </c>
      <c r="CE342" s="310">
        <f>BY342+CB342</f>
        <v>5631</v>
      </c>
      <c r="CF342" s="308">
        <f>BZ342+CC342</f>
        <v>4871.7553329000002</v>
      </c>
      <c r="CG342" s="326"/>
      <c r="CI342" s="737"/>
    </row>
    <row r="343" spans="1:87" s="972" customFormat="1" ht="15.95" customHeight="1">
      <c r="A343" s="1072">
        <v>297</v>
      </c>
      <c r="B343" s="165" t="s">
        <v>568</v>
      </c>
      <c r="C343" s="134" t="s">
        <v>227</v>
      </c>
      <c r="D343" s="1488" t="s">
        <v>1158</v>
      </c>
      <c r="E343" s="218"/>
      <c r="F343" s="758"/>
      <c r="G343" s="1584">
        <v>880</v>
      </c>
      <c r="H343" s="183"/>
      <c r="I343" s="207"/>
      <c r="J343" s="547"/>
      <c r="K343" s="195"/>
      <c r="L343" s="492"/>
      <c r="M343" s="547"/>
      <c r="N343" s="195"/>
      <c r="O343" s="492"/>
      <c r="P343" s="547"/>
      <c r="Q343" s="195"/>
      <c r="R343" s="492"/>
      <c r="S343" s="547"/>
      <c r="T343" s="195"/>
      <c r="U343" s="492"/>
      <c r="V343" s="547"/>
      <c r="W343" s="1074"/>
      <c r="X343" s="492"/>
      <c r="Y343" s="547"/>
      <c r="Z343" s="1074"/>
      <c r="AA343" s="492">
        <f t="shared" si="772"/>
        <v>0</v>
      </c>
      <c r="AB343" s="547"/>
      <c r="AC343" s="195"/>
      <c r="AD343" s="492"/>
      <c r="AE343" s="547"/>
      <c r="AF343" s="195"/>
      <c r="AG343" s="492"/>
      <c r="AH343" s="547"/>
      <c r="AI343" s="195"/>
      <c r="AJ343" s="492"/>
      <c r="AK343" s="547"/>
      <c r="AL343" s="195"/>
      <c r="AM343" s="492"/>
      <c r="AN343" s="547"/>
      <c r="AO343" s="195"/>
      <c r="AP343" s="492"/>
      <c r="AQ343" s="547"/>
      <c r="AR343" s="195"/>
      <c r="AS343" s="492"/>
      <c r="AT343" s="547"/>
      <c r="AU343" s="195"/>
      <c r="AV343" s="492"/>
      <c r="AW343" s="547"/>
      <c r="AX343" s="195"/>
      <c r="AY343" s="492"/>
      <c r="AZ343" s="547"/>
      <c r="BA343" s="195"/>
      <c r="BB343" s="492"/>
      <c r="BC343" s="547"/>
      <c r="BD343" s="195"/>
      <c r="BE343" s="492"/>
      <c r="BF343" s="547"/>
      <c r="BG343" s="195"/>
      <c r="BH343" s="492"/>
      <c r="BI343" s="547"/>
      <c r="BJ343" s="195"/>
      <c r="BK343" s="492"/>
      <c r="BL343" s="547"/>
      <c r="BM343" s="195"/>
      <c r="BN343" s="492"/>
      <c r="BO343" s="547"/>
      <c r="BP343" s="195"/>
      <c r="BQ343" s="492"/>
      <c r="BR343" s="285"/>
      <c r="BS343" s="286"/>
      <c r="BT343" s="266"/>
      <c r="BU343" s="740"/>
      <c r="BV343" s="712"/>
      <c r="BW343" s="266"/>
      <c r="BX343" s="285"/>
      <c r="BY343" s="286"/>
      <c r="BZ343" s="266"/>
      <c r="CA343" s="285"/>
      <c r="CB343" s="207"/>
      <c r="CC343" s="266"/>
      <c r="CD343" s="309"/>
      <c r="CE343" s="310"/>
      <c r="CF343" s="308"/>
      <c r="CG343" s="326"/>
      <c r="CI343" s="737"/>
    </row>
    <row r="344" spans="1:87" s="972" customFormat="1" ht="15.95" customHeight="1">
      <c r="A344" s="177">
        <v>298</v>
      </c>
      <c r="B344" s="165" t="s">
        <v>459</v>
      </c>
      <c r="C344" s="134" t="s">
        <v>228</v>
      </c>
      <c r="D344" s="166" t="s">
        <v>464</v>
      </c>
      <c r="E344" s="218"/>
      <c r="F344" s="758">
        <f>Training!F70</f>
        <v>29700</v>
      </c>
      <c r="G344" s="1207">
        <v>7980</v>
      </c>
      <c r="H344" s="183"/>
      <c r="I344" s="207">
        <v>7980</v>
      </c>
      <c r="J344" s="547">
        <f>K344*J$3</f>
        <v>0</v>
      </c>
      <c r="K344" s="195"/>
      <c r="L344" s="492">
        <f>K344*L$3</f>
        <v>0</v>
      </c>
      <c r="M344" s="547">
        <f>N344*M$3</f>
        <v>0</v>
      </c>
      <c r="N344" s="195"/>
      <c r="O344" s="492">
        <f>N344*O$3</f>
        <v>0</v>
      </c>
      <c r="P344" s="547">
        <f>Q344*P$3</f>
        <v>0</v>
      </c>
      <c r="Q344" s="195"/>
      <c r="R344" s="492">
        <f>Q344*R$3</f>
        <v>0</v>
      </c>
      <c r="S344" s="547">
        <f>T344*S$3</f>
        <v>0</v>
      </c>
      <c r="T344" s="195"/>
      <c r="U344" s="492">
        <f>T344*U$3</f>
        <v>0</v>
      </c>
      <c r="V344" s="547">
        <f>W344*V$3</f>
        <v>0</v>
      </c>
      <c r="W344" s="1074"/>
      <c r="X344" s="492">
        <f>W344*X$3</f>
        <v>0</v>
      </c>
      <c r="Y344" s="547">
        <f>Z344*Y$3</f>
        <v>0</v>
      </c>
      <c r="Z344" s="1074"/>
      <c r="AA344" s="492">
        <f t="shared" si="772"/>
        <v>0</v>
      </c>
      <c r="AB344" s="547">
        <f>AC344*AB$3</f>
        <v>0</v>
      </c>
      <c r="AC344" s="195"/>
      <c r="AD344" s="492">
        <f>AC344*AD$3</f>
        <v>0</v>
      </c>
      <c r="AE344" s="547">
        <f>AF344*AE$3</f>
        <v>0</v>
      </c>
      <c r="AF344" s="195"/>
      <c r="AG344" s="492">
        <f>AF344*AG$3</f>
        <v>0</v>
      </c>
      <c r="AH344" s="547">
        <f>AI344*AH$3</f>
        <v>0</v>
      </c>
      <c r="AI344" s="195"/>
      <c r="AJ344" s="492">
        <f>AI344*AJ$3</f>
        <v>0</v>
      </c>
      <c r="AK344" s="547">
        <f>AL344*AK$3</f>
        <v>0</v>
      </c>
      <c r="AL344" s="195"/>
      <c r="AM344" s="492">
        <f>AL344*AM$3</f>
        <v>0</v>
      </c>
      <c r="AN344" s="547">
        <f t="shared" ref="AN344:AN351" si="776">AO344*AN$3</f>
        <v>0</v>
      </c>
      <c r="AO344" s="195"/>
      <c r="AP344" s="492">
        <f t="shared" si="746"/>
        <v>0</v>
      </c>
      <c r="AQ344" s="547">
        <f>AR344*AQ$3</f>
        <v>0</v>
      </c>
      <c r="AR344" s="195"/>
      <c r="AS344" s="492">
        <f t="shared" si="748"/>
        <v>0</v>
      </c>
      <c r="AT344" s="547">
        <f>AU344*AT$3</f>
        <v>0</v>
      </c>
      <c r="AU344" s="195"/>
      <c r="AV344" s="492">
        <f t="shared" si="750"/>
        <v>0</v>
      </c>
      <c r="AW344" s="547">
        <f>AX344*AW$3</f>
        <v>0</v>
      </c>
      <c r="AX344" s="195"/>
      <c r="AY344" s="492">
        <f t="shared" si="752"/>
        <v>0</v>
      </c>
      <c r="AZ344" s="547">
        <f t="shared" ref="AZ344:AZ350" si="777">BA344*AZ$3</f>
        <v>0</v>
      </c>
      <c r="BA344" s="195"/>
      <c r="BB344" s="492">
        <f t="shared" si="754"/>
        <v>0</v>
      </c>
      <c r="BC344" s="547">
        <f t="shared" ref="BC344:BC349" si="778">BD344*BC$3</f>
        <v>0</v>
      </c>
      <c r="BD344" s="195"/>
      <c r="BE344" s="492">
        <f t="shared" si="756"/>
        <v>0</v>
      </c>
      <c r="BF344" s="547">
        <f>BG344*BF$3</f>
        <v>0</v>
      </c>
      <c r="BG344" s="195"/>
      <c r="BH344" s="492">
        <f t="shared" si="758"/>
        <v>0</v>
      </c>
      <c r="BI344" s="547">
        <f>BJ344*BI$3</f>
        <v>0</v>
      </c>
      <c r="BJ344" s="195"/>
      <c r="BK344" s="492">
        <f t="shared" si="760"/>
        <v>0</v>
      </c>
      <c r="BL344" s="547">
        <f>BM344*BL$3</f>
        <v>0</v>
      </c>
      <c r="BM344" s="195"/>
      <c r="BN344" s="492">
        <f t="shared" si="762"/>
        <v>0</v>
      </c>
      <c r="BO344" s="547">
        <f>BP344*BO$3</f>
        <v>0</v>
      </c>
      <c r="BP344" s="195"/>
      <c r="BQ344" s="492">
        <f t="shared" si="764"/>
        <v>0</v>
      </c>
      <c r="BR344" s="285">
        <f t="shared" si="770"/>
        <v>0</v>
      </c>
      <c r="BS344" s="286">
        <f t="shared" si="771"/>
        <v>0</v>
      </c>
      <c r="BT344" s="266">
        <f t="shared" si="773"/>
        <v>0</v>
      </c>
      <c r="BU344" s="740">
        <f t="shared" si="765"/>
        <v>10133.004000000001</v>
      </c>
      <c r="BV344" s="712">
        <f t="shared" ref="BV344:BV350" si="779">I344-BS344</f>
        <v>7980</v>
      </c>
      <c r="BW344" s="266">
        <f t="shared" ref="BW344:BW350" si="780">BV344*BW$3</f>
        <v>6833.8884600000001</v>
      </c>
      <c r="BX344" s="285">
        <f t="shared" ref="BX344:BZ350" si="781">BR344+BU344</f>
        <v>10133.004000000001</v>
      </c>
      <c r="BY344" s="286">
        <f t="shared" si="781"/>
        <v>7980</v>
      </c>
      <c r="BZ344" s="266">
        <f t="shared" si="781"/>
        <v>6833.8884600000001</v>
      </c>
      <c r="CA344" s="285">
        <f t="shared" ref="CA344:CA350" si="782">CB344*CA$3</f>
        <v>0</v>
      </c>
      <c r="CB344" s="207"/>
      <c r="CC344" s="266">
        <f t="shared" ref="CC344:CC350" si="783">CB344*$CC$3</f>
        <v>0</v>
      </c>
      <c r="CD344" s="309">
        <f t="shared" ref="CD344:CF350" si="784">BX344+CA344</f>
        <v>10133.004000000001</v>
      </c>
      <c r="CE344" s="310">
        <f t="shared" si="784"/>
        <v>7980</v>
      </c>
      <c r="CF344" s="308">
        <f t="shared" si="784"/>
        <v>6833.8884600000001</v>
      </c>
      <c r="CG344" s="326"/>
      <c r="CI344" s="737"/>
    </row>
    <row r="345" spans="1:87" s="972" customFormat="1" ht="15.95" customHeight="1">
      <c r="A345" s="177">
        <v>299</v>
      </c>
      <c r="B345" s="165" t="s">
        <v>97</v>
      </c>
      <c r="C345" s="134" t="s">
        <v>229</v>
      </c>
      <c r="D345" s="166" t="s">
        <v>97</v>
      </c>
      <c r="E345" s="218"/>
      <c r="F345" s="758">
        <v>0</v>
      </c>
      <c r="G345" s="1207">
        <v>5426.5</v>
      </c>
      <c r="H345" s="183"/>
      <c r="I345" s="207">
        <v>5426.5</v>
      </c>
      <c r="J345" s="547">
        <f>K345*J$3</f>
        <v>0</v>
      </c>
      <c r="K345" s="195"/>
      <c r="L345" s="492">
        <f>K345*L$3</f>
        <v>0</v>
      </c>
      <c r="M345" s="547">
        <f>N345*M$3</f>
        <v>0</v>
      </c>
      <c r="N345" s="195"/>
      <c r="O345" s="492">
        <f>N345*O$3</f>
        <v>0</v>
      </c>
      <c r="P345" s="547">
        <f>Q345*P$3</f>
        <v>2053.9978605000001</v>
      </c>
      <c r="Q345" s="195">
        <v>1395</v>
      </c>
      <c r="R345" s="492">
        <f>Q345*R$3</f>
        <v>1294.9659449999999</v>
      </c>
      <c r="S345" s="547">
        <f>T345*S$3</f>
        <v>0</v>
      </c>
      <c r="T345" s="195"/>
      <c r="U345" s="492">
        <f>T345*U$3</f>
        <v>0</v>
      </c>
      <c r="V345" s="547">
        <f>W345*V$3</f>
        <v>3532.7565409500003</v>
      </c>
      <c r="W345" s="1074">
        <v>2730</v>
      </c>
      <c r="X345" s="492">
        <f>W345*X$3</f>
        <v>2375.1000109199999</v>
      </c>
      <c r="Y345" s="547">
        <f>Z345*Y$3</f>
        <v>1054.01009550408</v>
      </c>
      <c r="Z345" s="1074">
        <v>858</v>
      </c>
      <c r="AA345" s="492">
        <f t="shared" si="772"/>
        <v>714.34582368863994</v>
      </c>
      <c r="AB345" s="547">
        <f>AC345*AB$3</f>
        <v>0</v>
      </c>
      <c r="AC345" s="195"/>
      <c r="AD345" s="492">
        <f>AC345*AD$3</f>
        <v>0</v>
      </c>
      <c r="AE345" s="547">
        <f>AF345*AE$3</f>
        <v>0</v>
      </c>
      <c r="AF345" s="195"/>
      <c r="AG345" s="492">
        <f>AF345*AG$3</f>
        <v>0</v>
      </c>
      <c r="AH345" s="547">
        <f>AI345*AH$3</f>
        <v>573.91117499999996</v>
      </c>
      <c r="AI345" s="195">
        <v>443.5</v>
      </c>
      <c r="AJ345" s="492">
        <f>AI345*AJ$3</f>
        <v>385.84499999999997</v>
      </c>
      <c r="AK345" s="547">
        <f>AL345*AK$3</f>
        <v>0</v>
      </c>
      <c r="AL345" s="195"/>
      <c r="AM345" s="492">
        <f>AL345*AM$3</f>
        <v>0</v>
      </c>
      <c r="AN345" s="547">
        <f t="shared" si="776"/>
        <v>0</v>
      </c>
      <c r="AO345" s="195"/>
      <c r="AP345" s="492">
        <f t="shared" si="746"/>
        <v>0</v>
      </c>
      <c r="AQ345" s="547">
        <f>AR345*AQ$3</f>
        <v>0</v>
      </c>
      <c r="AR345" s="195"/>
      <c r="AS345" s="492">
        <f t="shared" si="748"/>
        <v>0</v>
      </c>
      <c r="AT345" s="547">
        <f>AU345*AT$3</f>
        <v>0</v>
      </c>
      <c r="AU345" s="195"/>
      <c r="AV345" s="492">
        <f t="shared" si="750"/>
        <v>0</v>
      </c>
      <c r="AW345" s="547">
        <f>AX345*AW$3</f>
        <v>0</v>
      </c>
      <c r="AX345" s="195"/>
      <c r="AY345" s="492">
        <f t="shared" si="752"/>
        <v>0</v>
      </c>
      <c r="AZ345" s="547">
        <f t="shared" si="777"/>
        <v>0</v>
      </c>
      <c r="BA345" s="195"/>
      <c r="BB345" s="492">
        <f t="shared" si="754"/>
        <v>0</v>
      </c>
      <c r="BC345" s="547">
        <f t="shared" si="778"/>
        <v>0</v>
      </c>
      <c r="BD345" s="195"/>
      <c r="BE345" s="492">
        <f t="shared" si="756"/>
        <v>0</v>
      </c>
      <c r="BF345" s="547">
        <f>BG345*BF$3</f>
        <v>0</v>
      </c>
      <c r="BG345" s="195"/>
      <c r="BH345" s="492">
        <f t="shared" si="758"/>
        <v>0</v>
      </c>
      <c r="BI345" s="547">
        <f>BJ345*BI$3</f>
        <v>0</v>
      </c>
      <c r="BJ345" s="195"/>
      <c r="BK345" s="492">
        <f t="shared" si="760"/>
        <v>0</v>
      </c>
      <c r="BL345" s="547">
        <f>BM345*BL$3</f>
        <v>0</v>
      </c>
      <c r="BM345" s="195"/>
      <c r="BN345" s="492">
        <f t="shared" si="762"/>
        <v>0</v>
      </c>
      <c r="BO345" s="547">
        <f>BP345*BO$3</f>
        <v>0</v>
      </c>
      <c r="BP345" s="195"/>
      <c r="BQ345" s="492">
        <f t="shared" si="764"/>
        <v>0</v>
      </c>
      <c r="BR345" s="285">
        <f t="shared" si="770"/>
        <v>7214.6756719540799</v>
      </c>
      <c r="BS345" s="286">
        <f t="shared" si="771"/>
        <v>5426.5</v>
      </c>
      <c r="BT345" s="266">
        <f t="shared" si="773"/>
        <v>4770.2567796086396</v>
      </c>
      <c r="BU345" s="740">
        <f t="shared" si="765"/>
        <v>0</v>
      </c>
      <c r="BV345" s="712">
        <f t="shared" si="779"/>
        <v>0</v>
      </c>
      <c r="BW345" s="266">
        <f t="shared" si="780"/>
        <v>0</v>
      </c>
      <c r="BX345" s="285">
        <f t="shared" si="781"/>
        <v>7214.6756719540799</v>
      </c>
      <c r="BY345" s="286">
        <f t="shared" si="781"/>
        <v>5426.5</v>
      </c>
      <c r="BZ345" s="266">
        <f t="shared" si="781"/>
        <v>4770.2567796086396</v>
      </c>
      <c r="CA345" s="285">
        <f t="shared" si="782"/>
        <v>0</v>
      </c>
      <c r="CB345" s="715"/>
      <c r="CC345" s="266">
        <f t="shared" si="783"/>
        <v>0</v>
      </c>
      <c r="CD345" s="309">
        <f t="shared" si="784"/>
        <v>7214.6756719540799</v>
      </c>
      <c r="CE345" s="310">
        <f t="shared" si="784"/>
        <v>5426.5</v>
      </c>
      <c r="CF345" s="308">
        <f t="shared" si="784"/>
        <v>4770.2567796086396</v>
      </c>
      <c r="CG345" s="326"/>
      <c r="CI345" s="737"/>
    </row>
    <row r="346" spans="1:87" s="972" customFormat="1" ht="15.95" customHeight="1">
      <c r="A346" s="177"/>
      <c r="B346" s="165"/>
      <c r="C346" s="134"/>
      <c r="D346" s="166"/>
      <c r="E346" s="218"/>
      <c r="F346" s="758"/>
      <c r="G346" s="1207"/>
      <c r="H346" s="183"/>
      <c r="I346" s="207"/>
      <c r="J346" s="547"/>
      <c r="K346" s="195"/>
      <c r="L346" s="492"/>
      <c r="M346" s="547"/>
      <c r="N346" s="195"/>
      <c r="O346" s="492"/>
      <c r="P346" s="547"/>
      <c r="Q346" s="195"/>
      <c r="R346" s="492"/>
      <c r="S346" s="547"/>
      <c r="T346" s="195"/>
      <c r="U346" s="492"/>
      <c r="V346" s="547"/>
      <c r="W346" s="1074"/>
      <c r="X346" s="492"/>
      <c r="Y346" s="547"/>
      <c r="Z346" s="1074"/>
      <c r="AA346" s="492"/>
      <c r="AB346" s="547"/>
      <c r="AC346" s="195"/>
      <c r="AD346" s="492"/>
      <c r="AE346" s="547"/>
      <c r="AF346" s="195"/>
      <c r="AG346" s="492"/>
      <c r="AH346" s="547"/>
      <c r="AI346" s="195"/>
      <c r="AJ346" s="492"/>
      <c r="AK346" s="547"/>
      <c r="AL346" s="195"/>
      <c r="AM346" s="492"/>
      <c r="AN346" s="547"/>
      <c r="AO346" s="195"/>
      <c r="AP346" s="492"/>
      <c r="AQ346" s="547"/>
      <c r="AR346" s="195"/>
      <c r="AS346" s="492"/>
      <c r="AT346" s="547"/>
      <c r="AU346" s="195"/>
      <c r="AV346" s="492"/>
      <c r="AW346" s="547"/>
      <c r="AX346" s="195"/>
      <c r="AY346" s="492"/>
      <c r="AZ346" s="547"/>
      <c r="BA346" s="195"/>
      <c r="BB346" s="492"/>
      <c r="BC346" s="547">
        <f t="shared" si="778"/>
        <v>404.00240999999994</v>
      </c>
      <c r="BD346" s="195">
        <v>312.2</v>
      </c>
      <c r="BE346" s="492">
        <f t="shared" si="756"/>
        <v>271.61399999999998</v>
      </c>
      <c r="BF346" s="547"/>
      <c r="BG346" s="195"/>
      <c r="BH346" s="492"/>
      <c r="BI346" s="547"/>
      <c r="BJ346" s="195"/>
      <c r="BK346" s="492"/>
      <c r="BL346" s="547"/>
      <c r="BM346" s="195"/>
      <c r="BN346" s="492"/>
      <c r="BO346" s="547"/>
      <c r="BP346" s="195"/>
      <c r="BQ346" s="492"/>
      <c r="BR346" s="285"/>
      <c r="BS346" s="286"/>
      <c r="BT346" s="266"/>
      <c r="BU346" s="740"/>
      <c r="BV346" s="712"/>
      <c r="BW346" s="266"/>
      <c r="BX346" s="285"/>
      <c r="BY346" s="286"/>
      <c r="BZ346" s="266"/>
      <c r="CA346" s="285"/>
      <c r="CB346" s="715"/>
      <c r="CC346" s="266"/>
      <c r="CD346" s="309"/>
      <c r="CE346" s="310"/>
      <c r="CF346" s="308"/>
      <c r="CG346" s="326"/>
      <c r="CI346" s="737"/>
    </row>
    <row r="347" spans="1:87" s="972" customFormat="1" ht="15.95" customHeight="1">
      <c r="A347" s="177">
        <v>300</v>
      </c>
      <c r="B347" s="165"/>
      <c r="C347" s="134"/>
      <c r="D347" s="166"/>
      <c r="E347" s="218"/>
      <c r="F347" s="758"/>
      <c r="G347" s="266">
        <f>F347*G$3</f>
        <v>0</v>
      </c>
      <c r="H347" s="183"/>
      <c r="I347" s="207">
        <v>0</v>
      </c>
      <c r="J347" s="547">
        <f>K347*J$3</f>
        <v>0</v>
      </c>
      <c r="K347" s="195"/>
      <c r="L347" s="492">
        <f>K347*L$3</f>
        <v>0</v>
      </c>
      <c r="M347" s="547">
        <f>N347*M$3</f>
        <v>0</v>
      </c>
      <c r="N347" s="195"/>
      <c r="O347" s="492">
        <f>N347*O$3</f>
        <v>0</v>
      </c>
      <c r="P347" s="547">
        <f>Q347*P$3</f>
        <v>0</v>
      </c>
      <c r="Q347" s="195"/>
      <c r="R347" s="492">
        <f>Q347*R$3</f>
        <v>0</v>
      </c>
      <c r="S347" s="547">
        <f>T347*S$3</f>
        <v>0</v>
      </c>
      <c r="T347" s="195"/>
      <c r="U347" s="492">
        <f>T347*U$3</f>
        <v>0</v>
      </c>
      <c r="V347" s="547">
        <f>W347*V$3</f>
        <v>0</v>
      </c>
      <c r="W347" s="1074"/>
      <c r="X347" s="492">
        <f>W347*X$3</f>
        <v>0</v>
      </c>
      <c r="Y347" s="547">
        <f>Z347*Y$3</f>
        <v>0</v>
      </c>
      <c r="Z347" s="1074"/>
      <c r="AA347" s="492">
        <f t="shared" si="772"/>
        <v>0</v>
      </c>
      <c r="AB347" s="547">
        <f>AC347*AB$3</f>
        <v>0</v>
      </c>
      <c r="AC347" s="195"/>
      <c r="AD347" s="492">
        <f>AC347*AD$3</f>
        <v>0</v>
      </c>
      <c r="AE347" s="547">
        <f>AF347*AE$3</f>
        <v>0</v>
      </c>
      <c r="AF347" s="195"/>
      <c r="AG347" s="492">
        <f>AF347*AG$3</f>
        <v>0</v>
      </c>
      <c r="AH347" s="547">
        <f>AI347*AH$3</f>
        <v>0</v>
      </c>
      <c r="AI347" s="195"/>
      <c r="AJ347" s="492">
        <f>AI347*AJ$3</f>
        <v>0</v>
      </c>
      <c r="AK347" s="547">
        <f>AL347*AK$3</f>
        <v>0</v>
      </c>
      <c r="AL347" s="195"/>
      <c r="AM347" s="492">
        <f>AL347*AM$3</f>
        <v>0</v>
      </c>
      <c r="AN347" s="547">
        <f t="shared" si="776"/>
        <v>0</v>
      </c>
      <c r="AO347" s="195"/>
      <c r="AP347" s="492">
        <f t="shared" si="746"/>
        <v>0</v>
      </c>
      <c r="AQ347" s="547">
        <f>AR347*AQ$3</f>
        <v>0</v>
      </c>
      <c r="AR347" s="195"/>
      <c r="AS347" s="492">
        <f t="shared" si="748"/>
        <v>0</v>
      </c>
      <c r="AT347" s="547">
        <f>AU347*AT$3</f>
        <v>0</v>
      </c>
      <c r="AU347" s="195"/>
      <c r="AV347" s="492">
        <f t="shared" si="750"/>
        <v>0</v>
      </c>
      <c r="AW347" s="547">
        <f>AX347*AW$3</f>
        <v>0</v>
      </c>
      <c r="AX347" s="195"/>
      <c r="AY347" s="492">
        <f t="shared" si="752"/>
        <v>0</v>
      </c>
      <c r="AZ347" s="547">
        <f t="shared" si="777"/>
        <v>0</v>
      </c>
      <c r="BA347" s="195"/>
      <c r="BB347" s="492">
        <f t="shared" si="754"/>
        <v>0</v>
      </c>
      <c r="BC347" s="547">
        <f t="shared" si="778"/>
        <v>567.31151999999997</v>
      </c>
      <c r="BD347" s="195">
        <v>438.4</v>
      </c>
      <c r="BE347" s="492">
        <f t="shared" si="756"/>
        <v>381.40799999999996</v>
      </c>
      <c r="BF347" s="547">
        <f>BG347*BF$3</f>
        <v>0</v>
      </c>
      <c r="BG347" s="195"/>
      <c r="BH347" s="492">
        <f t="shared" si="758"/>
        <v>0</v>
      </c>
      <c r="BI347" s="547">
        <f>BJ347*BI$3</f>
        <v>0</v>
      </c>
      <c r="BJ347" s="195"/>
      <c r="BK347" s="492">
        <f t="shared" si="760"/>
        <v>0</v>
      </c>
      <c r="BL347" s="547">
        <f>BM347*BL$3</f>
        <v>0</v>
      </c>
      <c r="BM347" s="195"/>
      <c r="BN347" s="492">
        <f t="shared" si="762"/>
        <v>0</v>
      </c>
      <c r="BO347" s="547">
        <f>BP347*BO$3</f>
        <v>0</v>
      </c>
      <c r="BP347" s="195"/>
      <c r="BQ347" s="492">
        <f t="shared" si="764"/>
        <v>0</v>
      </c>
      <c r="BR347" s="285">
        <f t="shared" si="770"/>
        <v>567.31151999999997</v>
      </c>
      <c r="BS347" s="286">
        <f t="shared" si="771"/>
        <v>438.4</v>
      </c>
      <c r="BT347" s="266">
        <f t="shared" si="773"/>
        <v>381.40799999999996</v>
      </c>
      <c r="BU347" s="740">
        <f t="shared" si="765"/>
        <v>-556.68031999999994</v>
      </c>
      <c r="BV347" s="712">
        <f t="shared" si="779"/>
        <v>-438.4</v>
      </c>
      <c r="BW347" s="266">
        <f t="shared" si="780"/>
        <v>-375.43567680000001</v>
      </c>
      <c r="BX347" s="285">
        <f t="shared" si="781"/>
        <v>10.631200000000035</v>
      </c>
      <c r="BY347" s="286">
        <f t="shared" si="781"/>
        <v>0</v>
      </c>
      <c r="BZ347" s="266">
        <f t="shared" si="781"/>
        <v>5.9723231999999484</v>
      </c>
      <c r="CA347" s="285">
        <f t="shared" si="782"/>
        <v>0</v>
      </c>
      <c r="CB347" s="715"/>
      <c r="CC347" s="266">
        <f t="shared" si="783"/>
        <v>0</v>
      </c>
      <c r="CD347" s="309">
        <f t="shared" si="784"/>
        <v>10.631200000000035</v>
      </c>
      <c r="CE347" s="310">
        <f t="shared" si="784"/>
        <v>0</v>
      </c>
      <c r="CF347" s="308">
        <f t="shared" si="784"/>
        <v>5.9723231999999484</v>
      </c>
      <c r="CG347" s="326"/>
      <c r="CI347" s="737"/>
    </row>
    <row r="348" spans="1:87" s="972" customFormat="1" ht="15.95" customHeight="1">
      <c r="A348" s="177">
        <f t="shared" si="740"/>
        <v>301</v>
      </c>
      <c r="B348" s="165" t="s">
        <v>463</v>
      </c>
      <c r="C348" s="134" t="s">
        <v>229</v>
      </c>
      <c r="D348" s="166" t="s">
        <v>572</v>
      </c>
      <c r="E348" s="218"/>
      <c r="F348" s="758">
        <v>0</v>
      </c>
      <c r="G348" s="1207">
        <v>3221</v>
      </c>
      <c r="H348" s="183"/>
      <c r="I348" s="207">
        <v>3221</v>
      </c>
      <c r="J348" s="547">
        <f>K348*J$3</f>
        <v>0</v>
      </c>
      <c r="K348" s="195"/>
      <c r="L348" s="492">
        <f>K348*L$3</f>
        <v>0</v>
      </c>
      <c r="M348" s="547">
        <f>N348*M$3</f>
        <v>0</v>
      </c>
      <c r="N348" s="195"/>
      <c r="O348" s="492">
        <f>N348*O$3</f>
        <v>0</v>
      </c>
      <c r="P348" s="547">
        <f>Q348*P$3</f>
        <v>940.86353610000003</v>
      </c>
      <c r="Q348" s="195">
        <v>639</v>
      </c>
      <c r="R348" s="492">
        <f>Q348*R$3</f>
        <v>593.17794900000001</v>
      </c>
      <c r="S348" s="547">
        <f>T348*S$3</f>
        <v>0</v>
      </c>
      <c r="T348" s="195"/>
      <c r="U348" s="492">
        <f>T348*U$3</f>
        <v>0</v>
      </c>
      <c r="V348" s="547">
        <f>W348*V$3</f>
        <v>0</v>
      </c>
      <c r="W348" s="1074"/>
      <c r="X348" s="492">
        <f>W348*X$3</f>
        <v>0</v>
      </c>
      <c r="Y348" s="547">
        <f>Z348*Y$3</f>
        <v>0</v>
      </c>
      <c r="Z348" s="1074"/>
      <c r="AA348" s="492">
        <f t="shared" si="772"/>
        <v>0</v>
      </c>
      <c r="AB348" s="547">
        <f>AC348*AB$3</f>
        <v>0</v>
      </c>
      <c r="AC348" s="195"/>
      <c r="AD348" s="492">
        <f>AC348*AD$3</f>
        <v>0</v>
      </c>
      <c r="AE348" s="547">
        <f>AF348*AE$3</f>
        <v>0</v>
      </c>
      <c r="AF348" s="195"/>
      <c r="AG348" s="492">
        <f>AF348*AG$3</f>
        <v>0</v>
      </c>
      <c r="AH348" s="547">
        <f>AI348*AH$3</f>
        <v>1658.8297545</v>
      </c>
      <c r="AI348" s="195">
        <v>1281.8900000000001</v>
      </c>
      <c r="AJ348" s="492">
        <f>AI348*AJ$3</f>
        <v>1115.2443000000001</v>
      </c>
      <c r="AK348" s="547">
        <f>AL348*AK$3</f>
        <v>1682.2649999999999</v>
      </c>
      <c r="AL348" s="195">
        <v>1300</v>
      </c>
      <c r="AM348" s="492">
        <f>AL348*AM$3</f>
        <v>1131</v>
      </c>
      <c r="AN348" s="547">
        <f t="shared" si="776"/>
        <v>0</v>
      </c>
      <c r="AO348" s="195"/>
      <c r="AP348" s="492">
        <f t="shared" si="746"/>
        <v>0</v>
      </c>
      <c r="AQ348" s="547">
        <f>AR348*AQ$3</f>
        <v>0</v>
      </c>
      <c r="AR348" s="195"/>
      <c r="AS348" s="492">
        <f t="shared" si="748"/>
        <v>0</v>
      </c>
      <c r="AT348" s="547">
        <f>AU348*AT$3</f>
        <v>0</v>
      </c>
      <c r="AU348" s="195"/>
      <c r="AV348" s="492">
        <f t="shared" si="750"/>
        <v>0</v>
      </c>
      <c r="AW348" s="547">
        <f>AX348*AW$3</f>
        <v>0</v>
      </c>
      <c r="AX348" s="195"/>
      <c r="AY348" s="492">
        <f t="shared" si="752"/>
        <v>0</v>
      </c>
      <c r="AZ348" s="547">
        <f t="shared" si="777"/>
        <v>0</v>
      </c>
      <c r="BA348" s="195"/>
      <c r="BB348" s="492">
        <f t="shared" si="754"/>
        <v>0</v>
      </c>
      <c r="BC348" s="547">
        <f t="shared" si="778"/>
        <v>0</v>
      </c>
      <c r="BD348" s="195"/>
      <c r="BE348" s="492">
        <f t="shared" si="756"/>
        <v>0</v>
      </c>
      <c r="BF348" s="547">
        <f>BG348*BF$3</f>
        <v>0</v>
      </c>
      <c r="BG348" s="195"/>
      <c r="BH348" s="492">
        <f t="shared" si="758"/>
        <v>0</v>
      </c>
      <c r="BI348" s="547">
        <f>BJ348*BI$3</f>
        <v>0</v>
      </c>
      <c r="BJ348" s="195"/>
      <c r="BK348" s="492">
        <f t="shared" si="760"/>
        <v>0</v>
      </c>
      <c r="BL348" s="547">
        <f>BM348*BL$3</f>
        <v>0</v>
      </c>
      <c r="BM348" s="195"/>
      <c r="BN348" s="492">
        <f t="shared" si="762"/>
        <v>0</v>
      </c>
      <c r="BO348" s="547">
        <f>BP348*BO$3</f>
        <v>0</v>
      </c>
      <c r="BP348" s="195"/>
      <c r="BQ348" s="492">
        <f t="shared" si="764"/>
        <v>0</v>
      </c>
      <c r="BR348" s="285">
        <f t="shared" si="770"/>
        <v>4281.9582905999996</v>
      </c>
      <c r="BS348" s="286">
        <f t="shared" si="771"/>
        <v>3220.8900000000003</v>
      </c>
      <c r="BT348" s="266">
        <f t="shared" si="773"/>
        <v>2839.4222490000002</v>
      </c>
      <c r="BU348" s="740">
        <f t="shared" si="765"/>
        <v>0.13967799999958425</v>
      </c>
      <c r="BV348" s="712">
        <f t="shared" si="779"/>
        <v>0.10999999999967258</v>
      </c>
      <c r="BW348" s="266">
        <f t="shared" si="780"/>
        <v>9.4201469999719609E-2</v>
      </c>
      <c r="BX348" s="285">
        <f t="shared" si="781"/>
        <v>4282.0979685999991</v>
      </c>
      <c r="BY348" s="286">
        <f t="shared" si="781"/>
        <v>3221</v>
      </c>
      <c r="BZ348" s="266">
        <f t="shared" si="781"/>
        <v>2839.5164504700001</v>
      </c>
      <c r="CA348" s="285">
        <f t="shared" si="782"/>
        <v>0</v>
      </c>
      <c r="CB348" s="715">
        <v>0</v>
      </c>
      <c r="CC348" s="266">
        <f t="shared" si="783"/>
        <v>0</v>
      </c>
      <c r="CD348" s="309">
        <f t="shared" si="784"/>
        <v>4282.0979685999991</v>
      </c>
      <c r="CE348" s="310">
        <f t="shared" si="784"/>
        <v>3221</v>
      </c>
      <c r="CF348" s="308">
        <f t="shared" si="784"/>
        <v>2839.5164504700001</v>
      </c>
      <c r="CG348" s="326"/>
      <c r="CI348" s="737"/>
    </row>
    <row r="349" spans="1:87" s="1017" customFormat="1" ht="15.95" customHeight="1">
      <c r="A349" s="1072">
        <f t="shared" si="740"/>
        <v>302</v>
      </c>
      <c r="B349" s="165" t="s">
        <v>289</v>
      </c>
      <c r="C349" s="1000" t="s">
        <v>229</v>
      </c>
      <c r="D349" s="1145" t="s">
        <v>1172</v>
      </c>
      <c r="E349" s="1002"/>
      <c r="F349" s="1003">
        <f>Training!F80</f>
        <v>11216.86</v>
      </c>
      <c r="G349" s="1208">
        <f>Training!G80</f>
        <v>9000</v>
      </c>
      <c r="H349" s="1005"/>
      <c r="I349" s="1006">
        <v>0</v>
      </c>
      <c r="J349" s="1007">
        <f>K349*J$3</f>
        <v>0</v>
      </c>
      <c r="K349" s="1008"/>
      <c r="L349" s="1009">
        <f>K349*L$3</f>
        <v>0</v>
      </c>
      <c r="M349" s="1007">
        <f>N349*M$3</f>
        <v>0</v>
      </c>
      <c r="N349" s="1008"/>
      <c r="O349" s="1009">
        <f>N349*O$3</f>
        <v>0</v>
      </c>
      <c r="P349" s="1007">
        <f>Q349*P$3</f>
        <v>0</v>
      </c>
      <c r="Q349" s="1008"/>
      <c r="R349" s="1009">
        <f>Q349*R$3</f>
        <v>0</v>
      </c>
      <c r="S349" s="1007">
        <f>T349*S$3</f>
        <v>0</v>
      </c>
      <c r="T349" s="1008"/>
      <c r="U349" s="1009">
        <f>T349*U$3</f>
        <v>0</v>
      </c>
      <c r="V349" s="1007">
        <f>W349*V$3</f>
        <v>0</v>
      </c>
      <c r="W349" s="1076"/>
      <c r="X349" s="1009">
        <f>W349*X$3</f>
        <v>0</v>
      </c>
      <c r="Y349" s="1007">
        <f>Z349*Y$3</f>
        <v>0</v>
      </c>
      <c r="Z349" s="1076"/>
      <c r="AA349" s="492">
        <f t="shared" si="772"/>
        <v>0</v>
      </c>
      <c r="AB349" s="1007">
        <f>AC349*AB$3</f>
        <v>0</v>
      </c>
      <c r="AC349" s="1008"/>
      <c r="AD349" s="1009">
        <f>AC349*AD$3</f>
        <v>0</v>
      </c>
      <c r="AE349" s="1007">
        <f>AF349*AE$3</f>
        <v>0</v>
      </c>
      <c r="AF349" s="1008"/>
      <c r="AG349" s="1009">
        <f>AF349*AG$3</f>
        <v>0</v>
      </c>
      <c r="AH349" s="1007">
        <f>AI349*AH$3</f>
        <v>0</v>
      </c>
      <c r="AI349" s="1008"/>
      <c r="AJ349" s="1009">
        <f>AI349*AJ$3</f>
        <v>0</v>
      </c>
      <c r="AK349" s="1007">
        <f>AL349*AK$3</f>
        <v>0</v>
      </c>
      <c r="AL349" s="1008">
        <v>0</v>
      </c>
      <c r="AM349" s="1009">
        <f>AL349*AM$3</f>
        <v>0</v>
      </c>
      <c r="AN349" s="1007">
        <f t="shared" si="776"/>
        <v>0</v>
      </c>
      <c r="AO349" s="1008"/>
      <c r="AP349" s="1009">
        <f t="shared" si="746"/>
        <v>0</v>
      </c>
      <c r="AQ349" s="1007">
        <f>AR349*AQ$3</f>
        <v>0</v>
      </c>
      <c r="AR349" s="1008"/>
      <c r="AS349" s="1009">
        <f t="shared" si="748"/>
        <v>0</v>
      </c>
      <c r="AT349" s="1007">
        <f>AU349*AT$3</f>
        <v>0</v>
      </c>
      <c r="AU349" s="1008"/>
      <c r="AV349" s="1009">
        <f t="shared" si="750"/>
        <v>0</v>
      </c>
      <c r="AW349" s="1007">
        <f>AX349*AW$3</f>
        <v>0</v>
      </c>
      <c r="AX349" s="1008"/>
      <c r="AY349" s="1009">
        <f t="shared" si="752"/>
        <v>0</v>
      </c>
      <c r="AZ349" s="1007">
        <f t="shared" si="777"/>
        <v>0</v>
      </c>
      <c r="BA349" s="1008"/>
      <c r="BB349" s="1009">
        <f t="shared" si="754"/>
        <v>0</v>
      </c>
      <c r="BC349" s="1007">
        <f t="shared" si="778"/>
        <v>0</v>
      </c>
      <c r="BD349" s="1008"/>
      <c r="BE349" s="1009">
        <f t="shared" si="756"/>
        <v>0</v>
      </c>
      <c r="BF349" s="1007">
        <f>BG349*BF$3</f>
        <v>0</v>
      </c>
      <c r="BG349" s="1008"/>
      <c r="BH349" s="1009">
        <f t="shared" si="758"/>
        <v>0</v>
      </c>
      <c r="BI349" s="1007">
        <f>BJ349*BI$3</f>
        <v>0</v>
      </c>
      <c r="BJ349" s="1008"/>
      <c r="BK349" s="1009">
        <f t="shared" si="760"/>
        <v>0</v>
      </c>
      <c r="BL349" s="1007">
        <f>BM349*BL$3</f>
        <v>0</v>
      </c>
      <c r="BM349" s="1008"/>
      <c r="BN349" s="1009">
        <f t="shared" si="762"/>
        <v>0</v>
      </c>
      <c r="BO349" s="1007">
        <f>BP349*BO$3</f>
        <v>0</v>
      </c>
      <c r="BP349" s="1008"/>
      <c r="BQ349" s="1009">
        <f t="shared" si="764"/>
        <v>0</v>
      </c>
      <c r="BR349" s="285">
        <f t="shared" si="770"/>
        <v>0</v>
      </c>
      <c r="BS349" s="286">
        <f t="shared" si="771"/>
        <v>0</v>
      </c>
      <c r="BT349" s="266">
        <f t="shared" si="773"/>
        <v>0</v>
      </c>
      <c r="BU349" s="1010">
        <f t="shared" si="765"/>
        <v>0</v>
      </c>
      <c r="BV349" s="712">
        <f t="shared" si="779"/>
        <v>0</v>
      </c>
      <c r="BW349" s="1004">
        <f t="shared" si="780"/>
        <v>0</v>
      </c>
      <c r="BX349" s="1010">
        <f t="shared" si="781"/>
        <v>0</v>
      </c>
      <c r="BY349" s="1011">
        <f t="shared" si="781"/>
        <v>0</v>
      </c>
      <c r="BZ349" s="1004">
        <f t="shared" si="781"/>
        <v>0</v>
      </c>
      <c r="CA349" s="1010">
        <f t="shared" si="782"/>
        <v>11428.2</v>
      </c>
      <c r="CB349" s="1012">
        <v>9000</v>
      </c>
      <c r="CC349" s="1004">
        <f t="shared" si="783"/>
        <v>7707.3930000000009</v>
      </c>
      <c r="CD349" s="1013">
        <f t="shared" si="784"/>
        <v>11428.2</v>
      </c>
      <c r="CE349" s="1014">
        <f t="shared" si="784"/>
        <v>9000</v>
      </c>
      <c r="CF349" s="1015">
        <f t="shared" si="784"/>
        <v>7707.3930000000009</v>
      </c>
      <c r="CG349" s="1016"/>
      <c r="CI349" s="1018"/>
    </row>
    <row r="350" spans="1:87" s="1017" customFormat="1" ht="15.95" customHeight="1">
      <c r="A350" s="177">
        <f t="shared" si="740"/>
        <v>303</v>
      </c>
      <c r="B350" s="659" t="s">
        <v>794</v>
      </c>
      <c r="C350" s="1000" t="s">
        <v>229</v>
      </c>
      <c r="D350" s="1001" t="s">
        <v>795</v>
      </c>
      <c r="E350" s="1002"/>
      <c r="F350" s="1003"/>
      <c r="G350" s="1208">
        <v>1164</v>
      </c>
      <c r="H350" s="1005"/>
      <c r="I350" s="1006">
        <v>1164</v>
      </c>
      <c r="J350" s="1007"/>
      <c r="K350" s="1008"/>
      <c r="L350" s="1009"/>
      <c r="M350" s="1007"/>
      <c r="N350" s="1008"/>
      <c r="O350" s="1009"/>
      <c r="P350" s="1007"/>
      <c r="Q350" s="1008"/>
      <c r="R350" s="1009"/>
      <c r="S350" s="1007"/>
      <c r="T350" s="1008"/>
      <c r="U350" s="1009"/>
      <c r="V350" s="1007"/>
      <c r="W350" s="1076"/>
      <c r="X350" s="1009"/>
      <c r="Y350" s="1007"/>
      <c r="Z350" s="1076"/>
      <c r="AA350" s="492">
        <f t="shared" si="772"/>
        <v>0</v>
      </c>
      <c r="AB350" s="1007"/>
      <c r="AC350" s="1008"/>
      <c r="AD350" s="1009"/>
      <c r="AE350" s="1007"/>
      <c r="AF350" s="1008"/>
      <c r="AG350" s="1009"/>
      <c r="AH350" s="1007"/>
      <c r="AI350" s="1008"/>
      <c r="AJ350" s="1009"/>
      <c r="AK350" s="1007"/>
      <c r="AL350" s="1008"/>
      <c r="AM350" s="1009"/>
      <c r="AN350" s="1007">
        <f t="shared" si="776"/>
        <v>1237.1376809999999</v>
      </c>
      <c r="AO350" s="1008">
        <v>956.02</v>
      </c>
      <c r="AP350" s="1009">
        <f t="shared" si="746"/>
        <v>831.73739999999998</v>
      </c>
      <c r="AQ350" s="1007"/>
      <c r="AR350" s="1008"/>
      <c r="AS350" s="1009"/>
      <c r="AT350" s="1007"/>
      <c r="AU350" s="1008"/>
      <c r="AV350" s="1009"/>
      <c r="AW350" s="1007"/>
      <c r="AX350" s="1008"/>
      <c r="AY350" s="1009"/>
      <c r="AZ350" s="1007">
        <f t="shared" si="777"/>
        <v>945.96349049999992</v>
      </c>
      <c r="BA350" s="1008">
        <v>731.01</v>
      </c>
      <c r="BB350" s="1009">
        <f t="shared" si="754"/>
        <v>635.9787</v>
      </c>
      <c r="BC350" s="1007"/>
      <c r="BD350" s="1008"/>
      <c r="BE350" s="1009"/>
      <c r="BF350" s="1007"/>
      <c r="BG350" s="1008"/>
      <c r="BH350" s="1009"/>
      <c r="BI350" s="1007"/>
      <c r="BJ350" s="1008"/>
      <c r="BK350" s="1009"/>
      <c r="BL350" s="1007"/>
      <c r="BM350" s="1008"/>
      <c r="BN350" s="1009"/>
      <c r="BO350" s="1007"/>
      <c r="BP350" s="1008"/>
      <c r="BQ350" s="1009"/>
      <c r="BR350" s="285">
        <f t="shared" si="770"/>
        <v>2183.1011715</v>
      </c>
      <c r="BS350" s="286">
        <f t="shared" si="771"/>
        <v>1687.03</v>
      </c>
      <c r="BT350" s="266">
        <f t="shared" si="773"/>
        <v>1467.7161000000001</v>
      </c>
      <c r="BU350" s="1010">
        <f t="shared" si="765"/>
        <v>-664.14349400000003</v>
      </c>
      <c r="BV350" s="712">
        <f t="shared" si="779"/>
        <v>-523.03</v>
      </c>
      <c r="BW350" s="1004">
        <f t="shared" si="780"/>
        <v>-447.91086231000003</v>
      </c>
      <c r="BX350" s="1010">
        <f t="shared" si="781"/>
        <v>1518.9576775</v>
      </c>
      <c r="BY350" s="1011">
        <f t="shared" si="781"/>
        <v>1164</v>
      </c>
      <c r="BZ350" s="1004">
        <f t="shared" si="781"/>
        <v>1019.80523769</v>
      </c>
      <c r="CA350" s="1010">
        <f t="shared" si="782"/>
        <v>0</v>
      </c>
      <c r="CB350" s="1012">
        <v>0</v>
      </c>
      <c r="CC350" s="1004">
        <f t="shared" si="783"/>
        <v>0</v>
      </c>
      <c r="CD350" s="1013">
        <f t="shared" si="784"/>
        <v>1518.9576775</v>
      </c>
      <c r="CE350" s="1014">
        <f t="shared" si="784"/>
        <v>1164</v>
      </c>
      <c r="CF350" s="1015">
        <f t="shared" si="784"/>
        <v>1019.80523769</v>
      </c>
      <c r="CG350" s="1016"/>
      <c r="CI350" s="1018"/>
    </row>
    <row r="351" spans="1:87" s="972" customFormat="1" ht="15.95" customHeight="1">
      <c r="A351" s="177">
        <f t="shared" si="740"/>
        <v>304</v>
      </c>
      <c r="B351" s="2001" t="s">
        <v>471</v>
      </c>
      <c r="C351" s="2002"/>
      <c r="D351" s="2003"/>
      <c r="E351" s="185"/>
      <c r="F351" s="758"/>
      <c r="G351" s="266">
        <f>F351*G$3</f>
        <v>0</v>
      </c>
      <c r="H351" s="183"/>
      <c r="I351" s="207"/>
      <c r="J351" s="547">
        <f t="shared" ref="J351:J359" si="785">K351*J$3</f>
        <v>0</v>
      </c>
      <c r="K351" s="195"/>
      <c r="L351" s="492">
        <f t="shared" ref="L351:L359" si="786">K351*L$3</f>
        <v>0</v>
      </c>
      <c r="M351" s="547">
        <f t="shared" ref="M351:M359" si="787">N351*M$3</f>
        <v>0</v>
      </c>
      <c r="N351" s="195"/>
      <c r="O351" s="492">
        <f t="shared" ref="O351:O359" si="788">N351*O$3</f>
        <v>0</v>
      </c>
      <c r="P351" s="547">
        <f t="shared" ref="P351:P359" si="789">Q351*P$3</f>
        <v>0</v>
      </c>
      <c r="Q351" s="195"/>
      <c r="R351" s="492">
        <f t="shared" ref="R351:R359" si="790">Q351*R$3</f>
        <v>0</v>
      </c>
      <c r="S351" s="547">
        <f t="shared" ref="S351:S359" si="791">T351*S$3</f>
        <v>0</v>
      </c>
      <c r="T351" s="195"/>
      <c r="U351" s="492">
        <f t="shared" ref="U351:U359" si="792">T351*U$3</f>
        <v>0</v>
      </c>
      <c r="V351" s="547">
        <f t="shared" ref="V351:V366" si="793">W351*V$3</f>
        <v>0</v>
      </c>
      <c r="W351" s="1074"/>
      <c r="X351" s="492">
        <f t="shared" ref="X351:X366" si="794">W351*X$3</f>
        <v>0</v>
      </c>
      <c r="Y351" s="547">
        <f t="shared" ref="Y351:Y364" si="795">Z351*Y$3</f>
        <v>0</v>
      </c>
      <c r="Z351" s="1074"/>
      <c r="AA351" s="492">
        <f t="shared" si="772"/>
        <v>0</v>
      </c>
      <c r="AB351" s="547">
        <f t="shared" ref="AB351:AB359" si="796">AC351*AB$3</f>
        <v>0</v>
      </c>
      <c r="AC351" s="195"/>
      <c r="AD351" s="492">
        <f t="shared" ref="AD351:AD359" si="797">AC351*AD$3</f>
        <v>0</v>
      </c>
      <c r="AE351" s="547">
        <f t="shared" ref="AE351:AE359" si="798">AF351*AE$3</f>
        <v>0</v>
      </c>
      <c r="AF351" s="195"/>
      <c r="AG351" s="492">
        <f t="shared" ref="AG351:AG359" si="799">AF351*AG$3</f>
        <v>0</v>
      </c>
      <c r="AH351" s="547">
        <f t="shared" ref="AH351:AH359" si="800">AI351*AH$3</f>
        <v>0</v>
      </c>
      <c r="AI351" s="195"/>
      <c r="AJ351" s="492">
        <f t="shared" ref="AJ351:AJ359" si="801">AI351*AJ$3</f>
        <v>0</v>
      </c>
      <c r="AK351" s="547">
        <f t="shared" ref="AK351:AK359" si="802">AL351*AK$3</f>
        <v>0</v>
      </c>
      <c r="AL351" s="195"/>
      <c r="AM351" s="492">
        <f t="shared" ref="AM351:AM359" si="803">AL351*AM$3</f>
        <v>0</v>
      </c>
      <c r="AN351" s="1007">
        <f t="shared" si="776"/>
        <v>0</v>
      </c>
      <c r="AO351" s="195"/>
      <c r="AP351" s="492">
        <f t="shared" ref="AP351:AP359" si="804">AO351*AP$3</f>
        <v>0</v>
      </c>
      <c r="AQ351" s="547">
        <f t="shared" ref="AQ351:AQ359" si="805">AR351*AQ$3</f>
        <v>0</v>
      </c>
      <c r="AR351" s="195"/>
      <c r="AS351" s="492">
        <f t="shared" ref="AS351:AS359" si="806">AR351*AS$3</f>
        <v>0</v>
      </c>
      <c r="AT351" s="547">
        <f t="shared" ref="AT351:AT359" si="807">AU351*AT$3</f>
        <v>0</v>
      </c>
      <c r="AU351" s="195"/>
      <c r="AV351" s="492">
        <f t="shared" ref="AV351:AV359" si="808">AU351*AV$3</f>
        <v>0</v>
      </c>
      <c r="AW351" s="547">
        <f t="shared" ref="AW351:AW359" si="809">AX351*AW$3</f>
        <v>0</v>
      </c>
      <c r="AX351" s="195"/>
      <c r="AY351" s="492">
        <f t="shared" ref="AY351:AY359" si="810">AX351*AY$3</f>
        <v>0</v>
      </c>
      <c r="AZ351" s="547">
        <f t="shared" ref="AZ351:AZ363" si="811">BA351*AZ$3</f>
        <v>0</v>
      </c>
      <c r="BA351" s="195"/>
      <c r="BB351" s="492">
        <f t="shared" ref="BB351:BB363" si="812">BA351*BB$3</f>
        <v>0</v>
      </c>
      <c r="BC351" s="547">
        <f t="shared" ref="BC351:BC359" si="813">BD351*BC$3</f>
        <v>0</v>
      </c>
      <c r="BD351" s="195"/>
      <c r="BE351" s="492">
        <f t="shared" ref="BE351:BE359" si="814">BD351*BE$3</f>
        <v>0</v>
      </c>
      <c r="BF351" s="547">
        <f t="shared" ref="BF351:BF359" si="815">BG351*BF$3</f>
        <v>0</v>
      </c>
      <c r="BG351" s="195"/>
      <c r="BH351" s="492">
        <f t="shared" ref="BH351:BH359" si="816">BG351*BH$3</f>
        <v>0</v>
      </c>
      <c r="BI351" s="547">
        <f t="shared" ref="BI351:BI359" si="817">BJ351*BI$3</f>
        <v>0</v>
      </c>
      <c r="BJ351" s="195"/>
      <c r="BK351" s="492">
        <f t="shared" ref="BK351:BK359" si="818">BJ351*BK$3</f>
        <v>0</v>
      </c>
      <c r="BL351" s="547">
        <f t="shared" ref="BL351:BL359" si="819">BM351*BL$3</f>
        <v>0</v>
      </c>
      <c r="BM351" s="195"/>
      <c r="BN351" s="492">
        <f t="shared" ref="BN351:BN359" si="820">BM351*BN$3</f>
        <v>0</v>
      </c>
      <c r="BO351" s="547">
        <f t="shared" ref="BO351:BO359" si="821">BP351*BO$3</f>
        <v>0</v>
      </c>
      <c r="BP351" s="195"/>
      <c r="BQ351" s="492">
        <f t="shared" ref="BQ351:BQ359" si="822">BP351*BQ$3</f>
        <v>0</v>
      </c>
      <c r="BR351" s="285"/>
      <c r="BS351" s="286">
        <f>K351+N351+Q351+T351+W351+Z351+AC351+AF351+AI351+AL351</f>
        <v>0</v>
      </c>
      <c r="BT351" s="266"/>
      <c r="BU351" s="285"/>
      <c r="BV351" s="712">
        <f t="shared" ref="BV351:BV356" si="823">I351-BS351</f>
        <v>0</v>
      </c>
      <c r="BW351" s="266"/>
      <c r="BX351" s="285"/>
      <c r="BY351" s="286"/>
      <c r="BZ351" s="266"/>
      <c r="CA351" s="285"/>
      <c r="CB351" s="715"/>
      <c r="CC351" s="266"/>
      <c r="CD351" s="309"/>
      <c r="CE351" s="310"/>
      <c r="CF351" s="308"/>
      <c r="CG351" s="326"/>
      <c r="CI351" s="737"/>
    </row>
    <row r="352" spans="1:87" s="972" customFormat="1" ht="15.95" customHeight="1">
      <c r="A352" s="177">
        <f t="shared" si="740"/>
        <v>305</v>
      </c>
      <c r="B352" s="165" t="s">
        <v>109</v>
      </c>
      <c r="C352" s="134" t="s">
        <v>229</v>
      </c>
      <c r="D352" s="167" t="s">
        <v>477</v>
      </c>
      <c r="E352" s="218"/>
      <c r="F352" s="758">
        <v>0</v>
      </c>
      <c r="G352" s="266">
        <v>6163.7</v>
      </c>
      <c r="H352" s="183"/>
      <c r="I352" s="207">
        <v>6163.1</v>
      </c>
      <c r="J352" s="547">
        <f t="shared" si="785"/>
        <v>469.67401319705141</v>
      </c>
      <c r="K352" s="195">
        <f>130+230</f>
        <v>360</v>
      </c>
      <c r="L352" s="492">
        <f t="shared" si="786"/>
        <v>317.72725199999996</v>
      </c>
      <c r="M352" s="547">
        <f t="shared" si="787"/>
        <v>760.07090390000008</v>
      </c>
      <c r="N352" s="195">
        <v>539</v>
      </c>
      <c r="O352" s="492">
        <f t="shared" si="788"/>
        <v>490.98594575800001</v>
      </c>
      <c r="P352" s="547">
        <f t="shared" si="789"/>
        <v>856.64226182000004</v>
      </c>
      <c r="Q352" s="195">
        <f>65+516.8</f>
        <v>581.79999999999995</v>
      </c>
      <c r="R352" s="492">
        <f t="shared" si="790"/>
        <v>540.07970379999995</v>
      </c>
      <c r="S352" s="547">
        <f t="shared" si="791"/>
        <v>1057.3167807474999</v>
      </c>
      <c r="T352" s="195">
        <f>330+172.5+172.5+62.5</f>
        <v>737.5</v>
      </c>
      <c r="U352" s="492">
        <f t="shared" si="792"/>
        <v>677.23992962500006</v>
      </c>
      <c r="V352" s="547">
        <f t="shared" si="793"/>
        <v>812.48224241790001</v>
      </c>
      <c r="W352" s="1074">
        <f>330+28.75+194.11+75</f>
        <v>627.86</v>
      </c>
      <c r="X352" s="492">
        <f t="shared" si="794"/>
        <v>546.23820251144002</v>
      </c>
      <c r="Y352" s="547">
        <f t="shared" si="795"/>
        <v>621.17802435034162</v>
      </c>
      <c r="Z352" s="1074">
        <v>505.66</v>
      </c>
      <c r="AA352" s="492">
        <f t="shared" si="772"/>
        <v>420.99779627785279</v>
      </c>
      <c r="AB352" s="547">
        <f t="shared" si="796"/>
        <v>0</v>
      </c>
      <c r="AC352" s="195"/>
      <c r="AD352" s="492">
        <f t="shared" si="797"/>
        <v>0</v>
      </c>
      <c r="AE352" s="547">
        <f t="shared" si="798"/>
        <v>1091.3888294999999</v>
      </c>
      <c r="AF352" s="195">
        <v>843.39</v>
      </c>
      <c r="AG352" s="492">
        <f t="shared" si="799"/>
        <v>733.74929999999995</v>
      </c>
      <c r="AH352" s="547">
        <f t="shared" si="800"/>
        <v>1091.3888294999999</v>
      </c>
      <c r="AI352" s="195">
        <v>843.39</v>
      </c>
      <c r="AJ352" s="492">
        <f t="shared" si="801"/>
        <v>733.74929999999995</v>
      </c>
      <c r="AK352" s="547">
        <f t="shared" si="802"/>
        <v>1455.1592249999999</v>
      </c>
      <c r="AL352" s="195">
        <v>1124.5</v>
      </c>
      <c r="AM352" s="492">
        <f t="shared" si="803"/>
        <v>978.31499999999994</v>
      </c>
      <c r="AN352" s="547">
        <f t="shared" ref="AN352:AN359" si="824">AO352*AN$3</f>
        <v>1009.1131304999999</v>
      </c>
      <c r="AO352" s="195">
        <v>779.81</v>
      </c>
      <c r="AP352" s="492">
        <f t="shared" si="804"/>
        <v>678.43469999999991</v>
      </c>
      <c r="AQ352" s="547">
        <f t="shared" si="805"/>
        <v>785.56599299999993</v>
      </c>
      <c r="AR352" s="195">
        <v>607.05999999999995</v>
      </c>
      <c r="AS352" s="492">
        <f t="shared" si="806"/>
        <v>528.1422</v>
      </c>
      <c r="AT352" s="547">
        <f t="shared" si="807"/>
        <v>1315.9453259999998</v>
      </c>
      <c r="AU352" s="195">
        <v>1016.92</v>
      </c>
      <c r="AV352" s="492">
        <f t="shared" si="808"/>
        <v>884.72039999999993</v>
      </c>
      <c r="AW352" s="547">
        <f t="shared" si="809"/>
        <v>1545.7686059999999</v>
      </c>
      <c r="AX352" s="195">
        <v>1194.52</v>
      </c>
      <c r="AY352" s="492">
        <f t="shared" si="810"/>
        <v>1039.2323999999999</v>
      </c>
      <c r="AZ352" s="547">
        <f t="shared" si="811"/>
        <v>772.88430299999993</v>
      </c>
      <c r="BA352" s="195">
        <v>597.26</v>
      </c>
      <c r="BB352" s="492">
        <f t="shared" si="812"/>
        <v>519.61619999999994</v>
      </c>
      <c r="BC352" s="547">
        <f t="shared" si="813"/>
        <v>1780.4704545</v>
      </c>
      <c r="BD352" s="195">
        <v>1375.89</v>
      </c>
      <c r="BE352" s="492">
        <f t="shared" si="814"/>
        <v>1197.0243</v>
      </c>
      <c r="BF352" s="547">
        <f t="shared" si="815"/>
        <v>0</v>
      </c>
      <c r="BG352" s="195"/>
      <c r="BH352" s="492">
        <f t="shared" si="816"/>
        <v>0</v>
      </c>
      <c r="BI352" s="547">
        <f t="shared" si="817"/>
        <v>0</v>
      </c>
      <c r="BJ352" s="195"/>
      <c r="BK352" s="492">
        <f t="shared" si="818"/>
        <v>0</v>
      </c>
      <c r="BL352" s="547">
        <f t="shared" si="819"/>
        <v>0</v>
      </c>
      <c r="BM352" s="195"/>
      <c r="BN352" s="492">
        <f t="shared" si="820"/>
        <v>0</v>
      </c>
      <c r="BO352" s="547">
        <f t="shared" si="821"/>
        <v>0</v>
      </c>
      <c r="BP352" s="195"/>
      <c r="BQ352" s="492">
        <f t="shared" si="822"/>
        <v>0</v>
      </c>
      <c r="BR352" s="285">
        <f t="shared" ref="BR352:BT353" si="825">J352+M352+P352+S352+V352+Y352+AB352+AE352+AH352+AK352+AN352+AQ352+AT352+AW352+AZ352+BC352+BF352+BI352+BL352+BO352</f>
        <v>15425.048923432792</v>
      </c>
      <c r="BS352" s="286">
        <f t="shared" si="825"/>
        <v>11734.56</v>
      </c>
      <c r="BT352" s="266">
        <f t="shared" si="825"/>
        <v>10286.252629972292</v>
      </c>
      <c r="BU352" s="740">
        <f t="shared" ref="BU352:BU365" si="826">BV352*BU$3</f>
        <v>-7074.6399079999992</v>
      </c>
      <c r="BV352" s="712">
        <f t="shared" si="823"/>
        <v>-5571.4599999999991</v>
      </c>
      <c r="BW352" s="266">
        <f t="shared" ref="BW352:BW359" si="827">BV352*BW$3</f>
        <v>-4771.2702004199991</v>
      </c>
      <c r="BX352" s="285">
        <f t="shared" ref="BX352:BZ354" si="828">BR352+BU352</f>
        <v>8350.4090154327932</v>
      </c>
      <c r="BY352" s="286">
        <f t="shared" si="828"/>
        <v>6163.1</v>
      </c>
      <c r="BZ352" s="266">
        <f t="shared" si="828"/>
        <v>5514.9824295522931</v>
      </c>
      <c r="CA352" s="285">
        <f t="shared" ref="CA352:CA366" si="829">CB352*CA$3</f>
        <v>0</v>
      </c>
      <c r="CB352" s="715">
        <v>0</v>
      </c>
      <c r="CC352" s="266">
        <f t="shared" ref="CC352:CC366" si="830">CB352*$CC$3</f>
        <v>0</v>
      </c>
      <c r="CD352" s="309">
        <f t="shared" ref="CD352:CF354" si="831">BX352+CA352</f>
        <v>8350.4090154327932</v>
      </c>
      <c r="CE352" s="310">
        <f t="shared" si="831"/>
        <v>6163.1</v>
      </c>
      <c r="CF352" s="308">
        <f t="shared" si="831"/>
        <v>5514.9824295522931</v>
      </c>
      <c r="CG352" s="326"/>
      <c r="CI352" s="737"/>
    </row>
    <row r="353" spans="1:87" s="972" customFormat="1" ht="15.95" customHeight="1">
      <c r="A353" s="177">
        <f t="shared" si="740"/>
        <v>306</v>
      </c>
      <c r="B353" s="165" t="s">
        <v>109</v>
      </c>
      <c r="C353" s="134" t="s">
        <v>229</v>
      </c>
      <c r="D353" s="167" t="s">
        <v>477</v>
      </c>
      <c r="E353" s="218"/>
      <c r="F353" s="758">
        <v>0</v>
      </c>
      <c r="G353" s="266">
        <v>8191</v>
      </c>
      <c r="H353" s="183"/>
      <c r="I353" s="207"/>
      <c r="J353" s="547">
        <f t="shared" si="785"/>
        <v>0</v>
      </c>
      <c r="K353" s="195">
        <v>0</v>
      </c>
      <c r="L353" s="492">
        <f t="shared" si="786"/>
        <v>0</v>
      </c>
      <c r="M353" s="547">
        <f t="shared" si="787"/>
        <v>0</v>
      </c>
      <c r="N353" s="195">
        <v>0</v>
      </c>
      <c r="O353" s="492">
        <f t="shared" si="788"/>
        <v>0</v>
      </c>
      <c r="P353" s="547">
        <f t="shared" si="789"/>
        <v>0</v>
      </c>
      <c r="Q353" s="195">
        <v>0</v>
      </c>
      <c r="R353" s="492">
        <f t="shared" si="790"/>
        <v>0</v>
      </c>
      <c r="S353" s="547">
        <f t="shared" si="791"/>
        <v>0</v>
      </c>
      <c r="T353" s="195">
        <v>0</v>
      </c>
      <c r="U353" s="492">
        <f t="shared" si="792"/>
        <v>0</v>
      </c>
      <c r="V353" s="547">
        <f t="shared" si="793"/>
        <v>0</v>
      </c>
      <c r="W353" s="1074">
        <v>0</v>
      </c>
      <c r="X353" s="492">
        <f t="shared" si="794"/>
        <v>0</v>
      </c>
      <c r="Y353" s="547">
        <f t="shared" si="795"/>
        <v>0</v>
      </c>
      <c r="Z353" s="1074">
        <v>0</v>
      </c>
      <c r="AA353" s="492">
        <f t="shared" si="772"/>
        <v>0</v>
      </c>
      <c r="AB353" s="547">
        <f t="shared" si="796"/>
        <v>0</v>
      </c>
      <c r="AC353" s="195"/>
      <c r="AD353" s="492">
        <f t="shared" si="797"/>
        <v>0</v>
      </c>
      <c r="AE353" s="547">
        <f t="shared" si="798"/>
        <v>0</v>
      </c>
      <c r="AF353" s="195">
        <v>0</v>
      </c>
      <c r="AG353" s="492">
        <f t="shared" si="799"/>
        <v>0</v>
      </c>
      <c r="AH353" s="547">
        <f t="shared" si="800"/>
        <v>0</v>
      </c>
      <c r="AI353" s="195">
        <v>0</v>
      </c>
      <c r="AJ353" s="492">
        <f t="shared" si="801"/>
        <v>0</v>
      </c>
      <c r="AK353" s="547">
        <f t="shared" si="802"/>
        <v>0</v>
      </c>
      <c r="AL353" s="195">
        <v>0</v>
      </c>
      <c r="AM353" s="492">
        <f t="shared" si="803"/>
        <v>0</v>
      </c>
      <c r="AN353" s="547">
        <f t="shared" si="824"/>
        <v>0</v>
      </c>
      <c r="AO353" s="195"/>
      <c r="AP353" s="492">
        <f t="shared" si="804"/>
        <v>0</v>
      </c>
      <c r="AQ353" s="547">
        <f t="shared" si="805"/>
        <v>0</v>
      </c>
      <c r="AR353" s="195"/>
      <c r="AS353" s="492">
        <f t="shared" si="806"/>
        <v>0</v>
      </c>
      <c r="AT353" s="547">
        <f t="shared" si="807"/>
        <v>0</v>
      </c>
      <c r="AU353" s="195"/>
      <c r="AV353" s="492">
        <f t="shared" si="808"/>
        <v>0</v>
      </c>
      <c r="AW353" s="547">
        <f t="shared" si="809"/>
        <v>0</v>
      </c>
      <c r="AX353" s="195"/>
      <c r="AY353" s="492">
        <f t="shared" si="810"/>
        <v>0</v>
      </c>
      <c r="AZ353" s="547">
        <f t="shared" si="811"/>
        <v>0</v>
      </c>
      <c r="BA353" s="195"/>
      <c r="BB353" s="492">
        <f t="shared" si="812"/>
        <v>0</v>
      </c>
      <c r="BC353" s="547">
        <f t="shared" si="813"/>
        <v>0</v>
      </c>
      <c r="BD353" s="195"/>
      <c r="BE353" s="492">
        <f t="shared" si="814"/>
        <v>0</v>
      </c>
      <c r="BF353" s="547">
        <f t="shared" si="815"/>
        <v>0</v>
      </c>
      <c r="BG353" s="195"/>
      <c r="BH353" s="492">
        <f t="shared" si="816"/>
        <v>0</v>
      </c>
      <c r="BI353" s="547">
        <f t="shared" si="817"/>
        <v>0</v>
      </c>
      <c r="BJ353" s="195"/>
      <c r="BK353" s="492">
        <f t="shared" si="818"/>
        <v>0</v>
      </c>
      <c r="BL353" s="547">
        <f t="shared" si="819"/>
        <v>0</v>
      </c>
      <c r="BM353" s="195"/>
      <c r="BN353" s="492">
        <f t="shared" si="820"/>
        <v>0</v>
      </c>
      <c r="BO353" s="547">
        <f t="shared" si="821"/>
        <v>0</v>
      </c>
      <c r="BP353" s="195"/>
      <c r="BQ353" s="492">
        <f t="shared" si="822"/>
        <v>0</v>
      </c>
      <c r="BR353" s="285">
        <f t="shared" si="825"/>
        <v>0</v>
      </c>
      <c r="BS353" s="286">
        <f t="shared" si="825"/>
        <v>0</v>
      </c>
      <c r="BT353" s="266">
        <f t="shared" si="825"/>
        <v>0</v>
      </c>
      <c r="BU353" s="740">
        <f>BV353*BU$3</f>
        <v>0</v>
      </c>
      <c r="BV353" s="712">
        <f t="shared" si="823"/>
        <v>0</v>
      </c>
      <c r="BW353" s="266">
        <f t="shared" si="827"/>
        <v>0</v>
      </c>
      <c r="BX353" s="285">
        <f>BR353+BU353</f>
        <v>0</v>
      </c>
      <c r="BY353" s="286">
        <f>BS353+BV353</f>
        <v>0</v>
      </c>
      <c r="BZ353" s="266">
        <f>BT353+BW353</f>
        <v>0</v>
      </c>
      <c r="CA353" s="285">
        <f t="shared" si="829"/>
        <v>10400.9318</v>
      </c>
      <c r="CB353" s="715">
        <v>8191</v>
      </c>
      <c r="CC353" s="266">
        <f t="shared" si="830"/>
        <v>7014.5840070000004</v>
      </c>
      <c r="CD353" s="309">
        <f>BX353+CA353</f>
        <v>10400.9318</v>
      </c>
      <c r="CE353" s="310">
        <f>BY353+CB353</f>
        <v>8191</v>
      </c>
      <c r="CF353" s="308">
        <f>BZ353+CC353</f>
        <v>7014.5840070000004</v>
      </c>
      <c r="CG353" s="326"/>
      <c r="CI353" s="737"/>
    </row>
    <row r="354" spans="1:87" s="972" customFormat="1" ht="15.95" customHeight="1">
      <c r="A354" s="177">
        <f t="shared" si="740"/>
        <v>307</v>
      </c>
      <c r="B354" s="165"/>
      <c r="C354" s="134" t="s">
        <v>229</v>
      </c>
      <c r="D354" s="166" t="s">
        <v>91</v>
      </c>
      <c r="E354" s="218"/>
      <c r="F354" s="758">
        <v>0</v>
      </c>
      <c r="G354" s="266">
        <v>35357.769999999997</v>
      </c>
      <c r="H354" s="183"/>
      <c r="I354" s="207">
        <v>35357.769999999997</v>
      </c>
      <c r="J354" s="547">
        <f t="shared" si="785"/>
        <v>3256.4064914995565</v>
      </c>
      <c r="K354" s="195">
        <v>2496</v>
      </c>
      <c r="L354" s="492">
        <f t="shared" si="786"/>
        <v>2202.9089472000001</v>
      </c>
      <c r="M354" s="547">
        <f t="shared" si="787"/>
        <v>0</v>
      </c>
      <c r="N354" s="195"/>
      <c r="O354" s="492">
        <f t="shared" si="788"/>
        <v>0</v>
      </c>
      <c r="P354" s="547">
        <f t="shared" si="789"/>
        <v>0</v>
      </c>
      <c r="Q354" s="195"/>
      <c r="R354" s="492">
        <f t="shared" si="790"/>
        <v>0</v>
      </c>
      <c r="S354" s="547">
        <f t="shared" si="791"/>
        <v>5567.7799896708075</v>
      </c>
      <c r="T354" s="195">
        <v>3883.64</v>
      </c>
      <c r="U354" s="492">
        <f t="shared" si="792"/>
        <v>3566.3133292051998</v>
      </c>
      <c r="V354" s="547">
        <f t="shared" si="793"/>
        <v>4371.30095067</v>
      </c>
      <c r="W354" s="1074">
        <v>3378</v>
      </c>
      <c r="X354" s="492">
        <f t="shared" si="794"/>
        <v>2938.860013512</v>
      </c>
      <c r="Y354" s="547">
        <f t="shared" si="795"/>
        <v>0</v>
      </c>
      <c r="Z354" s="1074"/>
      <c r="AA354" s="492">
        <f t="shared" si="772"/>
        <v>0</v>
      </c>
      <c r="AB354" s="547">
        <f t="shared" si="796"/>
        <v>0</v>
      </c>
      <c r="AC354" s="195"/>
      <c r="AD354" s="492">
        <f t="shared" si="797"/>
        <v>0</v>
      </c>
      <c r="AE354" s="547">
        <f t="shared" si="798"/>
        <v>14461.6945965</v>
      </c>
      <c r="AF354" s="195">
        <v>11175.53</v>
      </c>
      <c r="AG354" s="492">
        <f t="shared" si="799"/>
        <v>9722.7111000000004</v>
      </c>
      <c r="AH354" s="547">
        <f t="shared" si="800"/>
        <v>2008.7408744999998</v>
      </c>
      <c r="AI354" s="195">
        <v>1552.29</v>
      </c>
      <c r="AJ354" s="492">
        <f t="shared" si="801"/>
        <v>1350.4922999999999</v>
      </c>
      <c r="AK354" s="547">
        <f t="shared" si="802"/>
        <v>16657.412755499998</v>
      </c>
      <c r="AL354" s="195">
        <v>12872.31</v>
      </c>
      <c r="AM354" s="492">
        <f t="shared" si="803"/>
        <v>11198.9097</v>
      </c>
      <c r="AN354" s="547">
        <f t="shared" si="824"/>
        <v>784.45311000000004</v>
      </c>
      <c r="AO354" s="195">
        <v>606.20000000000005</v>
      </c>
      <c r="AP354" s="492">
        <f t="shared" si="804"/>
        <v>527.39400000000001</v>
      </c>
      <c r="AQ354" s="547">
        <f t="shared" si="805"/>
        <v>988.03305599999987</v>
      </c>
      <c r="AR354" s="195">
        <v>763.52</v>
      </c>
      <c r="AS354" s="492">
        <f t="shared" si="806"/>
        <v>664.26239999999996</v>
      </c>
      <c r="AT354" s="547">
        <f t="shared" si="807"/>
        <v>621.14400000000001</v>
      </c>
      <c r="AU354" s="195">
        <v>480</v>
      </c>
      <c r="AV354" s="492">
        <f t="shared" si="808"/>
        <v>417.6</v>
      </c>
      <c r="AW354" s="547">
        <f t="shared" si="809"/>
        <v>7770.692606999999</v>
      </c>
      <c r="AX354" s="195">
        <v>6004.94</v>
      </c>
      <c r="AY354" s="492">
        <f t="shared" si="810"/>
        <v>5224.2977999999994</v>
      </c>
      <c r="AZ354" s="547">
        <f t="shared" si="811"/>
        <v>0</v>
      </c>
      <c r="BA354" s="195"/>
      <c r="BB354" s="492">
        <f t="shared" si="812"/>
        <v>0</v>
      </c>
      <c r="BC354" s="547">
        <f t="shared" si="813"/>
        <v>0</v>
      </c>
      <c r="BD354" s="195"/>
      <c r="BE354" s="492">
        <f t="shared" si="814"/>
        <v>0</v>
      </c>
      <c r="BF354" s="547">
        <f t="shared" si="815"/>
        <v>0</v>
      </c>
      <c r="BG354" s="195"/>
      <c r="BH354" s="492">
        <f t="shared" si="816"/>
        <v>0</v>
      </c>
      <c r="BI354" s="547">
        <f t="shared" si="817"/>
        <v>0</v>
      </c>
      <c r="BJ354" s="195"/>
      <c r="BK354" s="492">
        <f t="shared" si="818"/>
        <v>0</v>
      </c>
      <c r="BL354" s="547">
        <f t="shared" si="819"/>
        <v>0</v>
      </c>
      <c r="BM354" s="195"/>
      <c r="BN354" s="492">
        <f t="shared" si="820"/>
        <v>0</v>
      </c>
      <c r="BO354" s="547">
        <f t="shared" si="821"/>
        <v>0</v>
      </c>
      <c r="BP354" s="195"/>
      <c r="BQ354" s="492">
        <f t="shared" si="822"/>
        <v>0</v>
      </c>
      <c r="BR354" s="285">
        <f t="shared" ref="BR354:BR365" si="832">J354+M354+P354+S354+V354+Y354+AB354+AE354+AH354+AK354+AN354+AQ354+AT354+AW354+AZ354+BC354+BF354+BI354+BL354+BO354</f>
        <v>56487.658431340365</v>
      </c>
      <c r="BS354" s="286">
        <f t="shared" ref="BS354:BS365" si="833">K354+N354+Q354+T354+W354+Z354+AC354+AF354+AI354+AL354+AO354+AR354+AU354+AX354+BA354+BD354+BG354+BJ354+BM354+BP354</f>
        <v>43212.429999999993</v>
      </c>
      <c r="BT354" s="266">
        <f t="shared" ref="BT354:BT365" si="834">L354+O354+R354+U354+X354+AA354+AD354+AG354+AJ354+AM354+AP354+AS354+AV354+AY354+BB354+BE354+BH354+BK354+BN354+BQ354</f>
        <v>37813.749589917192</v>
      </c>
      <c r="BU354" s="740">
        <f t="shared" si="826"/>
        <v>-9973.8472679999959</v>
      </c>
      <c r="BV354" s="712">
        <f t="shared" si="823"/>
        <v>-7854.6599999999962</v>
      </c>
      <c r="BW354" s="266">
        <f t="shared" si="827"/>
        <v>-6726.5501668199968</v>
      </c>
      <c r="BX354" s="285">
        <f t="shared" si="828"/>
        <v>46513.811163340368</v>
      </c>
      <c r="BY354" s="286">
        <f t="shared" si="828"/>
        <v>35357.769999999997</v>
      </c>
      <c r="BZ354" s="266">
        <f t="shared" si="828"/>
        <v>31087.199423097194</v>
      </c>
      <c r="CA354" s="285">
        <f t="shared" si="829"/>
        <v>0</v>
      </c>
      <c r="CB354" s="715">
        <v>0</v>
      </c>
      <c r="CC354" s="266">
        <f t="shared" si="830"/>
        <v>0</v>
      </c>
      <c r="CD354" s="309">
        <f t="shared" si="831"/>
        <v>46513.811163340368</v>
      </c>
      <c r="CE354" s="310">
        <f t="shared" si="831"/>
        <v>35357.769999999997</v>
      </c>
      <c r="CF354" s="308">
        <f t="shared" si="831"/>
        <v>31087.199423097194</v>
      </c>
      <c r="CG354" s="326"/>
      <c r="CI354" s="737"/>
    </row>
    <row r="355" spans="1:87" s="972" customFormat="1" ht="15.95" customHeight="1">
      <c r="A355" s="177">
        <f t="shared" si="740"/>
        <v>308</v>
      </c>
      <c r="B355" s="165"/>
      <c r="C355" s="134" t="s">
        <v>229</v>
      </c>
      <c r="D355" s="166" t="s">
        <v>91</v>
      </c>
      <c r="E355" s="218"/>
      <c r="F355" s="758">
        <v>0</v>
      </c>
      <c r="G355" s="266">
        <v>41000</v>
      </c>
      <c r="H355" s="183"/>
      <c r="I355" s="207">
        <v>0</v>
      </c>
      <c r="J355" s="547">
        <f t="shared" si="785"/>
        <v>0</v>
      </c>
      <c r="K355" s="195">
        <v>0</v>
      </c>
      <c r="L355" s="492">
        <f t="shared" si="786"/>
        <v>0</v>
      </c>
      <c r="M355" s="547">
        <f t="shared" si="787"/>
        <v>0</v>
      </c>
      <c r="N355" s="195"/>
      <c r="O355" s="492">
        <f t="shared" si="788"/>
        <v>0</v>
      </c>
      <c r="P355" s="547">
        <f t="shared" si="789"/>
        <v>0</v>
      </c>
      <c r="Q355" s="195"/>
      <c r="R355" s="492">
        <f t="shared" si="790"/>
        <v>0</v>
      </c>
      <c r="S355" s="547">
        <f t="shared" si="791"/>
        <v>0</v>
      </c>
      <c r="T355" s="195">
        <v>0</v>
      </c>
      <c r="U355" s="492">
        <f t="shared" si="792"/>
        <v>0</v>
      </c>
      <c r="V355" s="547">
        <f t="shared" si="793"/>
        <v>0</v>
      </c>
      <c r="W355" s="1074">
        <v>0</v>
      </c>
      <c r="X355" s="492">
        <f t="shared" si="794"/>
        <v>0</v>
      </c>
      <c r="Y355" s="547">
        <f t="shared" si="795"/>
        <v>0</v>
      </c>
      <c r="Z355" s="1074"/>
      <c r="AA355" s="492">
        <f t="shared" si="772"/>
        <v>0</v>
      </c>
      <c r="AB355" s="547">
        <f t="shared" si="796"/>
        <v>0</v>
      </c>
      <c r="AC355" s="195"/>
      <c r="AD355" s="492">
        <f t="shared" si="797"/>
        <v>0</v>
      </c>
      <c r="AE355" s="547">
        <f t="shared" si="798"/>
        <v>0</v>
      </c>
      <c r="AF355" s="195">
        <v>0</v>
      </c>
      <c r="AG355" s="492">
        <f t="shared" si="799"/>
        <v>0</v>
      </c>
      <c r="AH355" s="547">
        <f t="shared" si="800"/>
        <v>0</v>
      </c>
      <c r="AI355" s="195">
        <v>0</v>
      </c>
      <c r="AJ355" s="492">
        <f t="shared" si="801"/>
        <v>0</v>
      </c>
      <c r="AK355" s="547">
        <f t="shared" si="802"/>
        <v>0</v>
      </c>
      <c r="AL355" s="195">
        <v>0</v>
      </c>
      <c r="AM355" s="492">
        <f t="shared" si="803"/>
        <v>0</v>
      </c>
      <c r="AN355" s="547">
        <f t="shared" si="824"/>
        <v>0</v>
      </c>
      <c r="AO355" s="195"/>
      <c r="AP355" s="492">
        <f t="shared" si="804"/>
        <v>0</v>
      </c>
      <c r="AQ355" s="547">
        <f t="shared" si="805"/>
        <v>0</v>
      </c>
      <c r="AR355" s="195"/>
      <c r="AS355" s="492">
        <f t="shared" si="806"/>
        <v>0</v>
      </c>
      <c r="AT355" s="547">
        <f t="shared" si="807"/>
        <v>0</v>
      </c>
      <c r="AU355" s="195"/>
      <c r="AV355" s="492">
        <f t="shared" si="808"/>
        <v>0</v>
      </c>
      <c r="AW355" s="547">
        <f t="shared" si="809"/>
        <v>0</v>
      </c>
      <c r="AX355" s="195"/>
      <c r="AY355" s="492">
        <f t="shared" si="810"/>
        <v>0</v>
      </c>
      <c r="AZ355" s="547">
        <f t="shared" si="811"/>
        <v>0</v>
      </c>
      <c r="BA355" s="195"/>
      <c r="BB355" s="492">
        <f t="shared" si="812"/>
        <v>0</v>
      </c>
      <c r="BC355" s="547">
        <f t="shared" si="813"/>
        <v>0</v>
      </c>
      <c r="BD355" s="195"/>
      <c r="BE355" s="492">
        <f t="shared" si="814"/>
        <v>0</v>
      </c>
      <c r="BF355" s="547">
        <f t="shared" si="815"/>
        <v>0</v>
      </c>
      <c r="BG355" s="195"/>
      <c r="BH355" s="492">
        <f t="shared" si="816"/>
        <v>0</v>
      </c>
      <c r="BI355" s="547">
        <f t="shared" si="817"/>
        <v>0</v>
      </c>
      <c r="BJ355" s="195"/>
      <c r="BK355" s="492">
        <f t="shared" si="818"/>
        <v>0</v>
      </c>
      <c r="BL355" s="547">
        <f t="shared" si="819"/>
        <v>0</v>
      </c>
      <c r="BM355" s="195"/>
      <c r="BN355" s="492">
        <f t="shared" si="820"/>
        <v>0</v>
      </c>
      <c r="BO355" s="547">
        <f t="shared" si="821"/>
        <v>0</v>
      </c>
      <c r="BP355" s="195"/>
      <c r="BQ355" s="492">
        <f t="shared" si="822"/>
        <v>0</v>
      </c>
      <c r="BR355" s="285">
        <f>J355+M355+P355+S355+V355+Y355+AB355+AE355+AH355+AK355+AN355+AQ355+AT355+AW355+AZ355+BC355+BF355+BI355+BL355+BO355</f>
        <v>0</v>
      </c>
      <c r="BS355" s="286">
        <f>K355+N355+Q355+T355+W355+Z355+AC355+AF355+AI355+AL355+AO355+AR355+AU355+AX355+BA355+BD355+BG355+BJ355+BM355+BP355</f>
        <v>0</v>
      </c>
      <c r="BT355" s="266">
        <f>L355+O355+R355+U355+X355+AA355+AD355+AG355+AJ355+AM355+AP355+AS355+AV355+AY355+BB355+BE355+BH355+BK355+BN355+BQ355</f>
        <v>0</v>
      </c>
      <c r="BU355" s="740">
        <f>BV355*BU$3</f>
        <v>0</v>
      </c>
      <c r="BV355" s="712">
        <f t="shared" si="823"/>
        <v>0</v>
      </c>
      <c r="BW355" s="266">
        <f t="shared" si="827"/>
        <v>0</v>
      </c>
      <c r="BX355" s="285">
        <f t="shared" ref="BX355:BZ359" si="835">BR355+BU355</f>
        <v>0</v>
      </c>
      <c r="BY355" s="286">
        <f t="shared" si="835"/>
        <v>0</v>
      </c>
      <c r="BZ355" s="266">
        <f t="shared" si="835"/>
        <v>0</v>
      </c>
      <c r="CA355" s="285">
        <f t="shared" si="829"/>
        <v>52061.8</v>
      </c>
      <c r="CB355" s="715">
        <v>41000</v>
      </c>
      <c r="CC355" s="266">
        <f t="shared" si="830"/>
        <v>35111.457000000002</v>
      </c>
      <c r="CD355" s="309">
        <f t="shared" ref="CD355:CF359" si="836">BX355+CA355</f>
        <v>52061.8</v>
      </c>
      <c r="CE355" s="310">
        <f t="shared" si="836"/>
        <v>41000</v>
      </c>
      <c r="CF355" s="308">
        <f t="shared" si="836"/>
        <v>35111.457000000002</v>
      </c>
      <c r="CG355" s="326"/>
      <c r="CI355" s="737"/>
    </row>
    <row r="356" spans="1:87" s="972" customFormat="1" ht="15.95" customHeight="1">
      <c r="A356" s="177">
        <f t="shared" si="740"/>
        <v>309</v>
      </c>
      <c r="B356" s="165"/>
      <c r="C356" s="134" t="s">
        <v>229</v>
      </c>
      <c r="D356" s="167" t="s">
        <v>472</v>
      </c>
      <c r="E356" s="218"/>
      <c r="F356" s="758">
        <v>0</v>
      </c>
      <c r="G356" s="266">
        <v>4919.5200000000004</v>
      </c>
      <c r="H356" s="183"/>
      <c r="I356" s="207">
        <v>4919.5200000000004</v>
      </c>
      <c r="J356" s="547">
        <f t="shared" si="785"/>
        <v>489.3742287505944</v>
      </c>
      <c r="K356" s="195">
        <v>375.1</v>
      </c>
      <c r="L356" s="492">
        <f t="shared" si="786"/>
        <v>331.05414507</v>
      </c>
      <c r="M356" s="547">
        <f t="shared" si="787"/>
        <v>476.57432779599998</v>
      </c>
      <c r="N356" s="195">
        <v>337.96</v>
      </c>
      <c r="O356" s="492">
        <f t="shared" si="788"/>
        <v>307.85456443112002</v>
      </c>
      <c r="P356" s="547">
        <f t="shared" si="789"/>
        <v>634.60435690000008</v>
      </c>
      <c r="Q356" s="195">
        <v>431</v>
      </c>
      <c r="R356" s="492">
        <f t="shared" si="790"/>
        <v>400.09342099999998</v>
      </c>
      <c r="S356" s="547">
        <f t="shared" si="791"/>
        <v>840.3482090887519</v>
      </c>
      <c r="T356" s="195">
        <v>586.16</v>
      </c>
      <c r="U356" s="492">
        <f t="shared" si="792"/>
        <v>538.26570460879998</v>
      </c>
      <c r="V356" s="547">
        <f t="shared" si="793"/>
        <v>825.44862356819999</v>
      </c>
      <c r="W356" s="1074">
        <v>637.88</v>
      </c>
      <c r="X356" s="492">
        <f t="shared" si="794"/>
        <v>554.95560255151997</v>
      </c>
      <c r="Y356" s="547">
        <f t="shared" si="795"/>
        <v>698.88977101885916</v>
      </c>
      <c r="Z356" s="1074">
        <v>568.91999999999996</v>
      </c>
      <c r="AA356" s="492">
        <f t="shared" si="772"/>
        <v>473.66623078431354</v>
      </c>
      <c r="AB356" s="547">
        <f t="shared" si="796"/>
        <v>0</v>
      </c>
      <c r="AC356" s="195"/>
      <c r="AD356" s="492">
        <f t="shared" si="797"/>
        <v>0</v>
      </c>
      <c r="AE356" s="547">
        <f t="shared" si="798"/>
        <v>803.13919199999998</v>
      </c>
      <c r="AF356" s="195">
        <v>620.64</v>
      </c>
      <c r="AG356" s="492">
        <f t="shared" si="799"/>
        <v>539.95679999999993</v>
      </c>
      <c r="AH356" s="547">
        <f t="shared" si="800"/>
        <v>892.37688000000003</v>
      </c>
      <c r="AI356" s="195">
        <v>689.6</v>
      </c>
      <c r="AJ356" s="492">
        <f t="shared" si="801"/>
        <v>599.952</v>
      </c>
      <c r="AK356" s="547">
        <f t="shared" si="802"/>
        <v>870.06745799999999</v>
      </c>
      <c r="AL356" s="195">
        <v>672.36</v>
      </c>
      <c r="AM356" s="492">
        <f t="shared" si="803"/>
        <v>584.95320000000004</v>
      </c>
      <c r="AN356" s="547">
        <f t="shared" si="824"/>
        <v>870.06745799999999</v>
      </c>
      <c r="AO356" s="195">
        <v>672.36</v>
      </c>
      <c r="AP356" s="492">
        <f t="shared" si="804"/>
        <v>584.95320000000004</v>
      </c>
      <c r="AQ356" s="547">
        <f t="shared" si="805"/>
        <v>870.06745799999999</v>
      </c>
      <c r="AR356" s="195">
        <v>672.36</v>
      </c>
      <c r="AS356" s="492">
        <f t="shared" si="806"/>
        <v>584.95320000000004</v>
      </c>
      <c r="AT356" s="547">
        <f t="shared" si="807"/>
        <v>870.06745799999999</v>
      </c>
      <c r="AU356" s="195">
        <v>672.36</v>
      </c>
      <c r="AV356" s="492">
        <f t="shared" si="808"/>
        <v>584.95320000000004</v>
      </c>
      <c r="AW356" s="547">
        <f t="shared" si="809"/>
        <v>895.94845799999996</v>
      </c>
      <c r="AX356" s="195">
        <v>692.36</v>
      </c>
      <c r="AY356" s="492">
        <f t="shared" si="810"/>
        <v>602.35320000000002</v>
      </c>
      <c r="AZ356" s="547">
        <f t="shared" si="811"/>
        <v>870.06745799999999</v>
      </c>
      <c r="BA356" s="195">
        <v>672.36</v>
      </c>
      <c r="BB356" s="492">
        <f t="shared" si="812"/>
        <v>584.95320000000004</v>
      </c>
      <c r="BC356" s="547">
        <f t="shared" si="813"/>
        <v>853.3353914999999</v>
      </c>
      <c r="BD356" s="195">
        <v>659.43</v>
      </c>
      <c r="BE356" s="492">
        <f t="shared" si="814"/>
        <v>573.70409999999993</v>
      </c>
      <c r="BF356" s="547">
        <f t="shared" si="815"/>
        <v>0</v>
      </c>
      <c r="BG356" s="195"/>
      <c r="BH356" s="492">
        <f t="shared" si="816"/>
        <v>0</v>
      </c>
      <c r="BI356" s="547">
        <f t="shared" si="817"/>
        <v>0</v>
      </c>
      <c r="BJ356" s="195"/>
      <c r="BK356" s="492">
        <f t="shared" si="818"/>
        <v>0</v>
      </c>
      <c r="BL356" s="547">
        <f t="shared" si="819"/>
        <v>0</v>
      </c>
      <c r="BM356" s="195"/>
      <c r="BN356" s="492">
        <f t="shared" si="820"/>
        <v>0</v>
      </c>
      <c r="BO356" s="547">
        <f t="shared" si="821"/>
        <v>0</v>
      </c>
      <c r="BP356" s="195"/>
      <c r="BQ356" s="492">
        <f t="shared" si="822"/>
        <v>0</v>
      </c>
      <c r="BR356" s="285">
        <f t="shared" si="832"/>
        <v>11760.376728622405</v>
      </c>
      <c r="BS356" s="286">
        <f t="shared" si="833"/>
        <v>8960.8499999999985</v>
      </c>
      <c r="BT356" s="266">
        <f t="shared" si="834"/>
        <v>7846.6217684457524</v>
      </c>
      <c r="BU356" s="740">
        <f t="shared" si="826"/>
        <v>-5131.680833999998</v>
      </c>
      <c r="BV356" s="712">
        <f t="shared" si="823"/>
        <v>-4041.3299999999981</v>
      </c>
      <c r="BW356" s="266">
        <f t="shared" si="827"/>
        <v>-3460.9020614099986</v>
      </c>
      <c r="BX356" s="285">
        <f t="shared" si="835"/>
        <v>6628.6958946224067</v>
      </c>
      <c r="BY356" s="286">
        <f t="shared" si="835"/>
        <v>4919.5200000000004</v>
      </c>
      <c r="BZ356" s="266">
        <f t="shared" si="835"/>
        <v>4385.7197070357543</v>
      </c>
      <c r="CA356" s="285">
        <f t="shared" si="829"/>
        <v>0</v>
      </c>
      <c r="CB356" s="715">
        <v>0</v>
      </c>
      <c r="CC356" s="266">
        <f t="shared" si="830"/>
        <v>0</v>
      </c>
      <c r="CD356" s="309">
        <f t="shared" si="836"/>
        <v>6628.6958946224067</v>
      </c>
      <c r="CE356" s="310">
        <f t="shared" si="836"/>
        <v>4919.5200000000004</v>
      </c>
      <c r="CF356" s="308">
        <f t="shared" si="836"/>
        <v>4385.7197070357543</v>
      </c>
      <c r="CG356" s="326"/>
      <c r="CI356" s="737"/>
    </row>
    <row r="357" spans="1:87" s="972" customFormat="1" ht="15.95" customHeight="1">
      <c r="A357" s="177">
        <f t="shared" si="740"/>
        <v>310</v>
      </c>
      <c r="B357" s="165"/>
      <c r="C357" s="134" t="s">
        <v>229</v>
      </c>
      <c r="D357" s="167" t="s">
        <v>472</v>
      </c>
      <c r="E357" s="218"/>
      <c r="F357" s="758">
        <v>0</v>
      </c>
      <c r="G357" s="266">
        <v>5750</v>
      </c>
      <c r="H357" s="183"/>
      <c r="I357" s="207"/>
      <c r="J357" s="547">
        <f t="shared" si="785"/>
        <v>0</v>
      </c>
      <c r="K357" s="195">
        <v>0</v>
      </c>
      <c r="L357" s="492">
        <f t="shared" si="786"/>
        <v>0</v>
      </c>
      <c r="M357" s="547">
        <f t="shared" si="787"/>
        <v>0</v>
      </c>
      <c r="N357" s="195">
        <v>0</v>
      </c>
      <c r="O357" s="492">
        <f t="shared" si="788"/>
        <v>0</v>
      </c>
      <c r="P357" s="547">
        <f t="shared" si="789"/>
        <v>0</v>
      </c>
      <c r="Q357" s="195">
        <v>0</v>
      </c>
      <c r="R357" s="492">
        <f t="shared" si="790"/>
        <v>0</v>
      </c>
      <c r="S357" s="547">
        <f t="shared" si="791"/>
        <v>0</v>
      </c>
      <c r="T357" s="195">
        <v>0</v>
      </c>
      <c r="U357" s="492">
        <f t="shared" si="792"/>
        <v>0</v>
      </c>
      <c r="V357" s="547">
        <f t="shared" si="793"/>
        <v>0</v>
      </c>
      <c r="W357" s="1074">
        <v>0</v>
      </c>
      <c r="X357" s="492">
        <f t="shared" si="794"/>
        <v>0</v>
      </c>
      <c r="Y357" s="547">
        <f t="shared" si="795"/>
        <v>0</v>
      </c>
      <c r="Z357" s="1074">
        <v>0</v>
      </c>
      <c r="AA357" s="492">
        <f t="shared" si="772"/>
        <v>0</v>
      </c>
      <c r="AB357" s="547">
        <f t="shared" si="796"/>
        <v>0</v>
      </c>
      <c r="AC357" s="195"/>
      <c r="AD357" s="492">
        <f t="shared" si="797"/>
        <v>0</v>
      </c>
      <c r="AE357" s="547">
        <f t="shared" si="798"/>
        <v>0</v>
      </c>
      <c r="AF357" s="195">
        <v>0</v>
      </c>
      <c r="AG357" s="492">
        <f t="shared" si="799"/>
        <v>0</v>
      </c>
      <c r="AH357" s="547">
        <f t="shared" si="800"/>
        <v>0</v>
      </c>
      <c r="AI357" s="195">
        <v>0</v>
      </c>
      <c r="AJ357" s="492">
        <f t="shared" si="801"/>
        <v>0</v>
      </c>
      <c r="AK357" s="547">
        <f t="shared" si="802"/>
        <v>0</v>
      </c>
      <c r="AL357" s="195">
        <v>0</v>
      </c>
      <c r="AM357" s="492">
        <f t="shared" si="803"/>
        <v>0</v>
      </c>
      <c r="AN357" s="547">
        <f t="shared" si="824"/>
        <v>0</v>
      </c>
      <c r="AO357" s="195"/>
      <c r="AP357" s="492">
        <f t="shared" si="804"/>
        <v>0</v>
      </c>
      <c r="AQ357" s="547">
        <f t="shared" si="805"/>
        <v>0</v>
      </c>
      <c r="AR357" s="195"/>
      <c r="AS357" s="492">
        <f t="shared" si="806"/>
        <v>0</v>
      </c>
      <c r="AT357" s="547">
        <f t="shared" si="807"/>
        <v>0</v>
      </c>
      <c r="AU357" s="195"/>
      <c r="AV357" s="492">
        <f t="shared" si="808"/>
        <v>0</v>
      </c>
      <c r="AW357" s="547">
        <f t="shared" si="809"/>
        <v>0</v>
      </c>
      <c r="AX357" s="195"/>
      <c r="AY357" s="492">
        <f t="shared" si="810"/>
        <v>0</v>
      </c>
      <c r="AZ357" s="547">
        <f t="shared" si="811"/>
        <v>0</v>
      </c>
      <c r="BA357" s="195"/>
      <c r="BB357" s="492">
        <f t="shared" si="812"/>
        <v>0</v>
      </c>
      <c r="BC357" s="547">
        <f t="shared" si="813"/>
        <v>0</v>
      </c>
      <c r="BD357" s="195"/>
      <c r="BE357" s="492">
        <f t="shared" si="814"/>
        <v>0</v>
      </c>
      <c r="BF357" s="547">
        <f t="shared" si="815"/>
        <v>0</v>
      </c>
      <c r="BG357" s="195"/>
      <c r="BH357" s="492">
        <f t="shared" si="816"/>
        <v>0</v>
      </c>
      <c r="BI357" s="547">
        <f t="shared" si="817"/>
        <v>0</v>
      </c>
      <c r="BJ357" s="195"/>
      <c r="BK357" s="492">
        <f t="shared" si="818"/>
        <v>0</v>
      </c>
      <c r="BL357" s="547">
        <f t="shared" si="819"/>
        <v>0</v>
      </c>
      <c r="BM357" s="195"/>
      <c r="BN357" s="492">
        <f t="shared" si="820"/>
        <v>0</v>
      </c>
      <c r="BO357" s="547">
        <f t="shared" si="821"/>
        <v>0</v>
      </c>
      <c r="BP357" s="195"/>
      <c r="BQ357" s="492">
        <f t="shared" si="822"/>
        <v>0</v>
      </c>
      <c r="BR357" s="285">
        <f>J357+M357+P357+S357+V357+Y357+AB357+AE357+AH357+AK357+AN357+AQ357+AT357+AW357+AZ357+BC357+BF357+BI357+BL357+BO357</f>
        <v>0</v>
      </c>
      <c r="BS357" s="286">
        <f>K357+N357+Q357+T357+W357+Z357+AC357+AF357+AI357+AL357+AO357+AR357+AU357+AX357+BA357+BD357+BG357+BJ357+BM357+BP357</f>
        <v>0</v>
      </c>
      <c r="BT357" s="266">
        <f>L357+O357+R357+U357+X357+AA357+AD357+AG357+AJ357+AM357+AP357+AS357+AV357+AY357+BB357+BE357+BH357+BK357+BN357+BQ357</f>
        <v>0</v>
      </c>
      <c r="BU357" s="740">
        <f>BV357*BU$3</f>
        <v>0</v>
      </c>
      <c r="BV357" s="712">
        <f t="shared" ref="BV357:BV366" si="837">I357-BS357</f>
        <v>0</v>
      </c>
      <c r="BW357" s="266">
        <f t="shared" si="827"/>
        <v>0</v>
      </c>
      <c r="BX357" s="285">
        <f t="shared" si="835"/>
        <v>0</v>
      </c>
      <c r="BY357" s="286">
        <f t="shared" si="835"/>
        <v>0</v>
      </c>
      <c r="BZ357" s="266">
        <f t="shared" si="835"/>
        <v>0</v>
      </c>
      <c r="CA357" s="285">
        <f t="shared" si="829"/>
        <v>7301.35</v>
      </c>
      <c r="CB357" s="715">
        <v>5750</v>
      </c>
      <c r="CC357" s="266">
        <f t="shared" si="830"/>
        <v>4924.1677500000005</v>
      </c>
      <c r="CD357" s="309">
        <f t="shared" si="836"/>
        <v>7301.35</v>
      </c>
      <c r="CE357" s="310">
        <f t="shared" si="836"/>
        <v>5750</v>
      </c>
      <c r="CF357" s="308">
        <f t="shared" si="836"/>
        <v>4924.1677500000005</v>
      </c>
      <c r="CG357" s="326"/>
      <c r="CI357" s="737"/>
    </row>
    <row r="358" spans="1:87" s="972" customFormat="1" ht="15.95" customHeight="1">
      <c r="A358" s="177">
        <f t="shared" si="740"/>
        <v>311</v>
      </c>
      <c r="B358" s="165"/>
      <c r="C358" s="134" t="s">
        <v>229</v>
      </c>
      <c r="D358" s="166" t="s">
        <v>473</v>
      </c>
      <c r="E358" s="218"/>
      <c r="F358" s="758">
        <v>0</v>
      </c>
      <c r="G358" s="266">
        <v>1108.98</v>
      </c>
      <c r="H358" s="183"/>
      <c r="I358" s="207">
        <v>1108.98</v>
      </c>
      <c r="J358" s="547">
        <f t="shared" si="785"/>
        <v>99.153402786044182</v>
      </c>
      <c r="K358" s="195">
        <v>76</v>
      </c>
      <c r="L358" s="492">
        <f t="shared" si="786"/>
        <v>67.075753199999994</v>
      </c>
      <c r="M358" s="547">
        <f t="shared" si="787"/>
        <v>0</v>
      </c>
      <c r="N358" s="195"/>
      <c r="O358" s="492">
        <f t="shared" si="788"/>
        <v>0</v>
      </c>
      <c r="P358" s="547">
        <f t="shared" si="789"/>
        <v>0</v>
      </c>
      <c r="Q358" s="195"/>
      <c r="R358" s="492">
        <f t="shared" si="790"/>
        <v>0</v>
      </c>
      <c r="S358" s="547">
        <f t="shared" si="791"/>
        <v>0</v>
      </c>
      <c r="T358" s="195"/>
      <c r="U358" s="492">
        <f t="shared" si="792"/>
        <v>0</v>
      </c>
      <c r="V358" s="547">
        <f t="shared" si="793"/>
        <v>908.42311053000003</v>
      </c>
      <c r="W358" s="1074">
        <v>702</v>
      </c>
      <c r="X358" s="492">
        <f t="shared" si="794"/>
        <v>610.74000280799999</v>
      </c>
      <c r="Y358" s="547">
        <f t="shared" si="795"/>
        <v>228.5039835253076</v>
      </c>
      <c r="Z358" s="1074">
        <v>186.01</v>
      </c>
      <c r="AA358" s="492">
        <f t="shared" si="772"/>
        <v>154.86651126378078</v>
      </c>
      <c r="AB358" s="547">
        <f t="shared" si="796"/>
        <v>0</v>
      </c>
      <c r="AC358" s="195"/>
      <c r="AD358" s="492">
        <f t="shared" si="797"/>
        <v>0</v>
      </c>
      <c r="AE358" s="547">
        <f t="shared" si="798"/>
        <v>187.59842849999998</v>
      </c>
      <c r="AF358" s="195">
        <v>144.97</v>
      </c>
      <c r="AG358" s="492">
        <f t="shared" si="799"/>
        <v>126.12389999999999</v>
      </c>
      <c r="AH358" s="547">
        <f t="shared" si="800"/>
        <v>0</v>
      </c>
      <c r="AI358" s="195"/>
      <c r="AJ358" s="492">
        <f t="shared" si="801"/>
        <v>0</v>
      </c>
      <c r="AK358" s="547">
        <f t="shared" si="802"/>
        <v>0</v>
      </c>
      <c r="AL358" s="195"/>
      <c r="AM358" s="492">
        <f t="shared" si="803"/>
        <v>0</v>
      </c>
      <c r="AN358" s="547">
        <f t="shared" si="824"/>
        <v>0</v>
      </c>
      <c r="AO358" s="195"/>
      <c r="AP358" s="492">
        <f t="shared" si="804"/>
        <v>0</v>
      </c>
      <c r="AQ358" s="547">
        <f t="shared" si="805"/>
        <v>0</v>
      </c>
      <c r="AR358" s="195"/>
      <c r="AS358" s="492">
        <f t="shared" si="806"/>
        <v>0</v>
      </c>
      <c r="AT358" s="547">
        <f t="shared" si="807"/>
        <v>0</v>
      </c>
      <c r="AU358" s="195"/>
      <c r="AV358" s="492">
        <f t="shared" si="808"/>
        <v>0</v>
      </c>
      <c r="AW358" s="547">
        <f t="shared" si="809"/>
        <v>0</v>
      </c>
      <c r="AX358" s="195"/>
      <c r="AY358" s="492">
        <f t="shared" si="810"/>
        <v>0</v>
      </c>
      <c r="AZ358" s="547">
        <f t="shared" si="811"/>
        <v>0</v>
      </c>
      <c r="BA358" s="195"/>
      <c r="BB358" s="492">
        <f t="shared" si="812"/>
        <v>0</v>
      </c>
      <c r="BC358" s="547">
        <f t="shared" si="813"/>
        <v>0</v>
      </c>
      <c r="BD358" s="195"/>
      <c r="BE358" s="492">
        <f t="shared" si="814"/>
        <v>0</v>
      </c>
      <c r="BF358" s="547">
        <f t="shared" si="815"/>
        <v>0</v>
      </c>
      <c r="BG358" s="195"/>
      <c r="BH358" s="492">
        <f t="shared" si="816"/>
        <v>0</v>
      </c>
      <c r="BI358" s="547">
        <f t="shared" si="817"/>
        <v>0</v>
      </c>
      <c r="BJ358" s="195"/>
      <c r="BK358" s="492">
        <f t="shared" si="818"/>
        <v>0</v>
      </c>
      <c r="BL358" s="547">
        <f t="shared" si="819"/>
        <v>0</v>
      </c>
      <c r="BM358" s="195"/>
      <c r="BN358" s="492">
        <f t="shared" si="820"/>
        <v>0</v>
      </c>
      <c r="BO358" s="547">
        <f t="shared" si="821"/>
        <v>0</v>
      </c>
      <c r="BP358" s="195"/>
      <c r="BQ358" s="492">
        <f t="shared" si="822"/>
        <v>0</v>
      </c>
      <c r="BR358" s="285">
        <f t="shared" si="832"/>
        <v>1423.6789253413517</v>
      </c>
      <c r="BS358" s="286">
        <f t="shared" si="833"/>
        <v>1108.98</v>
      </c>
      <c r="BT358" s="266">
        <f t="shared" si="834"/>
        <v>958.80616727178085</v>
      </c>
      <c r="BU358" s="740">
        <f t="shared" si="826"/>
        <v>0</v>
      </c>
      <c r="BV358" s="712">
        <f t="shared" si="837"/>
        <v>0</v>
      </c>
      <c r="BW358" s="266">
        <f t="shared" si="827"/>
        <v>0</v>
      </c>
      <c r="BX358" s="285">
        <f t="shared" si="835"/>
        <v>1423.6789253413517</v>
      </c>
      <c r="BY358" s="286">
        <f t="shared" si="835"/>
        <v>1108.98</v>
      </c>
      <c r="BZ358" s="266">
        <f t="shared" si="835"/>
        <v>958.80616727178085</v>
      </c>
      <c r="CA358" s="285">
        <f t="shared" si="829"/>
        <v>0</v>
      </c>
      <c r="CB358" s="715">
        <v>0</v>
      </c>
      <c r="CC358" s="266">
        <f t="shared" si="830"/>
        <v>0</v>
      </c>
      <c r="CD358" s="309">
        <f t="shared" si="836"/>
        <v>1423.6789253413517</v>
      </c>
      <c r="CE358" s="310">
        <f t="shared" si="836"/>
        <v>1108.98</v>
      </c>
      <c r="CF358" s="308">
        <f t="shared" si="836"/>
        <v>958.80616727178085</v>
      </c>
      <c r="CG358" s="326"/>
      <c r="CI358" s="737"/>
    </row>
    <row r="359" spans="1:87" s="972" customFormat="1" ht="15.95" customHeight="1">
      <c r="A359" s="177">
        <f t="shared" si="740"/>
        <v>312</v>
      </c>
      <c r="B359" s="165"/>
      <c r="C359" s="134" t="s">
        <v>229</v>
      </c>
      <c r="D359" s="166" t="s">
        <v>473</v>
      </c>
      <c r="E359" s="218"/>
      <c r="F359" s="758">
        <v>0</v>
      </c>
      <c r="G359" s="266">
        <v>4500</v>
      </c>
      <c r="H359" s="183"/>
      <c r="I359" s="207"/>
      <c r="J359" s="547">
        <f t="shared" si="785"/>
        <v>0</v>
      </c>
      <c r="K359" s="195">
        <v>0</v>
      </c>
      <c r="L359" s="492">
        <f t="shared" si="786"/>
        <v>0</v>
      </c>
      <c r="M359" s="547">
        <f t="shared" si="787"/>
        <v>0</v>
      </c>
      <c r="N359" s="195"/>
      <c r="O359" s="492">
        <f t="shared" si="788"/>
        <v>0</v>
      </c>
      <c r="P359" s="547">
        <f t="shared" si="789"/>
        <v>0</v>
      </c>
      <c r="Q359" s="195"/>
      <c r="R359" s="492">
        <f t="shared" si="790"/>
        <v>0</v>
      </c>
      <c r="S359" s="547">
        <f t="shared" si="791"/>
        <v>0</v>
      </c>
      <c r="T359" s="195"/>
      <c r="U359" s="492">
        <f t="shared" si="792"/>
        <v>0</v>
      </c>
      <c r="V359" s="547">
        <f t="shared" si="793"/>
        <v>0</v>
      </c>
      <c r="W359" s="1074">
        <v>0</v>
      </c>
      <c r="X359" s="492">
        <f t="shared" si="794"/>
        <v>0</v>
      </c>
      <c r="Y359" s="547">
        <f t="shared" si="795"/>
        <v>0</v>
      </c>
      <c r="Z359" s="1074">
        <v>0</v>
      </c>
      <c r="AA359" s="492">
        <f t="shared" si="772"/>
        <v>0</v>
      </c>
      <c r="AB359" s="547">
        <f t="shared" si="796"/>
        <v>0</v>
      </c>
      <c r="AC359" s="195"/>
      <c r="AD359" s="492">
        <f t="shared" si="797"/>
        <v>0</v>
      </c>
      <c r="AE359" s="547">
        <f t="shared" si="798"/>
        <v>0</v>
      </c>
      <c r="AF359" s="195">
        <v>0</v>
      </c>
      <c r="AG359" s="492">
        <f t="shared" si="799"/>
        <v>0</v>
      </c>
      <c r="AH359" s="547">
        <f t="shared" si="800"/>
        <v>0</v>
      </c>
      <c r="AI359" s="195"/>
      <c r="AJ359" s="492">
        <f t="shared" si="801"/>
        <v>0</v>
      </c>
      <c r="AK359" s="547">
        <f t="shared" si="802"/>
        <v>0</v>
      </c>
      <c r="AL359" s="195"/>
      <c r="AM359" s="492">
        <f t="shared" si="803"/>
        <v>0</v>
      </c>
      <c r="AN359" s="547">
        <f t="shared" si="824"/>
        <v>0</v>
      </c>
      <c r="AO359" s="195"/>
      <c r="AP359" s="492">
        <f t="shared" si="804"/>
        <v>0</v>
      </c>
      <c r="AQ359" s="547">
        <f t="shared" si="805"/>
        <v>0</v>
      </c>
      <c r="AR359" s="195"/>
      <c r="AS359" s="492">
        <f t="shared" si="806"/>
        <v>0</v>
      </c>
      <c r="AT359" s="547">
        <f t="shared" si="807"/>
        <v>486.1357635</v>
      </c>
      <c r="AU359" s="195">
        <v>375.67</v>
      </c>
      <c r="AV359" s="492">
        <f t="shared" si="808"/>
        <v>326.8329</v>
      </c>
      <c r="AW359" s="547">
        <f t="shared" si="809"/>
        <v>12.9405</v>
      </c>
      <c r="AX359" s="195">
        <v>10</v>
      </c>
      <c r="AY359" s="492">
        <f t="shared" si="810"/>
        <v>8.6999999999999993</v>
      </c>
      <c r="AZ359" s="547">
        <f t="shared" si="811"/>
        <v>0</v>
      </c>
      <c r="BA359" s="195"/>
      <c r="BB359" s="492">
        <f t="shared" si="812"/>
        <v>0</v>
      </c>
      <c r="BC359" s="547">
        <f t="shared" si="813"/>
        <v>0</v>
      </c>
      <c r="BD359" s="195"/>
      <c r="BE359" s="492">
        <f t="shared" si="814"/>
        <v>0</v>
      </c>
      <c r="BF359" s="547">
        <f t="shared" si="815"/>
        <v>0</v>
      </c>
      <c r="BG359" s="195"/>
      <c r="BH359" s="492">
        <f t="shared" si="816"/>
        <v>0</v>
      </c>
      <c r="BI359" s="547">
        <f t="shared" si="817"/>
        <v>0</v>
      </c>
      <c r="BJ359" s="195"/>
      <c r="BK359" s="492">
        <f t="shared" si="818"/>
        <v>0</v>
      </c>
      <c r="BL359" s="547">
        <f t="shared" si="819"/>
        <v>0</v>
      </c>
      <c r="BM359" s="195"/>
      <c r="BN359" s="492">
        <f t="shared" si="820"/>
        <v>0</v>
      </c>
      <c r="BO359" s="547">
        <f t="shared" si="821"/>
        <v>0</v>
      </c>
      <c r="BP359" s="195"/>
      <c r="BQ359" s="492">
        <f t="shared" si="822"/>
        <v>0</v>
      </c>
      <c r="BR359" s="285">
        <f>J359+M359+P359+S359+V359+Y359+AB359+AE359+AH359+AK359+AN359+AQ359+AT359+AW359+AZ359+BC359+BF359+BI359+BL359+BO359</f>
        <v>499.07626349999998</v>
      </c>
      <c r="BS359" s="286">
        <f>K359+N359+Q359+T359+W359+Z359+AC359+AF359+AI359+AL359+AO359+AR359+AU359+AX359+BA359+BD359+BG359+BJ359+BM359+BP359</f>
        <v>385.67</v>
      </c>
      <c r="BT359" s="266">
        <f>L359+O359+R359+U359+X359+AA359+AD359+AG359+AJ359+AM359+AP359+AS359+AV359+AY359+BB359+BE359+BH359+BK359+BN359+BQ359</f>
        <v>335.53289999999998</v>
      </c>
      <c r="BU359" s="740">
        <f>BV359*BU$3</f>
        <v>-489.72376600000001</v>
      </c>
      <c r="BV359" s="712">
        <f t="shared" si="837"/>
        <v>-385.67</v>
      </c>
      <c r="BW359" s="266">
        <f t="shared" si="827"/>
        <v>-330.27891759000005</v>
      </c>
      <c r="BX359" s="285">
        <f t="shared" si="835"/>
        <v>9.3524974999999699</v>
      </c>
      <c r="BY359" s="286">
        <f t="shared" si="835"/>
        <v>0</v>
      </c>
      <c r="BZ359" s="266">
        <f t="shared" si="835"/>
        <v>5.253982409999935</v>
      </c>
      <c r="CA359" s="285">
        <f t="shared" si="829"/>
        <v>5714.1</v>
      </c>
      <c r="CB359" s="715">
        <v>4500</v>
      </c>
      <c r="CC359" s="266">
        <f t="shared" si="830"/>
        <v>3853.6965000000005</v>
      </c>
      <c r="CD359" s="309">
        <f t="shared" si="836"/>
        <v>5723.4524975000004</v>
      </c>
      <c r="CE359" s="310">
        <f t="shared" si="836"/>
        <v>4500</v>
      </c>
      <c r="CF359" s="308">
        <f t="shared" si="836"/>
        <v>3858.9504824100004</v>
      </c>
      <c r="CG359" s="326"/>
      <c r="CI359" s="737"/>
    </row>
    <row r="360" spans="1:87" s="972" customFormat="1" ht="15.95" customHeight="1">
      <c r="A360" s="177">
        <f t="shared" si="740"/>
        <v>313</v>
      </c>
      <c r="B360" s="165"/>
      <c r="C360" s="134" t="s">
        <v>229</v>
      </c>
      <c r="D360" s="166" t="s">
        <v>98</v>
      </c>
      <c r="E360" s="218"/>
      <c r="F360" s="758">
        <v>0</v>
      </c>
      <c r="G360" s="266">
        <v>1628.53</v>
      </c>
      <c r="H360" s="183"/>
      <c r="I360" s="207">
        <v>1628.53</v>
      </c>
      <c r="J360" s="547"/>
      <c r="K360" s="195"/>
      <c r="L360" s="492"/>
      <c r="M360" s="547"/>
      <c r="N360" s="195"/>
      <c r="O360" s="492"/>
      <c r="P360" s="547"/>
      <c r="Q360" s="195"/>
      <c r="R360" s="492"/>
      <c r="S360" s="547"/>
      <c r="T360" s="195"/>
      <c r="U360" s="492"/>
      <c r="V360" s="547">
        <f t="shared" si="793"/>
        <v>2107.3992709279501</v>
      </c>
      <c r="W360" s="1074">
        <v>1628.53</v>
      </c>
      <c r="X360" s="492">
        <f t="shared" si="794"/>
        <v>1416.8211065141199</v>
      </c>
      <c r="Y360" s="547">
        <f t="shared" si="795"/>
        <v>0</v>
      </c>
      <c r="Z360" s="1074"/>
      <c r="AA360" s="492">
        <f t="shared" si="772"/>
        <v>0</v>
      </c>
      <c r="AB360" s="547"/>
      <c r="AC360" s="195"/>
      <c r="AD360" s="492"/>
      <c r="AE360" s="547"/>
      <c r="AF360" s="195"/>
      <c r="AG360" s="492"/>
      <c r="AH360" s="547"/>
      <c r="AI360" s="195"/>
      <c r="AJ360" s="492"/>
      <c r="AK360" s="547"/>
      <c r="AL360" s="195"/>
      <c r="AM360" s="492"/>
      <c r="AN360" s="547"/>
      <c r="AO360" s="195"/>
      <c r="AP360" s="492"/>
      <c r="AQ360" s="547"/>
      <c r="AR360" s="195"/>
      <c r="AS360" s="492"/>
      <c r="AT360" s="547"/>
      <c r="AU360" s="195"/>
      <c r="AV360" s="492"/>
      <c r="AW360" s="547"/>
      <c r="AX360" s="195"/>
      <c r="AY360" s="492"/>
      <c r="AZ360" s="547">
        <f t="shared" si="811"/>
        <v>0</v>
      </c>
      <c r="BA360" s="195"/>
      <c r="BB360" s="492">
        <f t="shared" si="812"/>
        <v>0</v>
      </c>
      <c r="BC360" s="547"/>
      <c r="BD360" s="195"/>
      <c r="BE360" s="492"/>
      <c r="BF360" s="547"/>
      <c r="BG360" s="195"/>
      <c r="BH360" s="492"/>
      <c r="BI360" s="547"/>
      <c r="BJ360" s="195"/>
      <c r="BK360" s="492"/>
      <c r="BL360" s="547"/>
      <c r="BM360" s="195"/>
      <c r="BN360" s="492"/>
      <c r="BO360" s="547"/>
      <c r="BP360" s="195"/>
      <c r="BQ360" s="492"/>
      <c r="BR360" s="285">
        <f t="shared" si="832"/>
        <v>2107.3992709279501</v>
      </c>
      <c r="BS360" s="286">
        <f t="shared" si="833"/>
        <v>1628.53</v>
      </c>
      <c r="BT360" s="266">
        <f t="shared" si="834"/>
        <v>1416.8211065141199</v>
      </c>
      <c r="BU360" s="740">
        <f t="shared" si="826"/>
        <v>0</v>
      </c>
      <c r="BV360" s="712">
        <f t="shared" si="837"/>
        <v>0</v>
      </c>
      <c r="BW360" s="266">
        <f t="shared" ref="BW360:BW366" si="838">BV360*BW$3</f>
        <v>0</v>
      </c>
      <c r="BX360" s="285">
        <f t="shared" ref="BX360:BZ365" si="839">BR360+BU360</f>
        <v>2107.3992709279501</v>
      </c>
      <c r="BY360" s="286">
        <f t="shared" si="839"/>
        <v>1628.53</v>
      </c>
      <c r="BZ360" s="266">
        <f t="shared" si="839"/>
        <v>1416.8211065141199</v>
      </c>
      <c r="CA360" s="285">
        <f t="shared" si="829"/>
        <v>0</v>
      </c>
      <c r="CB360" s="715"/>
      <c r="CC360" s="266">
        <f t="shared" si="830"/>
        <v>0</v>
      </c>
      <c r="CD360" s="309">
        <f t="shared" ref="CD360:CF365" si="840">BX360+CA360</f>
        <v>2107.3992709279501</v>
      </c>
      <c r="CE360" s="310">
        <f t="shared" si="840"/>
        <v>1628.53</v>
      </c>
      <c r="CF360" s="308">
        <f t="shared" si="840"/>
        <v>1416.8211065141199</v>
      </c>
      <c r="CG360" s="326"/>
      <c r="CI360" s="737"/>
    </row>
    <row r="361" spans="1:87" s="972" customFormat="1" ht="15.95" customHeight="1">
      <c r="A361" s="177">
        <f t="shared" si="740"/>
        <v>314</v>
      </c>
      <c r="B361" s="165"/>
      <c r="C361" s="134" t="s">
        <v>229</v>
      </c>
      <c r="D361" s="166" t="s">
        <v>96</v>
      </c>
      <c r="E361" s="218"/>
      <c r="F361" s="758">
        <v>0</v>
      </c>
      <c r="G361" s="266">
        <v>4271.97</v>
      </c>
      <c r="H361" s="183"/>
      <c r="I361" s="207">
        <v>4271.97</v>
      </c>
      <c r="J361" s="547"/>
      <c r="K361" s="195"/>
      <c r="L361" s="492"/>
      <c r="M361" s="547"/>
      <c r="N361" s="195"/>
      <c r="O361" s="492"/>
      <c r="P361" s="547">
        <f>Q361*P$3</f>
        <v>1785.6529787250001</v>
      </c>
      <c r="Q361" s="195">
        <v>1212.75</v>
      </c>
      <c r="R361" s="492">
        <f>Q361*R$3</f>
        <v>1125.7849102499999</v>
      </c>
      <c r="S361" s="547"/>
      <c r="T361" s="195">
        <v>78</v>
      </c>
      <c r="U361" s="492"/>
      <c r="V361" s="547">
        <f t="shared" si="793"/>
        <v>1285.9233809058001</v>
      </c>
      <c r="W361" s="1074">
        <v>993.72</v>
      </c>
      <c r="X361" s="492">
        <f t="shared" si="794"/>
        <v>864.53640397488005</v>
      </c>
      <c r="Y361" s="547">
        <f t="shared" si="795"/>
        <v>1498.2790361090342</v>
      </c>
      <c r="Z361" s="1074">
        <v>1219.6500000000001</v>
      </c>
      <c r="AA361" s="492">
        <f t="shared" si="772"/>
        <v>1015.445086086072</v>
      </c>
      <c r="AB361" s="547"/>
      <c r="AC361" s="195"/>
      <c r="AD361" s="492"/>
      <c r="AE361" s="547"/>
      <c r="AF361" s="195"/>
      <c r="AG361" s="492"/>
      <c r="AH361" s="547"/>
      <c r="AI361" s="195">
        <v>767.85</v>
      </c>
      <c r="AJ361" s="492"/>
      <c r="AK361" s="547"/>
      <c r="AL361" s="195"/>
      <c r="AM361" s="492"/>
      <c r="AN361" s="547"/>
      <c r="AO361" s="195"/>
      <c r="AP361" s="492"/>
      <c r="AQ361" s="547"/>
      <c r="AR361" s="195"/>
      <c r="AS361" s="492"/>
      <c r="AT361" s="547"/>
      <c r="AU361" s="195"/>
      <c r="AV361" s="492"/>
      <c r="AW361" s="547"/>
      <c r="AX361" s="195"/>
      <c r="AY361" s="492"/>
      <c r="AZ361" s="547">
        <f t="shared" si="811"/>
        <v>0</v>
      </c>
      <c r="BA361" s="195"/>
      <c r="BB361" s="492">
        <f t="shared" si="812"/>
        <v>0</v>
      </c>
      <c r="BC361" s="547"/>
      <c r="BD361" s="195">
        <v>351.99</v>
      </c>
      <c r="BE361" s="492"/>
      <c r="BF361" s="547"/>
      <c r="BG361" s="195"/>
      <c r="BH361" s="492"/>
      <c r="BI361" s="547"/>
      <c r="BJ361" s="195"/>
      <c r="BK361" s="492"/>
      <c r="BL361" s="547"/>
      <c r="BM361" s="195"/>
      <c r="BN361" s="492"/>
      <c r="BO361" s="547"/>
      <c r="BP361" s="195"/>
      <c r="BQ361" s="492"/>
      <c r="BR361" s="285">
        <f t="shared" si="832"/>
        <v>4569.8553957398344</v>
      </c>
      <c r="BS361" s="286">
        <f t="shared" si="833"/>
        <v>4623.96</v>
      </c>
      <c r="BT361" s="266">
        <f t="shared" si="834"/>
        <v>3005.7664003109521</v>
      </c>
      <c r="BU361" s="740">
        <f t="shared" si="826"/>
        <v>-446.95690199999973</v>
      </c>
      <c r="BV361" s="712">
        <f t="shared" si="837"/>
        <v>-351.98999999999978</v>
      </c>
      <c r="BW361" s="266">
        <f t="shared" si="838"/>
        <v>-301.43614022999981</v>
      </c>
      <c r="BX361" s="285">
        <f t="shared" si="839"/>
        <v>4122.8984937398345</v>
      </c>
      <c r="BY361" s="286">
        <f t="shared" si="839"/>
        <v>4271.97</v>
      </c>
      <c r="BZ361" s="266">
        <f t="shared" si="839"/>
        <v>2704.3302600809525</v>
      </c>
      <c r="CA361" s="285">
        <f t="shared" si="829"/>
        <v>0</v>
      </c>
      <c r="CB361" s="715">
        <v>0</v>
      </c>
      <c r="CC361" s="266">
        <f t="shared" si="830"/>
        <v>0</v>
      </c>
      <c r="CD361" s="309">
        <f t="shared" si="840"/>
        <v>4122.8984937398345</v>
      </c>
      <c r="CE361" s="310">
        <f t="shared" si="840"/>
        <v>4271.97</v>
      </c>
      <c r="CF361" s="308">
        <f t="shared" si="840"/>
        <v>2704.3302600809525</v>
      </c>
      <c r="CG361" s="326"/>
      <c r="CI361" s="737"/>
    </row>
    <row r="362" spans="1:87" s="972" customFormat="1" ht="15.95" customHeight="1">
      <c r="A362" s="177">
        <f t="shared" si="740"/>
        <v>315</v>
      </c>
      <c r="B362" s="165"/>
      <c r="C362" s="134" t="s">
        <v>229</v>
      </c>
      <c r="D362" s="166" t="s">
        <v>96</v>
      </c>
      <c r="E362" s="218"/>
      <c r="F362" s="758">
        <v>0</v>
      </c>
      <c r="G362" s="266">
        <v>680</v>
      </c>
      <c r="H362" s="183"/>
      <c r="I362" s="207"/>
      <c r="J362" s="547"/>
      <c r="K362" s="195"/>
      <c r="L362" s="492"/>
      <c r="M362" s="547"/>
      <c r="N362" s="195"/>
      <c r="O362" s="492"/>
      <c r="P362" s="547">
        <f>Q362*P$3</f>
        <v>0</v>
      </c>
      <c r="Q362" s="195">
        <v>0</v>
      </c>
      <c r="R362" s="492">
        <f>Q362*R$3</f>
        <v>0</v>
      </c>
      <c r="S362" s="547"/>
      <c r="T362" s="195">
        <v>0</v>
      </c>
      <c r="U362" s="492"/>
      <c r="V362" s="547">
        <f t="shared" si="793"/>
        <v>0</v>
      </c>
      <c r="W362" s="1074">
        <v>0</v>
      </c>
      <c r="X362" s="492">
        <f t="shared" si="794"/>
        <v>0</v>
      </c>
      <c r="Y362" s="547">
        <f t="shared" si="795"/>
        <v>0</v>
      </c>
      <c r="Z362" s="1074">
        <v>0</v>
      </c>
      <c r="AA362" s="492">
        <f t="shared" si="772"/>
        <v>0</v>
      </c>
      <c r="AB362" s="547"/>
      <c r="AC362" s="195"/>
      <c r="AD362" s="492"/>
      <c r="AE362" s="547"/>
      <c r="AF362" s="195"/>
      <c r="AG362" s="492"/>
      <c r="AH362" s="547"/>
      <c r="AI362" s="195">
        <v>0</v>
      </c>
      <c r="AJ362" s="492"/>
      <c r="AK362" s="547"/>
      <c r="AL362" s="195"/>
      <c r="AM362" s="492"/>
      <c r="AN362" s="547"/>
      <c r="AO362" s="195"/>
      <c r="AP362" s="492"/>
      <c r="AQ362" s="547"/>
      <c r="AR362" s="195"/>
      <c r="AS362" s="492"/>
      <c r="AT362" s="547"/>
      <c r="AU362" s="195"/>
      <c r="AV362" s="492"/>
      <c r="AW362" s="547"/>
      <c r="AX362" s="195"/>
      <c r="AY362" s="492"/>
      <c r="AZ362" s="547">
        <f t="shared" si="811"/>
        <v>529.8617129999999</v>
      </c>
      <c r="BA362" s="195">
        <v>409.46</v>
      </c>
      <c r="BB362" s="492">
        <f t="shared" si="812"/>
        <v>356.23019999999997</v>
      </c>
      <c r="BC362" s="547"/>
      <c r="BD362" s="195"/>
      <c r="BE362" s="492"/>
      <c r="BF362" s="547"/>
      <c r="BG362" s="195"/>
      <c r="BH362" s="492"/>
      <c r="BI362" s="547"/>
      <c r="BJ362" s="195"/>
      <c r="BK362" s="492"/>
      <c r="BL362" s="547"/>
      <c r="BM362" s="195"/>
      <c r="BN362" s="492"/>
      <c r="BO362" s="547"/>
      <c r="BP362" s="195"/>
      <c r="BQ362" s="492"/>
      <c r="BR362" s="285">
        <f>J362+M362+P362+S362+V362+Y362+AB362+AE362+AH362+AK362+AN362+AQ362+AT362+AW362+AZ362+BC362+BF362+BI362+BL362+BO362</f>
        <v>529.8617129999999</v>
      </c>
      <c r="BS362" s="286">
        <f>K362+N362+Q362+T362+W362+Z362+AC362+AF362+AI362+AL362+AO362+AR362+AU362+AX362+BA362+BD362+BG362+BJ362+BM362+BP362</f>
        <v>409.46</v>
      </c>
      <c r="BT362" s="266">
        <f>L362+O362+R362+U362+X362+AA362+AD362+AG362+AJ362+AM362+AP362+AS362+AV362+AY362+BB362+BE362+BH362+BK362+BN362+BQ362</f>
        <v>356.23019999999997</v>
      </c>
      <c r="BU362" s="740">
        <f>BV362*BU$3</f>
        <v>-519.93230800000003</v>
      </c>
      <c r="BV362" s="712">
        <f t="shared" si="837"/>
        <v>-409.46</v>
      </c>
      <c r="BW362" s="266">
        <f t="shared" si="838"/>
        <v>-350.65212642</v>
      </c>
      <c r="BX362" s="285">
        <f>BR362+BU362</f>
        <v>9.9294049999998606</v>
      </c>
      <c r="BY362" s="286">
        <f>BS362+BV362</f>
        <v>0</v>
      </c>
      <c r="BZ362" s="266">
        <f>BT362+BW362</f>
        <v>5.5780735799999661</v>
      </c>
      <c r="CA362" s="285">
        <f t="shared" si="829"/>
        <v>863.46400000000006</v>
      </c>
      <c r="CB362" s="715">
        <v>680</v>
      </c>
      <c r="CC362" s="266">
        <f t="shared" si="830"/>
        <v>582.33636000000001</v>
      </c>
      <c r="CD362" s="309">
        <f>BX362+CA362</f>
        <v>873.39340499999992</v>
      </c>
      <c r="CE362" s="310">
        <f>BY362+CB362</f>
        <v>680</v>
      </c>
      <c r="CF362" s="308">
        <f>BZ362+CC362</f>
        <v>587.91443357999992</v>
      </c>
      <c r="CG362" s="326"/>
      <c r="CI362" s="737"/>
    </row>
    <row r="363" spans="1:87" s="972" customFormat="1" ht="15.95" customHeight="1">
      <c r="A363" s="177">
        <f t="shared" si="740"/>
        <v>316</v>
      </c>
      <c r="B363" s="165"/>
      <c r="C363" s="134" t="s">
        <v>229</v>
      </c>
      <c r="D363" s="166" t="s">
        <v>92</v>
      </c>
      <c r="E363" s="218"/>
      <c r="F363" s="758">
        <v>0</v>
      </c>
      <c r="G363" s="266">
        <v>977.25</v>
      </c>
      <c r="H363" s="183"/>
      <c r="I363" s="207">
        <v>977.25</v>
      </c>
      <c r="J363" s="547">
        <f>K363*J$3</f>
        <v>485.4211391395192</v>
      </c>
      <c r="K363" s="195">
        <v>372.07</v>
      </c>
      <c r="L363" s="492">
        <f>K363*L$3</f>
        <v>328.37994069899997</v>
      </c>
      <c r="M363" s="547">
        <f>N363*M$3</f>
        <v>0</v>
      </c>
      <c r="N363" s="195">
        <v>0</v>
      </c>
      <c r="O363" s="492">
        <f>N363*O$3</f>
        <v>0</v>
      </c>
      <c r="P363" s="547">
        <f>Q363*P$3</f>
        <v>0</v>
      </c>
      <c r="Q363" s="195">
        <v>0</v>
      </c>
      <c r="R363" s="492">
        <f>Q363*R$3</f>
        <v>0</v>
      </c>
      <c r="S363" s="547">
        <f>T363*S$3</f>
        <v>0</v>
      </c>
      <c r="T363" s="195">
        <v>0</v>
      </c>
      <c r="U363" s="492">
        <f>T363*U$3</f>
        <v>0</v>
      </c>
      <c r="V363" s="547">
        <f t="shared" si="793"/>
        <v>435.48665154794998</v>
      </c>
      <c r="W363" s="1074">
        <v>336.53</v>
      </c>
      <c r="X363" s="492">
        <f t="shared" si="794"/>
        <v>292.78110134611995</v>
      </c>
      <c r="Y363" s="547">
        <f t="shared" si="795"/>
        <v>0</v>
      </c>
      <c r="Z363" s="1074"/>
      <c r="AA363" s="492">
        <f t="shared" si="772"/>
        <v>0</v>
      </c>
      <c r="AB363" s="547">
        <f>AC363*AB$3</f>
        <v>0</v>
      </c>
      <c r="AC363" s="195"/>
      <c r="AD363" s="492">
        <f>AC363*AD$3</f>
        <v>0</v>
      </c>
      <c r="AE363" s="547">
        <f>AF363*AE$3</f>
        <v>0</v>
      </c>
      <c r="AF363" s="195"/>
      <c r="AG363" s="492">
        <f>AF363*AG$3</f>
        <v>0</v>
      </c>
      <c r="AH363" s="547">
        <f>AI363*AH$3</f>
        <v>0</v>
      </c>
      <c r="AI363" s="195"/>
      <c r="AJ363" s="492">
        <f>AI363*AJ$3</f>
        <v>0</v>
      </c>
      <c r="AK363" s="547">
        <f>AL363*AK$3</f>
        <v>347.64653249999998</v>
      </c>
      <c r="AL363" s="195">
        <v>268.64999999999998</v>
      </c>
      <c r="AM363" s="492">
        <f>AL363*AM$3</f>
        <v>233.72549999999998</v>
      </c>
      <c r="AN363" s="547">
        <f>AO363*AN$3</f>
        <v>1754.6153354999999</v>
      </c>
      <c r="AO363" s="195">
        <v>1355.91</v>
      </c>
      <c r="AP363" s="492">
        <f>AO363*AP$3</f>
        <v>1179.6417000000001</v>
      </c>
      <c r="AQ363" s="547">
        <f>AR363*AQ$3</f>
        <v>0</v>
      </c>
      <c r="AR363" s="195"/>
      <c r="AS363" s="492">
        <f>AR363*AS$3</f>
        <v>0</v>
      </c>
      <c r="AT363" s="547">
        <f>AU363*AT$3</f>
        <v>0</v>
      </c>
      <c r="AU363" s="195"/>
      <c r="AV363" s="492">
        <f>AU363*AV$3</f>
        <v>0</v>
      </c>
      <c r="AW363" s="547">
        <f>AX363*AW$3</f>
        <v>511.02034499999996</v>
      </c>
      <c r="AX363" s="195">
        <v>394.9</v>
      </c>
      <c r="AY363" s="492">
        <f>AX363*AY$3</f>
        <v>343.56299999999999</v>
      </c>
      <c r="AZ363" s="547">
        <f t="shared" si="811"/>
        <v>0</v>
      </c>
      <c r="BA363" s="195"/>
      <c r="BB363" s="492">
        <f t="shared" si="812"/>
        <v>0</v>
      </c>
      <c r="BC363" s="547">
        <f>BD363*BC$3</f>
        <v>0</v>
      </c>
      <c r="BD363" s="195"/>
      <c r="BE363" s="492">
        <f>BD363*BE$3</f>
        <v>0</v>
      </c>
      <c r="BF363" s="547">
        <f>BG363*BF$3</f>
        <v>0</v>
      </c>
      <c r="BG363" s="195"/>
      <c r="BH363" s="492">
        <f>BG363*BH$3</f>
        <v>0</v>
      </c>
      <c r="BI363" s="547">
        <f>BJ363*BI$3</f>
        <v>0</v>
      </c>
      <c r="BJ363" s="195"/>
      <c r="BK363" s="492">
        <f>BJ363*BK$3</f>
        <v>0</v>
      </c>
      <c r="BL363" s="547">
        <f>BM363*BL$3</f>
        <v>0</v>
      </c>
      <c r="BM363" s="195"/>
      <c r="BN363" s="492">
        <f>BM363*BN$3</f>
        <v>0</v>
      </c>
      <c r="BO363" s="547">
        <f>BP363*BO$3</f>
        <v>0</v>
      </c>
      <c r="BP363" s="195"/>
      <c r="BQ363" s="492">
        <f>BP363*BQ$3</f>
        <v>0</v>
      </c>
      <c r="BR363" s="285">
        <f t="shared" si="832"/>
        <v>3534.190003687469</v>
      </c>
      <c r="BS363" s="286">
        <f t="shared" si="833"/>
        <v>2728.06</v>
      </c>
      <c r="BT363" s="266">
        <f t="shared" si="834"/>
        <v>2378.09124204512</v>
      </c>
      <c r="BU363" s="740">
        <f t="shared" si="826"/>
        <v>-2223.1785380000001</v>
      </c>
      <c r="BV363" s="712">
        <f t="shared" si="837"/>
        <v>-1750.81</v>
      </c>
      <c r="BW363" s="266">
        <f t="shared" si="838"/>
        <v>-1499.35341537</v>
      </c>
      <c r="BX363" s="285">
        <f t="shared" si="839"/>
        <v>1311.0114656874689</v>
      </c>
      <c r="BY363" s="286">
        <f t="shared" si="839"/>
        <v>977.25</v>
      </c>
      <c r="BZ363" s="266">
        <f t="shared" si="839"/>
        <v>878.73782667512</v>
      </c>
      <c r="CA363" s="285">
        <f t="shared" si="829"/>
        <v>0</v>
      </c>
      <c r="CB363" s="715">
        <v>0</v>
      </c>
      <c r="CC363" s="266">
        <f t="shared" si="830"/>
        <v>0</v>
      </c>
      <c r="CD363" s="309">
        <f t="shared" si="840"/>
        <v>1311.0114656874689</v>
      </c>
      <c r="CE363" s="310">
        <f t="shared" si="840"/>
        <v>977.25</v>
      </c>
      <c r="CF363" s="308">
        <f t="shared" si="840"/>
        <v>878.73782667512</v>
      </c>
      <c r="CG363" s="326"/>
      <c r="CI363" s="737"/>
    </row>
    <row r="364" spans="1:87" s="972" customFormat="1" ht="15.95" customHeight="1">
      <c r="A364" s="177">
        <f t="shared" si="740"/>
        <v>317</v>
      </c>
      <c r="B364" s="165"/>
      <c r="C364" s="134" t="s">
        <v>229</v>
      </c>
      <c r="D364" s="166" t="s">
        <v>46</v>
      </c>
      <c r="E364" s="218"/>
      <c r="F364" s="758">
        <v>0</v>
      </c>
      <c r="G364" s="266">
        <v>2710</v>
      </c>
      <c r="H364" s="183"/>
      <c r="I364" s="207"/>
      <c r="J364" s="547">
        <f>K364*J$3</f>
        <v>0</v>
      </c>
      <c r="K364" s="195">
        <v>0</v>
      </c>
      <c r="L364" s="492">
        <f>K364*L$3</f>
        <v>0</v>
      </c>
      <c r="M364" s="547">
        <f>N364*M$3</f>
        <v>0</v>
      </c>
      <c r="N364" s="195">
        <v>0</v>
      </c>
      <c r="O364" s="492">
        <f>N364*O$3</f>
        <v>0</v>
      </c>
      <c r="P364" s="547">
        <f>Q364*P$3</f>
        <v>0</v>
      </c>
      <c r="Q364" s="195">
        <v>0</v>
      </c>
      <c r="R364" s="492">
        <f>Q364*R$3</f>
        <v>0</v>
      </c>
      <c r="S364" s="547">
        <f>T364*S$3</f>
        <v>0</v>
      </c>
      <c r="T364" s="195">
        <v>0</v>
      </c>
      <c r="U364" s="492">
        <f>T364*U$3</f>
        <v>0</v>
      </c>
      <c r="V364" s="547">
        <f t="shared" si="793"/>
        <v>0</v>
      </c>
      <c r="W364" s="1074">
        <v>0</v>
      </c>
      <c r="X364" s="492">
        <f t="shared" si="794"/>
        <v>0</v>
      </c>
      <c r="Y364" s="547">
        <f t="shared" si="795"/>
        <v>0</v>
      </c>
      <c r="Z364" s="1074"/>
      <c r="AA364" s="492">
        <f t="shared" si="772"/>
        <v>0</v>
      </c>
      <c r="AB364" s="547">
        <f>AC364*AB$3</f>
        <v>0</v>
      </c>
      <c r="AC364" s="195"/>
      <c r="AD364" s="492">
        <f>AC364*AD$3</f>
        <v>0</v>
      </c>
      <c r="AE364" s="547">
        <f>AF364*AE$3</f>
        <v>0</v>
      </c>
      <c r="AF364" s="195"/>
      <c r="AG364" s="492">
        <f>AF364*AG$3</f>
        <v>0</v>
      </c>
      <c r="AH364" s="547">
        <f>AI364*AH$3</f>
        <v>0</v>
      </c>
      <c r="AI364" s="195"/>
      <c r="AJ364" s="492">
        <f>AI364*AJ$3</f>
        <v>0</v>
      </c>
      <c r="AK364" s="547">
        <f>AL364*AK$3</f>
        <v>0</v>
      </c>
      <c r="AL364" s="195">
        <v>0</v>
      </c>
      <c r="AM364" s="492">
        <f>AL364*AM$3</f>
        <v>0</v>
      </c>
      <c r="AN364" s="547">
        <f>AO364*AN$3</f>
        <v>0</v>
      </c>
      <c r="AO364" s="195"/>
      <c r="AP364" s="492">
        <f>AO364*AP$3</f>
        <v>0</v>
      </c>
      <c r="AQ364" s="547">
        <f>AR364*AQ$3</f>
        <v>0</v>
      </c>
      <c r="AR364" s="195"/>
      <c r="AS364" s="492">
        <f>AR364*AS$3</f>
        <v>0</v>
      </c>
      <c r="AT364" s="547">
        <f>AU364*AT$3</f>
        <v>0</v>
      </c>
      <c r="AU364" s="195"/>
      <c r="AV364" s="492">
        <f>AU364*AV$3</f>
        <v>0</v>
      </c>
      <c r="AW364" s="547">
        <f>AX364*AW$3</f>
        <v>671.34019949999993</v>
      </c>
      <c r="AX364" s="195">
        <v>518.79</v>
      </c>
      <c r="AY364" s="492">
        <f>AX364*AY$3</f>
        <v>451.34729999999996</v>
      </c>
      <c r="AZ364" s="547">
        <f>BA364*AZ$3</f>
        <v>0</v>
      </c>
      <c r="BA364" s="195"/>
      <c r="BB364" s="492">
        <f>BA364*BB$3</f>
        <v>0</v>
      </c>
      <c r="BC364" s="547">
        <f>BD364*BC$3</f>
        <v>0</v>
      </c>
      <c r="BD364" s="195"/>
      <c r="BE364" s="492">
        <f>BD364*BE$3</f>
        <v>0</v>
      </c>
      <c r="BF364" s="547">
        <f>BG364*BF$3</f>
        <v>0</v>
      </c>
      <c r="BG364" s="195"/>
      <c r="BH364" s="492">
        <f>BG364*BH$3</f>
        <v>0</v>
      </c>
      <c r="BI364" s="547">
        <f>BJ364*BI$3</f>
        <v>0</v>
      </c>
      <c r="BJ364" s="195"/>
      <c r="BK364" s="492">
        <f>BJ364*BK$3</f>
        <v>0</v>
      </c>
      <c r="BL364" s="547">
        <f>BM364*BL$3</f>
        <v>0</v>
      </c>
      <c r="BM364" s="195"/>
      <c r="BN364" s="492">
        <f>BM364*BN$3</f>
        <v>0</v>
      </c>
      <c r="BO364" s="547">
        <f>BP364*BO$3</f>
        <v>0</v>
      </c>
      <c r="BP364" s="195"/>
      <c r="BQ364" s="492">
        <f>BP364*BQ$3</f>
        <v>0</v>
      </c>
      <c r="BR364" s="285">
        <f>J364+M364+P364+S364+V364+Y364+AB364+AE364+AH364+AK364+AN364+AQ364+AT364+AW364+AZ364+BC364+BF364+BI364+BL364+BO364</f>
        <v>671.34019949999993</v>
      </c>
      <c r="BS364" s="286">
        <f>K364+N364+Q364+T364+W364+Z364+AC364+AF364+AI364+AL364+AO364+AR364+AU364+AX364+BA364+BD364+BG364+BJ364+BM364+BP364</f>
        <v>518.79</v>
      </c>
      <c r="BT364" s="266">
        <f>L364+O364+R364+U364+X364+AA364+AD364+AG364+AJ364+AM364+AP364+AS364+AV364+AY364+BB364+BE364+BH364+BK364+BN364+BQ364</f>
        <v>451.34729999999996</v>
      </c>
      <c r="BU364" s="740">
        <f>BV364*BU$3</f>
        <v>-658.75954200000001</v>
      </c>
      <c r="BV364" s="712">
        <f t="shared" si="837"/>
        <v>-518.79</v>
      </c>
      <c r="BW364" s="266">
        <f t="shared" si="838"/>
        <v>-444.27982383</v>
      </c>
      <c r="BX364" s="285">
        <f>BR364+BU364</f>
        <v>12.580657499999916</v>
      </c>
      <c r="BY364" s="286">
        <f>BS364+BV364</f>
        <v>0</v>
      </c>
      <c r="BZ364" s="266">
        <f>BT364+BW364</f>
        <v>7.0674761699999635</v>
      </c>
      <c r="CA364" s="285">
        <f t="shared" si="829"/>
        <v>3441.1579999999999</v>
      </c>
      <c r="CB364" s="715">
        <v>2710</v>
      </c>
      <c r="CC364" s="266">
        <f t="shared" si="830"/>
        <v>2320.7816700000003</v>
      </c>
      <c r="CD364" s="309">
        <f>BX364+CA364</f>
        <v>3453.7386575</v>
      </c>
      <c r="CE364" s="310">
        <f>BY364+CB364</f>
        <v>2710</v>
      </c>
      <c r="CF364" s="308">
        <f>BZ364+CC364</f>
        <v>2327.8491461700005</v>
      </c>
      <c r="CG364" s="326"/>
      <c r="CI364" s="737"/>
    </row>
    <row r="365" spans="1:87" s="972" customFormat="1" ht="15.95" customHeight="1">
      <c r="A365" s="177">
        <f t="shared" si="740"/>
        <v>318</v>
      </c>
      <c r="B365" s="165"/>
      <c r="C365" s="134" t="s">
        <v>229</v>
      </c>
      <c r="D365" s="166" t="s">
        <v>106</v>
      </c>
      <c r="E365" s="218"/>
      <c r="F365" s="758">
        <v>0</v>
      </c>
      <c r="G365" s="266">
        <v>3546.55</v>
      </c>
      <c r="H365" s="183"/>
      <c r="I365" s="207">
        <v>3546.55</v>
      </c>
      <c r="J365" s="547">
        <f>K365*J$3</f>
        <v>121.33245340923828</v>
      </c>
      <c r="K365" s="195">
        <v>93</v>
      </c>
      <c r="L365" s="492">
        <f>K365*L$3</f>
        <v>82.079540100000003</v>
      </c>
      <c r="M365" s="547"/>
      <c r="N365" s="195"/>
      <c r="O365" s="492"/>
      <c r="P365" s="547"/>
      <c r="Q365" s="195"/>
      <c r="R365" s="492"/>
      <c r="S365" s="547"/>
      <c r="T365" s="195"/>
      <c r="U365" s="492"/>
      <c r="V365" s="768">
        <f t="shared" si="793"/>
        <v>2766.0060260622004</v>
      </c>
      <c r="W365" s="1074">
        <v>2137.48</v>
      </c>
      <c r="X365" s="492">
        <f t="shared" si="794"/>
        <v>1859.6076085499201</v>
      </c>
      <c r="Y365" s="183"/>
      <c r="Z365" s="1074"/>
      <c r="AA365" s="492">
        <f t="shared" si="772"/>
        <v>0</v>
      </c>
      <c r="AB365" s="183"/>
      <c r="AC365" s="195"/>
      <c r="AD365" s="492"/>
      <c r="AE365" s="183"/>
      <c r="AF365" s="195">
        <v>468.3</v>
      </c>
      <c r="AG365" s="492"/>
      <c r="AH365" s="183"/>
      <c r="AI365" s="195"/>
      <c r="AJ365" s="492"/>
      <c r="AK365" s="547">
        <f>AL365*AK$3</f>
        <v>1097.0567684999999</v>
      </c>
      <c r="AL365" s="195">
        <v>847.77</v>
      </c>
      <c r="AM365" s="492">
        <f>AL365*AM$3</f>
        <v>737.55989999999997</v>
      </c>
      <c r="AN365" s="547">
        <f>AO365*AN$3</f>
        <v>0</v>
      </c>
      <c r="AO365" s="195"/>
      <c r="AP365" s="492">
        <f>AO365*AP$3</f>
        <v>0</v>
      </c>
      <c r="AQ365" s="547">
        <f>AR365*AQ$3</f>
        <v>714.3155999999999</v>
      </c>
      <c r="AR365" s="195">
        <v>552</v>
      </c>
      <c r="AS365" s="492">
        <f>AR365*AS$3</f>
        <v>480.24</v>
      </c>
      <c r="AT365" s="547">
        <f>AU365*AT$3</f>
        <v>1236.4777154999999</v>
      </c>
      <c r="AU365" s="195">
        <v>955.51</v>
      </c>
      <c r="AV365" s="492">
        <f>AU365*AV$3</f>
        <v>831.29369999999994</v>
      </c>
      <c r="AW365" s="547">
        <f>AX365*AW$3</f>
        <v>3459.5003294999997</v>
      </c>
      <c r="AX365" s="195">
        <v>2673.39</v>
      </c>
      <c r="AY365" s="492">
        <f>AX365*AY$3</f>
        <v>2325.8492999999999</v>
      </c>
      <c r="AZ365" s="547">
        <f>BA365*AZ$3</f>
        <v>389.25024000000002</v>
      </c>
      <c r="BA365" s="195">
        <v>300.8</v>
      </c>
      <c r="BB365" s="492">
        <f>BA365*BB$3</f>
        <v>261.69600000000003</v>
      </c>
      <c r="BC365" s="547">
        <f>BD365*BC$3</f>
        <v>0</v>
      </c>
      <c r="BD365" s="195"/>
      <c r="BE365" s="492">
        <f>BD365*BE$3</f>
        <v>0</v>
      </c>
      <c r="BF365" s="547">
        <f>BG365*BF$3</f>
        <v>0</v>
      </c>
      <c r="BG365" s="195"/>
      <c r="BH365" s="492">
        <f>BG365*BH$3</f>
        <v>0</v>
      </c>
      <c r="BI365" s="547">
        <f>BJ365*BI$3</f>
        <v>0</v>
      </c>
      <c r="BJ365" s="195"/>
      <c r="BK365" s="492">
        <f>BJ365*BK$3</f>
        <v>0</v>
      </c>
      <c r="BL365" s="547">
        <f>BM365*BL$3</f>
        <v>0</v>
      </c>
      <c r="BM365" s="195"/>
      <c r="BN365" s="492">
        <f>BM365*BN$3</f>
        <v>0</v>
      </c>
      <c r="BO365" s="547">
        <f>BP365*BO$3</f>
        <v>0</v>
      </c>
      <c r="BP365" s="195"/>
      <c r="BQ365" s="492">
        <f>BP365*BQ$3</f>
        <v>0</v>
      </c>
      <c r="BR365" s="285">
        <f t="shared" si="832"/>
        <v>9783.9391329714381</v>
      </c>
      <c r="BS365" s="286">
        <f t="shared" si="833"/>
        <v>8028.2500000000009</v>
      </c>
      <c r="BT365" s="266">
        <f t="shared" si="834"/>
        <v>6578.3260486499203</v>
      </c>
      <c r="BU365" s="740">
        <f t="shared" si="826"/>
        <v>-5690.8626600000007</v>
      </c>
      <c r="BV365" s="712">
        <f t="shared" si="837"/>
        <v>-4481.7000000000007</v>
      </c>
      <c r="BW365" s="266">
        <f t="shared" si="838"/>
        <v>-3838.0248009000011</v>
      </c>
      <c r="BX365" s="285">
        <f t="shared" si="839"/>
        <v>4093.0764729714374</v>
      </c>
      <c r="BY365" s="286">
        <f t="shared" si="839"/>
        <v>3546.55</v>
      </c>
      <c r="BZ365" s="266">
        <f t="shared" si="839"/>
        <v>2740.3012477499192</v>
      </c>
      <c r="CA365" s="285">
        <f t="shared" si="829"/>
        <v>0</v>
      </c>
      <c r="CB365" s="715">
        <v>0</v>
      </c>
      <c r="CC365" s="266">
        <f t="shared" si="830"/>
        <v>0</v>
      </c>
      <c r="CD365" s="309">
        <f t="shared" si="840"/>
        <v>4093.0764729714374</v>
      </c>
      <c r="CE365" s="310">
        <f t="shared" si="840"/>
        <v>3546.55</v>
      </c>
      <c r="CF365" s="308">
        <f t="shared" si="840"/>
        <v>2740.3012477499192</v>
      </c>
      <c r="CG365" s="326"/>
      <c r="CI365" s="737"/>
    </row>
    <row r="366" spans="1:87" s="972" customFormat="1" ht="15.95" customHeight="1">
      <c r="A366" s="177">
        <f t="shared" si="740"/>
        <v>319</v>
      </c>
      <c r="B366" s="165"/>
      <c r="C366" s="134" t="s">
        <v>229</v>
      </c>
      <c r="D366" s="166" t="s">
        <v>106</v>
      </c>
      <c r="E366" s="218"/>
      <c r="F366" s="758">
        <v>0</v>
      </c>
      <c r="G366" s="266">
        <v>3756</v>
      </c>
      <c r="H366" s="183"/>
      <c r="I366" s="207"/>
      <c r="J366" s="547">
        <f>K366*J$3</f>
        <v>0</v>
      </c>
      <c r="K366" s="195">
        <v>0</v>
      </c>
      <c r="L366" s="492">
        <f>K366*L$3</f>
        <v>0</v>
      </c>
      <c r="M366" s="547"/>
      <c r="N366" s="195"/>
      <c r="O366" s="492"/>
      <c r="P366" s="547"/>
      <c r="Q366" s="195"/>
      <c r="R366" s="492"/>
      <c r="S366" s="547"/>
      <c r="T366" s="195"/>
      <c r="U366" s="492"/>
      <c r="V366" s="768">
        <f t="shared" si="793"/>
        <v>0</v>
      </c>
      <c r="W366" s="1074">
        <v>0</v>
      </c>
      <c r="X366" s="492">
        <f t="shared" si="794"/>
        <v>0</v>
      </c>
      <c r="Y366" s="183"/>
      <c r="Z366" s="1074"/>
      <c r="AA366" s="492">
        <f t="shared" si="772"/>
        <v>0</v>
      </c>
      <c r="AB366" s="183"/>
      <c r="AC366" s="195"/>
      <c r="AD366" s="492"/>
      <c r="AE366" s="183"/>
      <c r="AF366" s="195">
        <v>0</v>
      </c>
      <c r="AG366" s="492"/>
      <c r="AH366" s="183"/>
      <c r="AI366" s="195"/>
      <c r="AJ366" s="492"/>
      <c r="AK366" s="547">
        <f>AL366*AK$3</f>
        <v>0</v>
      </c>
      <c r="AL366" s="195">
        <v>0</v>
      </c>
      <c r="AM366" s="492">
        <f>AL366*AM$3</f>
        <v>0</v>
      </c>
      <c r="AN366" s="547">
        <f>AO366*AN$3</f>
        <v>0</v>
      </c>
      <c r="AO366" s="195"/>
      <c r="AP366" s="492">
        <f>AO366*AP$3</f>
        <v>0</v>
      </c>
      <c r="AQ366" s="547">
        <f>AR366*AQ$3</f>
        <v>0</v>
      </c>
      <c r="AR366" s="195"/>
      <c r="AS366" s="492">
        <f>AR366*AS$3</f>
        <v>0</v>
      </c>
      <c r="AT366" s="547">
        <f>AU366*AT$3</f>
        <v>0</v>
      </c>
      <c r="AU366" s="195"/>
      <c r="AV366" s="492">
        <f>AU366*AV$3</f>
        <v>0</v>
      </c>
      <c r="AW366" s="547">
        <f>AX366*AW$3</f>
        <v>0</v>
      </c>
      <c r="AX366" s="195"/>
      <c r="AY366" s="492">
        <f>AX366*AY$3</f>
        <v>0</v>
      </c>
      <c r="AZ366" s="547">
        <f>BA366*AZ$3</f>
        <v>0</v>
      </c>
      <c r="BA366" s="195"/>
      <c r="BB366" s="492">
        <f>BA366*BB$3</f>
        <v>0</v>
      </c>
      <c r="BC366" s="547">
        <f>BD366*BC$3</f>
        <v>0</v>
      </c>
      <c r="BD366" s="195"/>
      <c r="BE366" s="492">
        <f>BD366*BE$3</f>
        <v>0</v>
      </c>
      <c r="BF366" s="547">
        <f>BG366*BF$3</f>
        <v>0</v>
      </c>
      <c r="BG366" s="195"/>
      <c r="BH366" s="492">
        <f>BG366*BH$3</f>
        <v>0</v>
      </c>
      <c r="BI366" s="547">
        <f>BJ366*BI$3</f>
        <v>0</v>
      </c>
      <c r="BJ366" s="195"/>
      <c r="BK366" s="492">
        <f>BJ366*BK$3</f>
        <v>0</v>
      </c>
      <c r="BL366" s="547">
        <f>BM366*BL$3</f>
        <v>0</v>
      </c>
      <c r="BM366" s="195"/>
      <c r="BN366" s="492">
        <f>BM366*BN$3</f>
        <v>0</v>
      </c>
      <c r="BO366" s="547">
        <f>BP366*BO$3</f>
        <v>0</v>
      </c>
      <c r="BP366" s="195"/>
      <c r="BQ366" s="492">
        <f>BP366*BQ$3</f>
        <v>0</v>
      </c>
      <c r="BR366" s="285">
        <f>J366+M366+P366+S366+V366+Y366+AB366+AE366+AH366+AK366+AN366+AQ366+AT366+AW366+AZ366+BC366+BF366+BI366+BL366+BO366</f>
        <v>0</v>
      </c>
      <c r="BS366" s="286">
        <f>K366+N366+Q366+T366+W366+Z366+AC366+AF366+AI366+AL366+AO366+AR366+AU366+AX366+BA366+BD366+BG366+BJ366+BM366+BP366</f>
        <v>0</v>
      </c>
      <c r="BT366" s="266">
        <f>L366+O366+R366+U366+X366+AA366+AD366+AG366+AJ366+AM366+AP366+AS366+AV366+AY366+BB366+BE366+BH366+BK366+BN366+BQ366</f>
        <v>0</v>
      </c>
      <c r="BU366" s="740">
        <f>BV366*BU$3</f>
        <v>0</v>
      </c>
      <c r="BV366" s="712">
        <f t="shared" si="837"/>
        <v>0</v>
      </c>
      <c r="BW366" s="266">
        <f t="shared" si="838"/>
        <v>0</v>
      </c>
      <c r="BX366" s="285">
        <f>BR366+BU366</f>
        <v>0</v>
      </c>
      <c r="BY366" s="286">
        <f>BS366+BV366</f>
        <v>0</v>
      </c>
      <c r="BZ366" s="266">
        <f>BT366+BW366</f>
        <v>0</v>
      </c>
      <c r="CA366" s="285">
        <f t="shared" si="829"/>
        <v>4769.3688000000002</v>
      </c>
      <c r="CB366" s="715">
        <v>3756</v>
      </c>
      <c r="CC366" s="266">
        <f t="shared" si="830"/>
        <v>3216.5520120000001</v>
      </c>
      <c r="CD366" s="309">
        <f>BX366+CA366</f>
        <v>4769.3688000000002</v>
      </c>
      <c r="CE366" s="310">
        <f>BY366+CB366</f>
        <v>3756</v>
      </c>
      <c r="CF366" s="308">
        <f>BZ366+CC366</f>
        <v>3216.5520120000001</v>
      </c>
      <c r="CG366" s="326"/>
      <c r="CI366" s="737"/>
    </row>
    <row r="367" spans="1:87" s="777" customFormat="1" ht="15.95" customHeight="1">
      <c r="A367" s="177">
        <f t="shared" si="740"/>
        <v>320</v>
      </c>
      <c r="B367" s="2004" t="s">
        <v>403</v>
      </c>
      <c r="C367" s="2005"/>
      <c r="D367" s="2006"/>
      <c r="E367" s="780">
        <v>1470000</v>
      </c>
      <c r="F367" s="781" t="e">
        <f>SUM(F266:F365)</f>
        <v>#REF!</v>
      </c>
      <c r="G367" s="494">
        <f t="shared" ref="G367:AD367" si="841">SUM(G266:G366)</f>
        <v>1817187.65</v>
      </c>
      <c r="H367" s="550">
        <f t="shared" si="841"/>
        <v>295802.59999999998</v>
      </c>
      <c r="I367" s="494">
        <f t="shared" si="841"/>
        <v>1640124.05</v>
      </c>
      <c r="J367" s="550">
        <f t="shared" si="841"/>
        <v>70313.670144696109</v>
      </c>
      <c r="K367" s="782">
        <f t="shared" si="841"/>
        <v>53894.66</v>
      </c>
      <c r="L367" s="494">
        <f t="shared" si="841"/>
        <v>47566.117275761986</v>
      </c>
      <c r="M367" s="550">
        <f t="shared" si="841"/>
        <v>52825.929027621001</v>
      </c>
      <c r="N367" s="782">
        <f t="shared" si="841"/>
        <v>37461.21</v>
      </c>
      <c r="O367" s="494">
        <f t="shared" si="841"/>
        <v>34124.169983467633</v>
      </c>
      <c r="P367" s="550">
        <f t="shared" si="841"/>
        <v>87188.999346443015</v>
      </c>
      <c r="Q367" s="782">
        <f t="shared" si="841"/>
        <v>59215.570000000007</v>
      </c>
      <c r="R367" s="494">
        <f t="shared" si="841"/>
        <v>54969.28069087</v>
      </c>
      <c r="S367" s="550">
        <f t="shared" si="841"/>
        <v>59024.082063410096</v>
      </c>
      <c r="T367" s="782">
        <f t="shared" si="841"/>
        <v>41248.5</v>
      </c>
      <c r="U367" s="494">
        <f t="shared" si="841"/>
        <v>37806.517318815007</v>
      </c>
      <c r="V367" s="550">
        <f t="shared" si="841"/>
        <v>52219.887257307593</v>
      </c>
      <c r="W367" s="1084">
        <f t="shared" si="841"/>
        <v>40353.839999999997</v>
      </c>
      <c r="X367" s="494">
        <f t="shared" si="841"/>
        <v>35107.840961415364</v>
      </c>
      <c r="Y367" s="550">
        <f t="shared" si="841"/>
        <v>39457.015339194608</v>
      </c>
      <c r="Z367" s="550">
        <f t="shared" si="841"/>
        <v>32119.35</v>
      </c>
      <c r="AA367" s="494">
        <f t="shared" si="841"/>
        <v>26741.635818291044</v>
      </c>
      <c r="AB367" s="550">
        <f t="shared" si="841"/>
        <v>185155.01847193058</v>
      </c>
      <c r="AC367" s="782">
        <f t="shared" si="841"/>
        <v>139639.52000000002</v>
      </c>
      <c r="AD367" s="494">
        <f t="shared" si="841"/>
        <v>120637.1035081814</v>
      </c>
      <c r="AE367" s="550">
        <f t="shared" ref="AE367:AV367" si="842">SUM(AE266:AE366)</f>
        <v>224768.69481899997</v>
      </c>
      <c r="AF367" s="782">
        <f t="shared" si="842"/>
        <v>174162.28</v>
      </c>
      <c r="AG367" s="494">
        <f t="shared" si="842"/>
        <v>151113.76260000002</v>
      </c>
      <c r="AH367" s="550">
        <f t="shared" si="842"/>
        <v>148043.05980449999</v>
      </c>
      <c r="AI367" s="782">
        <f t="shared" si="842"/>
        <v>115170.74</v>
      </c>
      <c r="AJ367" s="494">
        <f t="shared" si="842"/>
        <v>99530.514299999981</v>
      </c>
      <c r="AK367" s="550">
        <f t="shared" si="842"/>
        <v>90055.92875549999</v>
      </c>
      <c r="AL367" s="782">
        <f t="shared" si="842"/>
        <v>69592.31</v>
      </c>
      <c r="AM367" s="494">
        <f t="shared" si="842"/>
        <v>60545.309700000005</v>
      </c>
      <c r="AN367" s="550">
        <f t="shared" si="842"/>
        <v>86685.6014115</v>
      </c>
      <c r="AO367" s="782">
        <f t="shared" si="842"/>
        <v>66987.829999999987</v>
      </c>
      <c r="AP367" s="494">
        <f t="shared" si="842"/>
        <v>58279.412100000001</v>
      </c>
      <c r="AQ367" s="550">
        <f t="shared" si="842"/>
        <v>111727.65585600001</v>
      </c>
      <c r="AR367" s="782">
        <f t="shared" si="842"/>
        <v>86339.520000000004</v>
      </c>
      <c r="AS367" s="494">
        <f t="shared" si="842"/>
        <v>75115.382400000002</v>
      </c>
      <c r="AT367" s="550">
        <f t="shared" si="842"/>
        <v>68564.423998500002</v>
      </c>
      <c r="AU367" s="782">
        <f t="shared" si="842"/>
        <v>52984.37</v>
      </c>
      <c r="AV367" s="494">
        <f t="shared" si="842"/>
        <v>46096.401900000004</v>
      </c>
      <c r="AW367" s="550">
        <f t="shared" ref="AW367:BQ367" si="843">SUM(AW266:AW366)</f>
        <v>173466.40608149994</v>
      </c>
      <c r="AX367" s="782">
        <f t="shared" si="843"/>
        <v>134049.23000000004</v>
      </c>
      <c r="AY367" s="494">
        <f t="shared" si="843"/>
        <v>116622.83009999996</v>
      </c>
      <c r="AZ367" s="550">
        <f t="shared" si="843"/>
        <v>64106.577034499984</v>
      </c>
      <c r="BA367" s="782">
        <f t="shared" si="843"/>
        <v>49539.49</v>
      </c>
      <c r="BB367" s="494">
        <f t="shared" si="843"/>
        <v>43099.356299999999</v>
      </c>
      <c r="BC367" s="550">
        <f t="shared" si="843"/>
        <v>213425.64778199996</v>
      </c>
      <c r="BD367" s="782">
        <f>SUM(BD266:BD366)</f>
        <v>165280.43</v>
      </c>
      <c r="BE367" s="494">
        <f t="shared" si="843"/>
        <v>143487.74279999998</v>
      </c>
      <c r="BF367" s="550">
        <f t="shared" si="843"/>
        <v>0</v>
      </c>
      <c r="BG367" s="782">
        <f t="shared" si="843"/>
        <v>0</v>
      </c>
      <c r="BH367" s="494">
        <f t="shared" si="843"/>
        <v>0</v>
      </c>
      <c r="BI367" s="550">
        <f t="shared" si="843"/>
        <v>0</v>
      </c>
      <c r="BJ367" s="782">
        <f t="shared" si="843"/>
        <v>0</v>
      </c>
      <c r="BK367" s="494">
        <f t="shared" si="843"/>
        <v>0</v>
      </c>
      <c r="BL367" s="550">
        <f t="shared" si="843"/>
        <v>0</v>
      </c>
      <c r="BM367" s="782">
        <f t="shared" si="843"/>
        <v>0</v>
      </c>
      <c r="BN367" s="494">
        <f t="shared" si="843"/>
        <v>0</v>
      </c>
      <c r="BO367" s="550">
        <f t="shared" si="843"/>
        <v>0</v>
      </c>
      <c r="BP367" s="782">
        <f t="shared" si="843"/>
        <v>0</v>
      </c>
      <c r="BQ367" s="494">
        <f t="shared" si="843"/>
        <v>0</v>
      </c>
      <c r="BR367" s="550">
        <f t="shared" ref="BR367:CE367" si="844">SUM(BR266:BR366)</f>
        <v>1717664.0749636036</v>
      </c>
      <c r="BS367" s="782">
        <f t="shared" si="844"/>
        <v>1310802.25</v>
      </c>
      <c r="BT367" s="494">
        <f>SUM(BT266:BT366)</f>
        <v>1144547.5357568027</v>
      </c>
      <c r="BU367" s="550">
        <f t="shared" si="844"/>
        <v>144966.88906687321</v>
      </c>
      <c r="BV367" s="782">
        <f t="shared" si="844"/>
        <v>278521.79999999993</v>
      </c>
      <c r="BW367" s="494">
        <f t="shared" si="844"/>
        <v>237080.9501586</v>
      </c>
      <c r="BX367" s="550">
        <f t="shared" si="844"/>
        <v>1861225.3264107963</v>
      </c>
      <c r="BY367" s="782">
        <f t="shared" si="844"/>
        <v>1589324.05</v>
      </c>
      <c r="BZ367" s="494">
        <f>SUM(BZ266:BZ366)</f>
        <v>1380720.4807377926</v>
      </c>
      <c r="CA367" s="550">
        <f t="shared" si="844"/>
        <v>294955.49299999996</v>
      </c>
      <c r="CB367" s="782">
        <f t="shared" si="844"/>
        <v>232285</v>
      </c>
      <c r="CC367" s="494">
        <f t="shared" si="844"/>
        <v>198923.53144499997</v>
      </c>
      <c r="CD367" s="783">
        <f t="shared" si="844"/>
        <v>2111200.0908635762</v>
      </c>
      <c r="CE367" s="784">
        <f t="shared" si="844"/>
        <v>1796509.05</v>
      </c>
      <c r="CF367" s="785">
        <f>SUM(CF266:CF366)</f>
        <v>1549419.9916529928</v>
      </c>
      <c r="CG367" s="786">
        <f>E367-CF367</f>
        <v>-79419.991652992787</v>
      </c>
      <c r="CI367" s="778"/>
    </row>
    <row r="368" spans="1:87" s="972" customFormat="1" ht="15.95" customHeight="1">
      <c r="A368" s="177">
        <f t="shared" si="740"/>
        <v>321</v>
      </c>
      <c r="B368" s="165"/>
      <c r="C368" s="134"/>
      <c r="D368" s="166"/>
      <c r="E368" s="218"/>
      <c r="F368" s="758"/>
      <c r="G368" s="266"/>
      <c r="H368" s="183"/>
      <c r="I368" s="207"/>
      <c r="J368" s="547"/>
      <c r="K368" s="195"/>
      <c r="L368" s="492"/>
      <c r="M368" s="547"/>
      <c r="N368" s="195"/>
      <c r="O368" s="492"/>
      <c r="P368" s="547"/>
      <c r="Q368" s="195"/>
      <c r="R368" s="492"/>
      <c r="S368" s="547"/>
      <c r="T368" s="195"/>
      <c r="U368" s="492"/>
      <c r="V368" s="183"/>
      <c r="W368" s="1074"/>
      <c r="X368" s="492"/>
      <c r="Y368" s="183"/>
      <c r="Z368" s="1074"/>
      <c r="AA368" s="492"/>
      <c r="AB368" s="183"/>
      <c r="AC368" s="195"/>
      <c r="AD368" s="492"/>
      <c r="AE368" s="183"/>
      <c r="AF368" s="195"/>
      <c r="AG368" s="492"/>
      <c r="AH368" s="183"/>
      <c r="AI368" s="195"/>
      <c r="AJ368" s="492"/>
      <c r="AK368" s="183"/>
      <c r="AL368" s="195"/>
      <c r="AM368" s="492"/>
      <c r="AN368" s="183"/>
      <c r="AO368" s="195"/>
      <c r="AP368" s="492"/>
      <c r="AQ368" s="183"/>
      <c r="AR368" s="195"/>
      <c r="AS368" s="492"/>
      <c r="AT368" s="183"/>
      <c r="AU368" s="195"/>
      <c r="AV368" s="492"/>
      <c r="AW368" s="183"/>
      <c r="AX368" s="195"/>
      <c r="AY368" s="492"/>
      <c r="AZ368" s="183"/>
      <c r="BA368" s="195"/>
      <c r="BB368" s="492"/>
      <c r="BC368" s="183"/>
      <c r="BD368" s="195"/>
      <c r="BE368" s="492"/>
      <c r="BF368" s="183"/>
      <c r="BG368" s="195"/>
      <c r="BH368" s="492"/>
      <c r="BI368" s="183"/>
      <c r="BJ368" s="195"/>
      <c r="BK368" s="492"/>
      <c r="BL368" s="183"/>
      <c r="BM368" s="195"/>
      <c r="BN368" s="492"/>
      <c r="BO368" s="183"/>
      <c r="BP368" s="195"/>
      <c r="BQ368" s="492"/>
      <c r="BR368" s="285"/>
      <c r="BS368" s="286"/>
      <c r="BT368" s="266"/>
      <c r="BU368" s="285"/>
      <c r="BV368" s="286"/>
      <c r="BW368" s="266"/>
      <c r="BX368" s="285"/>
      <c r="BY368" s="286"/>
      <c r="BZ368" s="266"/>
      <c r="CA368" s="285">
        <f>CB368*$CA$3</f>
        <v>0</v>
      </c>
      <c r="CB368" s="715"/>
      <c r="CC368" s="266">
        <f>CB368/$CC$3</f>
        <v>0</v>
      </c>
      <c r="CD368" s="309"/>
      <c r="CE368" s="310"/>
      <c r="CF368" s="308"/>
      <c r="CG368" s="326"/>
      <c r="CI368" s="737"/>
    </row>
    <row r="369" spans="1:87" s="972" customFormat="1" ht="45" customHeight="1">
      <c r="A369" s="177">
        <f t="shared" si="740"/>
        <v>322</v>
      </c>
      <c r="B369" s="2013" t="s">
        <v>640</v>
      </c>
      <c r="C369" s="1961"/>
      <c r="D369" s="2014"/>
      <c r="E369" s="217"/>
      <c r="F369" s="758"/>
      <c r="G369" s="266"/>
      <c r="H369" s="183"/>
      <c r="I369" s="207"/>
      <c r="J369" s="547"/>
      <c r="K369" s="195"/>
      <c r="L369" s="492"/>
      <c r="M369" s="547"/>
      <c r="N369" s="195"/>
      <c r="O369" s="492"/>
      <c r="P369" s="547"/>
      <c r="Q369" s="195"/>
      <c r="R369" s="492"/>
      <c r="S369" s="547"/>
      <c r="T369" s="195"/>
      <c r="U369" s="492"/>
      <c r="V369" s="183"/>
      <c r="W369" s="1074"/>
      <c r="X369" s="492"/>
      <c r="Y369" s="183"/>
      <c r="Z369" s="1074"/>
      <c r="AA369" s="492"/>
      <c r="AB369" s="183"/>
      <c r="AC369" s="195"/>
      <c r="AD369" s="492"/>
      <c r="AE369" s="183"/>
      <c r="AF369" s="195"/>
      <c r="AG369" s="492"/>
      <c r="AH369" s="183"/>
      <c r="AI369" s="195"/>
      <c r="AJ369" s="492"/>
      <c r="AK369" s="183"/>
      <c r="AL369" s="195"/>
      <c r="AM369" s="492"/>
      <c r="AN369" s="183"/>
      <c r="AO369" s="195"/>
      <c r="AP369" s="492"/>
      <c r="AQ369" s="183"/>
      <c r="AR369" s="195"/>
      <c r="AS369" s="492"/>
      <c r="AT369" s="183"/>
      <c r="AU369" s="195"/>
      <c r="AV369" s="492"/>
      <c r="AW369" s="183"/>
      <c r="AX369" s="195"/>
      <c r="AY369" s="492"/>
      <c r="AZ369" s="183"/>
      <c r="BA369" s="195"/>
      <c r="BB369" s="492"/>
      <c r="BC369" s="183"/>
      <c r="BD369" s="195"/>
      <c r="BE369" s="492"/>
      <c r="BF369" s="183"/>
      <c r="BG369" s="195"/>
      <c r="BH369" s="492"/>
      <c r="BI369" s="183"/>
      <c r="BJ369" s="195"/>
      <c r="BK369" s="492"/>
      <c r="BL369" s="183"/>
      <c r="BM369" s="195"/>
      <c r="BN369" s="492"/>
      <c r="BO369" s="183"/>
      <c r="BP369" s="195"/>
      <c r="BQ369" s="492"/>
      <c r="BR369" s="285"/>
      <c r="BS369" s="286"/>
      <c r="BT369" s="266"/>
      <c r="BU369" s="285"/>
      <c r="BV369" s="286"/>
      <c r="BW369" s="266"/>
      <c r="BX369" s="285"/>
      <c r="BY369" s="286"/>
      <c r="BZ369" s="266"/>
      <c r="CA369" s="285">
        <f>CB369*$CA$3</f>
        <v>0</v>
      </c>
      <c r="CB369" s="715"/>
      <c r="CC369" s="266">
        <f>CB369/$CC$3</f>
        <v>0</v>
      </c>
      <c r="CD369" s="309"/>
      <c r="CE369" s="310"/>
      <c r="CF369" s="308"/>
      <c r="CG369" s="326"/>
      <c r="CI369" s="737"/>
    </row>
    <row r="370" spans="1:87" s="972" customFormat="1" ht="15.95" customHeight="1">
      <c r="A370" s="177">
        <f t="shared" si="740"/>
        <v>323</v>
      </c>
      <c r="B370" s="171"/>
      <c r="C370" s="138"/>
      <c r="D370" s="172"/>
      <c r="E370" s="222"/>
      <c r="F370" s="763"/>
      <c r="G370" s="270"/>
      <c r="H370" s="188"/>
      <c r="I370" s="213"/>
      <c r="J370" s="551"/>
      <c r="K370" s="200"/>
      <c r="L370" s="495"/>
      <c r="M370" s="551"/>
      <c r="N370" s="200"/>
      <c r="O370" s="495"/>
      <c r="P370" s="551"/>
      <c r="Q370" s="200"/>
      <c r="R370" s="495"/>
      <c r="S370" s="551"/>
      <c r="T370" s="200"/>
      <c r="U370" s="495"/>
      <c r="V370" s="188"/>
      <c r="W370" s="1077"/>
      <c r="X370" s="495"/>
      <c r="Y370" s="188"/>
      <c r="Z370" s="1077"/>
      <c r="AA370" s="495"/>
      <c r="AB370" s="188"/>
      <c r="AC370" s="200"/>
      <c r="AD370" s="495"/>
      <c r="AE370" s="188"/>
      <c r="AF370" s="200"/>
      <c r="AG370" s="495"/>
      <c r="AH370" s="188"/>
      <c r="AI370" s="200"/>
      <c r="AJ370" s="495"/>
      <c r="AK370" s="188"/>
      <c r="AL370" s="200"/>
      <c r="AM370" s="495"/>
      <c r="AN370" s="188"/>
      <c r="AO370" s="200"/>
      <c r="AP370" s="495"/>
      <c r="AQ370" s="188"/>
      <c r="AR370" s="200"/>
      <c r="AS370" s="495"/>
      <c r="AT370" s="188"/>
      <c r="AU370" s="200"/>
      <c r="AV370" s="495"/>
      <c r="AW370" s="188"/>
      <c r="AX370" s="200"/>
      <c r="AY370" s="495"/>
      <c r="AZ370" s="188"/>
      <c r="BA370" s="200"/>
      <c r="BB370" s="495"/>
      <c r="BC370" s="188"/>
      <c r="BD370" s="200"/>
      <c r="BE370" s="495"/>
      <c r="BF370" s="188"/>
      <c r="BG370" s="200"/>
      <c r="BH370" s="495"/>
      <c r="BI370" s="188"/>
      <c r="BJ370" s="200"/>
      <c r="BK370" s="495"/>
      <c r="BL370" s="188"/>
      <c r="BM370" s="200"/>
      <c r="BN370" s="495"/>
      <c r="BO370" s="188"/>
      <c r="BP370" s="200"/>
      <c r="BQ370" s="495"/>
      <c r="BR370" s="293"/>
      <c r="BS370" s="294"/>
      <c r="BT370" s="270"/>
      <c r="BU370" s="293"/>
      <c r="BV370" s="294"/>
      <c r="BW370" s="270"/>
      <c r="BX370" s="293"/>
      <c r="BY370" s="294"/>
      <c r="BZ370" s="270"/>
      <c r="CA370" s="285"/>
      <c r="CB370" s="715"/>
      <c r="CC370" s="266"/>
      <c r="CD370" s="319"/>
      <c r="CE370" s="320"/>
      <c r="CF370" s="321"/>
      <c r="CG370" s="330"/>
      <c r="CI370" s="737"/>
    </row>
    <row r="371" spans="1:87" s="972" customFormat="1" ht="15.95" customHeight="1">
      <c r="A371" s="177">
        <f t="shared" si="740"/>
        <v>324</v>
      </c>
      <c r="B371" s="1998" t="s">
        <v>425</v>
      </c>
      <c r="C371" s="1999"/>
      <c r="D371" s="2000"/>
      <c r="E371" s="185"/>
      <c r="F371" s="758"/>
      <c r="G371" s="266"/>
      <c r="H371" s="183"/>
      <c r="I371" s="207"/>
      <c r="J371" s="547"/>
      <c r="K371" s="195"/>
      <c r="L371" s="492"/>
      <c r="M371" s="547"/>
      <c r="N371" s="195"/>
      <c r="O371" s="492"/>
      <c r="P371" s="547"/>
      <c r="Q371" s="195"/>
      <c r="R371" s="492"/>
      <c r="S371" s="547"/>
      <c r="T371" s="195"/>
      <c r="U371" s="492"/>
      <c r="V371" s="183"/>
      <c r="W371" s="1074"/>
      <c r="X371" s="492"/>
      <c r="Y371" s="183"/>
      <c r="Z371" s="1074"/>
      <c r="AA371" s="492"/>
      <c r="AB371" s="183"/>
      <c r="AC371" s="195"/>
      <c r="AD371" s="492"/>
      <c r="AE371" s="183"/>
      <c r="AF371" s="195"/>
      <c r="AG371" s="492"/>
      <c r="AH371" s="183"/>
      <c r="AI371" s="195"/>
      <c r="AJ371" s="492"/>
      <c r="AK371" s="183"/>
      <c r="AL371" s="195"/>
      <c r="AM371" s="492"/>
      <c r="AN371" s="183"/>
      <c r="AO371" s="195"/>
      <c r="AP371" s="492"/>
      <c r="AQ371" s="183"/>
      <c r="AR371" s="195"/>
      <c r="AS371" s="492"/>
      <c r="AT371" s="183"/>
      <c r="AU371" s="195"/>
      <c r="AV371" s="492"/>
      <c r="AW371" s="183"/>
      <c r="AX371" s="195"/>
      <c r="AY371" s="492"/>
      <c r="AZ371" s="183"/>
      <c r="BA371" s="195"/>
      <c r="BB371" s="492"/>
      <c r="BC371" s="183"/>
      <c r="BD371" s="195"/>
      <c r="BE371" s="492"/>
      <c r="BF371" s="183"/>
      <c r="BG371" s="195"/>
      <c r="BH371" s="492"/>
      <c r="BI371" s="183"/>
      <c r="BJ371" s="195"/>
      <c r="BK371" s="492"/>
      <c r="BL371" s="183"/>
      <c r="BM371" s="195"/>
      <c r="BN371" s="492"/>
      <c r="BO371" s="183"/>
      <c r="BP371" s="195"/>
      <c r="BQ371" s="492"/>
      <c r="BR371" s="285"/>
      <c r="BS371" s="286">
        <f>K371+N371+Q371+T371+W371+Z371+AC371+AF371+AI371+AL371</f>
        <v>0</v>
      </c>
      <c r="BT371" s="266"/>
      <c r="BU371" s="285"/>
      <c r="BV371" s="286"/>
      <c r="BW371" s="266"/>
      <c r="BX371" s="285"/>
      <c r="BY371" s="286"/>
      <c r="BZ371" s="266"/>
      <c r="CA371" s="285"/>
      <c r="CB371" s="715"/>
      <c r="CC371" s="266"/>
      <c r="CD371" s="309"/>
      <c r="CE371" s="310"/>
      <c r="CF371" s="308"/>
      <c r="CG371" s="326"/>
      <c r="CI371" s="737"/>
    </row>
    <row r="372" spans="1:87" s="972" customFormat="1" ht="15.95" customHeight="1">
      <c r="A372" s="1072">
        <f t="shared" si="740"/>
        <v>325</v>
      </c>
      <c r="B372" s="1817" t="s">
        <v>1402</v>
      </c>
      <c r="C372" s="139" t="s">
        <v>218</v>
      </c>
      <c r="D372" s="1683" t="s">
        <v>393</v>
      </c>
      <c r="E372" s="223"/>
      <c r="F372" s="764">
        <v>0</v>
      </c>
      <c r="G372" s="1207">
        <v>1500000</v>
      </c>
      <c r="H372" s="183"/>
      <c r="I372" s="207">
        <v>2480942.4700000002</v>
      </c>
      <c r="J372" s="547">
        <f t="shared" ref="J372:J397" si="845">K372*J$3</f>
        <v>0</v>
      </c>
      <c r="K372" s="195"/>
      <c r="L372" s="492">
        <f t="shared" ref="L372:L397" si="846">K372*L$3</f>
        <v>0</v>
      </c>
      <c r="M372" s="547">
        <f t="shared" ref="M372:M397" si="847">N372*M$3</f>
        <v>0</v>
      </c>
      <c r="N372" s="195"/>
      <c r="O372" s="492">
        <f t="shared" ref="O372:O397" si="848">N372*O$3</f>
        <v>0</v>
      </c>
      <c r="P372" s="547">
        <f t="shared" ref="P372:P397" si="849">Q372*P$3</f>
        <v>0</v>
      </c>
      <c r="Q372" s="195"/>
      <c r="R372" s="492">
        <f t="shared" ref="R372:R397" si="850">Q372*R$3</f>
        <v>0</v>
      </c>
      <c r="S372" s="547">
        <f t="shared" ref="S372:S397" si="851">T372*S$3</f>
        <v>0</v>
      </c>
      <c r="T372" s="195"/>
      <c r="U372" s="492">
        <f t="shared" ref="U372:U397" si="852">T372*U$3</f>
        <v>0</v>
      </c>
      <c r="V372" s="547">
        <f t="shared" ref="V372:V401" si="853">W372*V$3</f>
        <v>0</v>
      </c>
      <c r="W372" s="1074"/>
      <c r="X372" s="492">
        <f t="shared" ref="X372:X401" si="854">W372*X$3</f>
        <v>0</v>
      </c>
      <c r="Y372" s="547">
        <f t="shared" ref="Y372:Y397" si="855">Z372*Y$3</f>
        <v>0</v>
      </c>
      <c r="Z372" s="1074"/>
      <c r="AA372" s="492">
        <f>Z372*AA$3</f>
        <v>0</v>
      </c>
      <c r="AB372" s="547">
        <f t="shared" ref="AB372:AB397" si="856">AC372*AB$3</f>
        <v>0</v>
      </c>
      <c r="AC372" s="195"/>
      <c r="AD372" s="492">
        <f t="shared" ref="AD372:AD397" si="857">AC372*AD$3</f>
        <v>0</v>
      </c>
      <c r="AE372" s="547">
        <f t="shared" ref="AE372:AE397" si="858">AF372*AE$3</f>
        <v>0</v>
      </c>
      <c r="AF372" s="195"/>
      <c r="AG372" s="492">
        <f t="shared" ref="AG372:AG397" si="859">AF372*AG$3</f>
        <v>0</v>
      </c>
      <c r="AH372" s="547">
        <f t="shared" ref="AH372:AH397" si="860">AI372*AH$3</f>
        <v>0</v>
      </c>
      <c r="AI372" s="195"/>
      <c r="AJ372" s="492">
        <f t="shared" ref="AJ372:AJ397" si="861">AI372*AJ$3</f>
        <v>0</v>
      </c>
      <c r="AK372" s="547">
        <f t="shared" ref="AK372:AK397" si="862">AL372*AK$3</f>
        <v>0</v>
      </c>
      <c r="AL372" s="195"/>
      <c r="AM372" s="492">
        <f t="shared" ref="AM372:AM397" si="863">AL372*AM$3</f>
        <v>0</v>
      </c>
      <c r="AN372" s="547">
        <f t="shared" ref="AN372:AN379" si="864">AO372*AN$3</f>
        <v>0</v>
      </c>
      <c r="AO372" s="195"/>
      <c r="AP372" s="492">
        <f t="shared" ref="AP372:AP379" si="865">AO372*AP$3</f>
        <v>0</v>
      </c>
      <c r="AQ372" s="547">
        <f t="shared" ref="AQ372:AQ379" si="866">AR372*AQ$3</f>
        <v>0</v>
      </c>
      <c r="AR372" s="195"/>
      <c r="AS372" s="492">
        <f t="shared" ref="AS372:AS379" si="867">AR372*AS$3</f>
        <v>0</v>
      </c>
      <c r="AT372" s="547">
        <f t="shared" ref="AT372:AT379" si="868">AU372*AT$3</f>
        <v>0</v>
      </c>
      <c r="AU372" s="195"/>
      <c r="AV372" s="492">
        <f t="shared" ref="AV372:AV379" si="869">AU372*AV$3</f>
        <v>0</v>
      </c>
      <c r="AW372" s="547">
        <f t="shared" ref="AW372:AW379" si="870">AX372*AW$3</f>
        <v>0</v>
      </c>
      <c r="AX372" s="195"/>
      <c r="AY372" s="492">
        <f t="shared" ref="AY372:AY379" si="871">AX372*AY$3</f>
        <v>0</v>
      </c>
      <c r="AZ372" s="547">
        <f t="shared" ref="AZ372:AZ379" si="872">BA372*AZ$3</f>
        <v>0</v>
      </c>
      <c r="BA372" s="195"/>
      <c r="BB372" s="492">
        <f t="shared" ref="BB372:BB379" si="873">BA372*BB$3</f>
        <v>0</v>
      </c>
      <c r="BC372" s="547">
        <f t="shared" ref="BC372:BC379" si="874">BD372*BC$3</f>
        <v>0</v>
      </c>
      <c r="BD372" s="195"/>
      <c r="BE372" s="492">
        <f t="shared" ref="BE372:BE379" si="875">BD372*BE$3</f>
        <v>0</v>
      </c>
      <c r="BF372" s="547">
        <f t="shared" ref="BF372:BF379" si="876">BG372*BF$3</f>
        <v>0</v>
      </c>
      <c r="BG372" s="195"/>
      <c r="BH372" s="492">
        <f t="shared" ref="BH372:BH379" si="877">BG372*BH$3</f>
        <v>0</v>
      </c>
      <c r="BI372" s="547">
        <f t="shared" ref="BI372:BI379" si="878">BJ372*BI$3</f>
        <v>0</v>
      </c>
      <c r="BJ372" s="195"/>
      <c r="BK372" s="492">
        <f t="shared" ref="BK372:BK379" si="879">BJ372*BK$3</f>
        <v>0</v>
      </c>
      <c r="BL372" s="547">
        <f t="shared" ref="BL372:BL379" si="880">BM372*BL$3</f>
        <v>0</v>
      </c>
      <c r="BM372" s="195"/>
      <c r="BN372" s="492">
        <f t="shared" ref="BN372:BN379" si="881">BM372*BN$3</f>
        <v>0</v>
      </c>
      <c r="BO372" s="547">
        <f t="shared" ref="BO372:BO379" si="882">BP372*BO$3</f>
        <v>0</v>
      </c>
      <c r="BP372" s="195"/>
      <c r="BQ372" s="492">
        <f t="shared" ref="BQ372:BQ379" si="883">BP372*BQ$3</f>
        <v>0</v>
      </c>
      <c r="BR372" s="285">
        <f>V372+Y372+AB372+AE372+AH372+AK372+S372+P372+M372+J372+AN372+AQ372+AT372+AW372+AZ372+BC372+BF372+BI372+BL372++BO372</f>
        <v>0</v>
      </c>
      <c r="BS372" s="286">
        <f>K372+N372+Q372+T372+W372+Z372+AC372+AF372+AI372+AL372+AO372+AR372+AU372+AX372+BA372+BD372+BG372+BJ372+BM372+BP372</f>
        <v>0</v>
      </c>
      <c r="BT372" s="266">
        <f>L372+O372+R372+U372+X372+AA372+AD372+AG372+AJ372+AM372+AP372+AS372+AV372+AY372+BB372+BE372+BH372+BK372+BN372+BQ372</f>
        <v>0</v>
      </c>
      <c r="BU372" s="740">
        <f t="shared" ref="BU372:BU397" si="884">BV372*BU$3</f>
        <v>3150300.7484060004</v>
      </c>
      <c r="BV372" s="712">
        <f>I372-BS372</f>
        <v>2480942.4700000002</v>
      </c>
      <c r="BW372" s="266">
        <f t="shared" ref="BW372:BW391" si="885">BV372*BW$3</f>
        <v>2124622.0696311905</v>
      </c>
      <c r="BX372" s="285">
        <f>BR372+BU372</f>
        <v>3150300.7484060004</v>
      </c>
      <c r="BY372" s="286">
        <f>BS372+BV372</f>
        <v>2480942.4700000002</v>
      </c>
      <c r="BZ372" s="266">
        <f>BT372+BW372</f>
        <v>2124622.0696311905</v>
      </c>
      <c r="CA372" s="285">
        <f>CB372*CA$3</f>
        <v>1904700</v>
      </c>
      <c r="CB372" s="715">
        <v>1500000</v>
      </c>
      <c r="CC372" s="266">
        <f t="shared" ref="CC372:CC397" si="886">CB372*$CC$3</f>
        <v>1284565.5</v>
      </c>
      <c r="CD372" s="309">
        <f>BX372+CA372</f>
        <v>5055000.7484060004</v>
      </c>
      <c r="CE372" s="310">
        <f>BY372+CB372</f>
        <v>3980942.47</v>
      </c>
      <c r="CF372" s="308">
        <f>BZ372+CC372</f>
        <v>3409187.5696311905</v>
      </c>
      <c r="CG372" s="326"/>
      <c r="CI372" s="737"/>
    </row>
    <row r="373" spans="1:87" s="972" customFormat="1" ht="15.95" customHeight="1">
      <c r="A373" s="177">
        <f t="shared" si="740"/>
        <v>326</v>
      </c>
      <c r="B373" s="171"/>
      <c r="C373" s="138"/>
      <c r="D373" s="172"/>
      <c r="E373" s="222"/>
      <c r="F373" s="763"/>
      <c r="G373" s="270"/>
      <c r="H373" s="188"/>
      <c r="I373" s="213"/>
      <c r="J373" s="547">
        <f t="shared" si="845"/>
        <v>0</v>
      </c>
      <c r="K373" s="200"/>
      <c r="L373" s="492">
        <f t="shared" si="846"/>
        <v>0</v>
      </c>
      <c r="M373" s="547">
        <f t="shared" si="847"/>
        <v>0</v>
      </c>
      <c r="N373" s="200"/>
      <c r="O373" s="492">
        <f t="shared" si="848"/>
        <v>0</v>
      </c>
      <c r="P373" s="547">
        <f t="shared" si="849"/>
        <v>0</v>
      </c>
      <c r="Q373" s="200"/>
      <c r="R373" s="492">
        <f t="shared" si="850"/>
        <v>0</v>
      </c>
      <c r="S373" s="547">
        <f t="shared" si="851"/>
        <v>0</v>
      </c>
      <c r="T373" s="200"/>
      <c r="U373" s="492">
        <f t="shared" si="852"/>
        <v>0</v>
      </c>
      <c r="V373" s="547">
        <f t="shared" si="853"/>
        <v>0</v>
      </c>
      <c r="W373" s="1074"/>
      <c r="X373" s="492">
        <f t="shared" si="854"/>
        <v>0</v>
      </c>
      <c r="Y373" s="547">
        <f t="shared" si="855"/>
        <v>0</v>
      </c>
      <c r="Z373" s="1074"/>
      <c r="AA373" s="492">
        <f t="shared" ref="AA373:AA401" si="887">Z373*AA$3</f>
        <v>0</v>
      </c>
      <c r="AB373" s="547">
        <f t="shared" si="856"/>
        <v>0</v>
      </c>
      <c r="AC373" s="195"/>
      <c r="AD373" s="492">
        <f t="shared" si="857"/>
        <v>0</v>
      </c>
      <c r="AE373" s="547">
        <f t="shared" si="858"/>
        <v>0</v>
      </c>
      <c r="AF373" s="195"/>
      <c r="AG373" s="492">
        <f t="shared" si="859"/>
        <v>0</v>
      </c>
      <c r="AH373" s="547">
        <f t="shared" si="860"/>
        <v>0</v>
      </c>
      <c r="AI373" s="195"/>
      <c r="AJ373" s="492">
        <f t="shared" si="861"/>
        <v>0</v>
      </c>
      <c r="AK373" s="547">
        <f t="shared" si="862"/>
        <v>0</v>
      </c>
      <c r="AL373" s="195"/>
      <c r="AM373" s="492">
        <f t="shared" si="863"/>
        <v>0</v>
      </c>
      <c r="AN373" s="547">
        <f t="shared" si="864"/>
        <v>0</v>
      </c>
      <c r="AO373" s="195"/>
      <c r="AP373" s="492">
        <f t="shared" si="865"/>
        <v>0</v>
      </c>
      <c r="AQ373" s="547">
        <f t="shared" si="866"/>
        <v>0</v>
      </c>
      <c r="AR373" s="195"/>
      <c r="AS373" s="492">
        <f t="shared" si="867"/>
        <v>0</v>
      </c>
      <c r="AT373" s="547">
        <f t="shared" si="868"/>
        <v>0</v>
      </c>
      <c r="AU373" s="195"/>
      <c r="AV373" s="492">
        <f t="shared" si="869"/>
        <v>0</v>
      </c>
      <c r="AW373" s="547">
        <f t="shared" si="870"/>
        <v>0</v>
      </c>
      <c r="AX373" s="195"/>
      <c r="AY373" s="492">
        <f t="shared" si="871"/>
        <v>0</v>
      </c>
      <c r="AZ373" s="547">
        <f t="shared" si="872"/>
        <v>0</v>
      </c>
      <c r="BA373" s="195"/>
      <c r="BB373" s="492">
        <f t="shared" si="873"/>
        <v>0</v>
      </c>
      <c r="BC373" s="547">
        <f t="shared" si="874"/>
        <v>0</v>
      </c>
      <c r="BD373" s="195"/>
      <c r="BE373" s="492">
        <f t="shared" si="875"/>
        <v>0</v>
      </c>
      <c r="BF373" s="547">
        <f t="shared" si="876"/>
        <v>0</v>
      </c>
      <c r="BG373" s="195"/>
      <c r="BH373" s="492">
        <f t="shared" si="877"/>
        <v>0</v>
      </c>
      <c r="BI373" s="547">
        <f t="shared" si="878"/>
        <v>0</v>
      </c>
      <c r="BJ373" s="195"/>
      <c r="BK373" s="492">
        <f t="shared" si="879"/>
        <v>0</v>
      </c>
      <c r="BL373" s="547">
        <f t="shared" si="880"/>
        <v>0</v>
      </c>
      <c r="BM373" s="195"/>
      <c r="BN373" s="492">
        <f t="shared" si="881"/>
        <v>0</v>
      </c>
      <c r="BO373" s="547">
        <f t="shared" si="882"/>
        <v>0</v>
      </c>
      <c r="BP373" s="195"/>
      <c r="BQ373" s="492">
        <f t="shared" si="883"/>
        <v>0</v>
      </c>
      <c r="BR373" s="285"/>
      <c r="BS373" s="286">
        <f>K373+N373+Q373+T373+W373+Z373+AC373+AF373+AI373+AL373</f>
        <v>0</v>
      </c>
      <c r="BT373" s="270"/>
      <c r="BU373" s="285"/>
      <c r="BV373" s="294"/>
      <c r="BW373" s="266"/>
      <c r="BX373" s="293"/>
      <c r="BY373" s="294"/>
      <c r="BZ373" s="270"/>
      <c r="CA373" s="285"/>
      <c r="CB373" s="715"/>
      <c r="CC373" s="266"/>
      <c r="CD373" s="319"/>
      <c r="CE373" s="320"/>
      <c r="CF373" s="321"/>
      <c r="CG373" s="330"/>
      <c r="CI373" s="737"/>
    </row>
    <row r="374" spans="1:87" s="972" customFormat="1" ht="15.95" customHeight="1">
      <c r="A374" s="177">
        <f t="shared" si="740"/>
        <v>327</v>
      </c>
      <c r="B374" s="1998" t="s">
        <v>426</v>
      </c>
      <c r="C374" s="1999"/>
      <c r="D374" s="2000"/>
      <c r="E374" s="185"/>
      <c r="F374" s="758"/>
      <c r="G374" s="266"/>
      <c r="H374" s="183"/>
      <c r="I374" s="207"/>
      <c r="J374" s="547">
        <f t="shared" si="845"/>
        <v>0</v>
      </c>
      <c r="K374" s="195"/>
      <c r="L374" s="492">
        <f t="shared" si="846"/>
        <v>0</v>
      </c>
      <c r="M374" s="547">
        <f t="shared" si="847"/>
        <v>0</v>
      </c>
      <c r="N374" s="195"/>
      <c r="O374" s="492">
        <f t="shared" si="848"/>
        <v>0</v>
      </c>
      <c r="P374" s="547">
        <f t="shared" si="849"/>
        <v>0</v>
      </c>
      <c r="Q374" s="195"/>
      <c r="R374" s="492">
        <f t="shared" si="850"/>
        <v>0</v>
      </c>
      <c r="S374" s="547">
        <f t="shared" si="851"/>
        <v>0</v>
      </c>
      <c r="T374" s="195"/>
      <c r="U374" s="492">
        <f t="shared" si="852"/>
        <v>0</v>
      </c>
      <c r="V374" s="547">
        <f t="shared" si="853"/>
        <v>0</v>
      </c>
      <c r="W374" s="1074"/>
      <c r="X374" s="492">
        <f t="shared" si="854"/>
        <v>0</v>
      </c>
      <c r="Y374" s="547">
        <f t="shared" si="855"/>
        <v>0</v>
      </c>
      <c r="Z374" s="1074"/>
      <c r="AA374" s="492">
        <f t="shared" si="887"/>
        <v>0</v>
      </c>
      <c r="AB374" s="547">
        <f t="shared" si="856"/>
        <v>0</v>
      </c>
      <c r="AC374" s="195"/>
      <c r="AD374" s="492">
        <f t="shared" si="857"/>
        <v>0</v>
      </c>
      <c r="AE374" s="547">
        <f t="shared" si="858"/>
        <v>0</v>
      </c>
      <c r="AF374" s="195"/>
      <c r="AG374" s="492">
        <f t="shared" si="859"/>
        <v>0</v>
      </c>
      <c r="AH374" s="547">
        <f t="shared" si="860"/>
        <v>0</v>
      </c>
      <c r="AI374" s="195"/>
      <c r="AJ374" s="492">
        <f t="shared" si="861"/>
        <v>0</v>
      </c>
      <c r="AK374" s="547">
        <f t="shared" si="862"/>
        <v>0</v>
      </c>
      <c r="AL374" s="195"/>
      <c r="AM374" s="492">
        <f t="shared" si="863"/>
        <v>0</v>
      </c>
      <c r="AN374" s="547">
        <f t="shared" si="864"/>
        <v>0</v>
      </c>
      <c r="AO374" s="195"/>
      <c r="AP374" s="492">
        <f t="shared" si="865"/>
        <v>0</v>
      </c>
      <c r="AQ374" s="547">
        <f t="shared" si="866"/>
        <v>0</v>
      </c>
      <c r="AR374" s="195"/>
      <c r="AS374" s="492">
        <f t="shared" si="867"/>
        <v>0</v>
      </c>
      <c r="AT374" s="547">
        <f t="shared" si="868"/>
        <v>0</v>
      </c>
      <c r="AU374" s="195"/>
      <c r="AV374" s="492">
        <f t="shared" si="869"/>
        <v>0</v>
      </c>
      <c r="AW374" s="547">
        <f t="shared" si="870"/>
        <v>0</v>
      </c>
      <c r="AX374" s="195"/>
      <c r="AY374" s="492">
        <f t="shared" si="871"/>
        <v>0</v>
      </c>
      <c r="AZ374" s="547">
        <f t="shared" si="872"/>
        <v>0</v>
      </c>
      <c r="BA374" s="195"/>
      <c r="BB374" s="492">
        <f t="shared" si="873"/>
        <v>0</v>
      </c>
      <c r="BC374" s="547">
        <f t="shared" si="874"/>
        <v>0</v>
      </c>
      <c r="BD374" s="195"/>
      <c r="BE374" s="492">
        <f t="shared" si="875"/>
        <v>0</v>
      </c>
      <c r="BF374" s="547">
        <f t="shared" si="876"/>
        <v>0</v>
      </c>
      <c r="BG374" s="195"/>
      <c r="BH374" s="492">
        <f t="shared" si="877"/>
        <v>0</v>
      </c>
      <c r="BI374" s="547">
        <f t="shared" si="878"/>
        <v>0</v>
      </c>
      <c r="BJ374" s="195"/>
      <c r="BK374" s="492">
        <f t="shared" si="879"/>
        <v>0</v>
      </c>
      <c r="BL374" s="547">
        <f t="shared" si="880"/>
        <v>0</v>
      </c>
      <c r="BM374" s="195"/>
      <c r="BN374" s="492">
        <f t="shared" si="881"/>
        <v>0</v>
      </c>
      <c r="BO374" s="547">
        <f t="shared" si="882"/>
        <v>0</v>
      </c>
      <c r="BP374" s="195"/>
      <c r="BQ374" s="492">
        <f t="shared" si="883"/>
        <v>0</v>
      </c>
      <c r="BR374" s="285"/>
      <c r="BS374" s="286">
        <f>K374+N374+Q374+T374+W374+Z374+AC374+AF374+AI374+AL374</f>
        <v>0</v>
      </c>
      <c r="BT374" s="266"/>
      <c r="BU374" s="285"/>
      <c r="BV374" s="286"/>
      <c r="BW374" s="266"/>
      <c r="BX374" s="285"/>
      <c r="BY374" s="286"/>
      <c r="BZ374" s="266"/>
      <c r="CA374" s="285"/>
      <c r="CB374" s="715"/>
      <c r="CC374" s="266"/>
      <c r="CD374" s="309"/>
      <c r="CE374" s="310"/>
      <c r="CF374" s="308"/>
      <c r="CG374" s="326"/>
      <c r="CI374" s="737"/>
    </row>
    <row r="375" spans="1:87" s="972" customFormat="1" ht="15.95" customHeight="1">
      <c r="A375" s="1072">
        <f t="shared" si="740"/>
        <v>328</v>
      </c>
      <c r="B375" s="173" t="s">
        <v>289</v>
      </c>
      <c r="C375" s="139" t="s">
        <v>218</v>
      </c>
      <c r="D375" s="1149" t="s">
        <v>391</v>
      </c>
      <c r="E375" s="223"/>
      <c r="F375" s="764">
        <v>0</v>
      </c>
      <c r="G375" s="1207">
        <v>122840</v>
      </c>
      <c r="H375" s="183"/>
      <c r="I375" s="207"/>
      <c r="J375" s="547">
        <f t="shared" si="845"/>
        <v>0</v>
      </c>
      <c r="K375" s="195"/>
      <c r="L375" s="492">
        <f t="shared" si="846"/>
        <v>0</v>
      </c>
      <c r="M375" s="547">
        <f t="shared" si="847"/>
        <v>0</v>
      </c>
      <c r="N375" s="195"/>
      <c r="O375" s="492">
        <f t="shared" si="848"/>
        <v>0</v>
      </c>
      <c r="P375" s="547">
        <f t="shared" si="849"/>
        <v>0</v>
      </c>
      <c r="Q375" s="195"/>
      <c r="R375" s="492">
        <f t="shared" si="850"/>
        <v>0</v>
      </c>
      <c r="S375" s="547">
        <f t="shared" si="851"/>
        <v>0</v>
      </c>
      <c r="T375" s="195"/>
      <c r="U375" s="492">
        <f t="shared" si="852"/>
        <v>0</v>
      </c>
      <c r="V375" s="547">
        <f t="shared" si="853"/>
        <v>0</v>
      </c>
      <c r="W375" s="1074"/>
      <c r="X375" s="492">
        <f t="shared" si="854"/>
        <v>0</v>
      </c>
      <c r="Y375" s="547">
        <f t="shared" si="855"/>
        <v>0</v>
      </c>
      <c r="Z375" s="1074"/>
      <c r="AA375" s="492">
        <f t="shared" si="887"/>
        <v>0</v>
      </c>
      <c r="AB375" s="547">
        <f t="shared" si="856"/>
        <v>0</v>
      </c>
      <c r="AC375" s="195"/>
      <c r="AD375" s="492">
        <f t="shared" si="857"/>
        <v>0</v>
      </c>
      <c r="AE375" s="547">
        <f t="shared" si="858"/>
        <v>0</v>
      </c>
      <c r="AF375" s="195"/>
      <c r="AG375" s="492">
        <f t="shared" si="859"/>
        <v>0</v>
      </c>
      <c r="AH375" s="547">
        <f t="shared" si="860"/>
        <v>0</v>
      </c>
      <c r="AI375" s="195"/>
      <c r="AJ375" s="492">
        <f t="shared" si="861"/>
        <v>0</v>
      </c>
      <c r="AK375" s="547">
        <f t="shared" si="862"/>
        <v>0</v>
      </c>
      <c r="AL375" s="195"/>
      <c r="AM375" s="492">
        <f t="shared" si="863"/>
        <v>0</v>
      </c>
      <c r="AN375" s="547">
        <f t="shared" si="864"/>
        <v>0</v>
      </c>
      <c r="AO375" s="195"/>
      <c r="AP375" s="492">
        <f t="shared" si="865"/>
        <v>0</v>
      </c>
      <c r="AQ375" s="547">
        <f t="shared" si="866"/>
        <v>0</v>
      </c>
      <c r="AR375" s="195"/>
      <c r="AS375" s="492">
        <f t="shared" si="867"/>
        <v>0</v>
      </c>
      <c r="AT375" s="547">
        <f t="shared" si="868"/>
        <v>0</v>
      </c>
      <c r="AU375" s="195"/>
      <c r="AV375" s="492">
        <f t="shared" si="869"/>
        <v>0</v>
      </c>
      <c r="AW375" s="547">
        <f t="shared" si="870"/>
        <v>0</v>
      </c>
      <c r="AX375" s="195"/>
      <c r="AY375" s="492">
        <f t="shared" si="871"/>
        <v>0</v>
      </c>
      <c r="AZ375" s="547">
        <f t="shared" si="872"/>
        <v>0</v>
      </c>
      <c r="BA375" s="195"/>
      <c r="BB375" s="492">
        <f t="shared" si="873"/>
        <v>0</v>
      </c>
      <c r="BC375" s="547">
        <f t="shared" si="874"/>
        <v>0</v>
      </c>
      <c r="BD375" s="195"/>
      <c r="BE375" s="492">
        <f t="shared" si="875"/>
        <v>0</v>
      </c>
      <c r="BF375" s="547">
        <f t="shared" si="876"/>
        <v>0</v>
      </c>
      <c r="BG375" s="195"/>
      <c r="BH375" s="492">
        <f t="shared" si="877"/>
        <v>0</v>
      </c>
      <c r="BI375" s="547">
        <f t="shared" si="878"/>
        <v>0</v>
      </c>
      <c r="BJ375" s="195"/>
      <c r="BK375" s="492">
        <f t="shared" si="879"/>
        <v>0</v>
      </c>
      <c r="BL375" s="547">
        <f t="shared" si="880"/>
        <v>0</v>
      </c>
      <c r="BM375" s="195"/>
      <c r="BN375" s="492">
        <f t="shared" si="881"/>
        <v>0</v>
      </c>
      <c r="BO375" s="547">
        <f t="shared" si="882"/>
        <v>0</v>
      </c>
      <c r="BP375" s="195"/>
      <c r="BQ375" s="492">
        <f t="shared" si="883"/>
        <v>0</v>
      </c>
      <c r="BR375" s="285">
        <f t="shared" ref="BR375:BR380" si="888">V375+Y375+AB375+AE375+AH375+AK375+S375+P375+M375+J375+AN375+AQ375+AT375+AW375+AZ375+BC375+BF375+BI375+BL375+BO375</f>
        <v>0</v>
      </c>
      <c r="BS375" s="286">
        <f t="shared" ref="BS375:BT379" si="889">K375+N375+Q375+T375+W375+Z375+AC375+AF375+AI375+AL375+AO375+AR375+AU375+AX375+BA375+BD375+BG375+BJ375+BM375+BP375</f>
        <v>0</v>
      </c>
      <c r="BT375" s="266">
        <f t="shared" si="889"/>
        <v>0</v>
      </c>
      <c r="BU375" s="740">
        <f t="shared" si="884"/>
        <v>0</v>
      </c>
      <c r="BV375" s="712">
        <f t="shared" ref="BV375:BV380" si="890">I375-BS375</f>
        <v>0</v>
      </c>
      <c r="BW375" s="266">
        <f t="shared" si="885"/>
        <v>0</v>
      </c>
      <c r="BX375" s="285">
        <f t="shared" ref="BX375:BZ376" si="891">BR375+BU375</f>
        <v>0</v>
      </c>
      <c r="BY375" s="286">
        <f t="shared" si="891"/>
        <v>0</v>
      </c>
      <c r="BZ375" s="266">
        <f t="shared" si="891"/>
        <v>0</v>
      </c>
      <c r="CA375" s="285">
        <f t="shared" ref="CA375:CA380" si="892">CB375*CA$3</f>
        <v>155982.23200000002</v>
      </c>
      <c r="CB375" s="715">
        <v>122840</v>
      </c>
      <c r="CC375" s="266">
        <f t="shared" si="886"/>
        <v>105197.35068</v>
      </c>
      <c r="CD375" s="309">
        <f t="shared" ref="CD375:CF376" si="893">BX375+CA375</f>
        <v>155982.23200000002</v>
      </c>
      <c r="CE375" s="310">
        <f t="shared" si="893"/>
        <v>122840</v>
      </c>
      <c r="CF375" s="308">
        <f t="shared" si="893"/>
        <v>105197.35068</v>
      </c>
      <c r="CG375" s="326"/>
      <c r="CI375" s="737"/>
    </row>
    <row r="376" spans="1:87" s="972" customFormat="1" ht="15.95" customHeight="1">
      <c r="A376" s="1072">
        <f t="shared" si="740"/>
        <v>329</v>
      </c>
      <c r="B376" s="173" t="s">
        <v>289</v>
      </c>
      <c r="C376" s="139" t="s">
        <v>218</v>
      </c>
      <c r="D376" s="1149" t="s">
        <v>392</v>
      </c>
      <c r="E376" s="223"/>
      <c r="F376" s="764">
        <v>0</v>
      </c>
      <c r="G376" s="1207">
        <v>200000</v>
      </c>
      <c r="H376" s="183"/>
      <c r="I376" s="207"/>
      <c r="J376" s="547">
        <f t="shared" si="845"/>
        <v>0</v>
      </c>
      <c r="K376" s="195"/>
      <c r="L376" s="492">
        <f t="shared" si="846"/>
        <v>0</v>
      </c>
      <c r="M376" s="547">
        <f t="shared" si="847"/>
        <v>0</v>
      </c>
      <c r="N376" s="195"/>
      <c r="O376" s="492">
        <f t="shared" si="848"/>
        <v>0</v>
      </c>
      <c r="P376" s="547">
        <f t="shared" si="849"/>
        <v>0</v>
      </c>
      <c r="Q376" s="195"/>
      <c r="R376" s="492">
        <f t="shared" si="850"/>
        <v>0</v>
      </c>
      <c r="S376" s="547">
        <f t="shared" si="851"/>
        <v>0</v>
      </c>
      <c r="T376" s="195"/>
      <c r="U376" s="492">
        <f t="shared" si="852"/>
        <v>0</v>
      </c>
      <c r="V376" s="547">
        <f t="shared" si="853"/>
        <v>0</v>
      </c>
      <c r="W376" s="1074"/>
      <c r="X376" s="492">
        <f t="shared" si="854"/>
        <v>0</v>
      </c>
      <c r="Y376" s="547">
        <f t="shared" si="855"/>
        <v>0</v>
      </c>
      <c r="Z376" s="1074"/>
      <c r="AA376" s="492">
        <f t="shared" si="887"/>
        <v>0</v>
      </c>
      <c r="AB376" s="547">
        <f t="shared" si="856"/>
        <v>0</v>
      </c>
      <c r="AC376" s="195"/>
      <c r="AD376" s="492">
        <f t="shared" si="857"/>
        <v>0</v>
      </c>
      <c r="AE376" s="547">
        <f t="shared" si="858"/>
        <v>0</v>
      </c>
      <c r="AF376" s="195"/>
      <c r="AG376" s="492">
        <f t="shared" si="859"/>
        <v>0</v>
      </c>
      <c r="AH376" s="547">
        <f t="shared" si="860"/>
        <v>0</v>
      </c>
      <c r="AI376" s="195"/>
      <c r="AJ376" s="492">
        <f t="shared" si="861"/>
        <v>0</v>
      </c>
      <c r="AK376" s="547">
        <f t="shared" si="862"/>
        <v>0</v>
      </c>
      <c r="AL376" s="195"/>
      <c r="AM376" s="492">
        <f t="shared" si="863"/>
        <v>0</v>
      </c>
      <c r="AN376" s="547">
        <f t="shared" si="864"/>
        <v>0</v>
      </c>
      <c r="AO376" s="195"/>
      <c r="AP376" s="492">
        <f t="shared" si="865"/>
        <v>0</v>
      </c>
      <c r="AQ376" s="547">
        <f t="shared" si="866"/>
        <v>0</v>
      </c>
      <c r="AR376" s="195"/>
      <c r="AS376" s="492">
        <f t="shared" si="867"/>
        <v>0</v>
      </c>
      <c r="AT376" s="547">
        <f t="shared" si="868"/>
        <v>0</v>
      </c>
      <c r="AU376" s="195"/>
      <c r="AV376" s="492">
        <f t="shared" si="869"/>
        <v>0</v>
      </c>
      <c r="AW376" s="547">
        <f t="shared" si="870"/>
        <v>0</v>
      </c>
      <c r="AX376" s="195"/>
      <c r="AY376" s="492">
        <f t="shared" si="871"/>
        <v>0</v>
      </c>
      <c r="AZ376" s="547">
        <f t="shared" si="872"/>
        <v>0</v>
      </c>
      <c r="BA376" s="195"/>
      <c r="BB376" s="492">
        <f t="shared" si="873"/>
        <v>0</v>
      </c>
      <c r="BC376" s="547">
        <f t="shared" si="874"/>
        <v>0</v>
      </c>
      <c r="BD376" s="195"/>
      <c r="BE376" s="492">
        <f t="shared" si="875"/>
        <v>0</v>
      </c>
      <c r="BF376" s="547">
        <f t="shared" si="876"/>
        <v>0</v>
      </c>
      <c r="BG376" s="195"/>
      <c r="BH376" s="492">
        <f t="shared" si="877"/>
        <v>0</v>
      </c>
      <c r="BI376" s="547">
        <f t="shared" si="878"/>
        <v>0</v>
      </c>
      <c r="BJ376" s="195"/>
      <c r="BK376" s="492">
        <f t="shared" si="879"/>
        <v>0</v>
      </c>
      <c r="BL376" s="547">
        <f t="shared" si="880"/>
        <v>0</v>
      </c>
      <c r="BM376" s="195"/>
      <c r="BN376" s="492">
        <f t="shared" si="881"/>
        <v>0</v>
      </c>
      <c r="BO376" s="547">
        <f t="shared" si="882"/>
        <v>0</v>
      </c>
      <c r="BP376" s="195"/>
      <c r="BQ376" s="492">
        <f t="shared" si="883"/>
        <v>0</v>
      </c>
      <c r="BR376" s="285">
        <f t="shared" si="888"/>
        <v>0</v>
      </c>
      <c r="BS376" s="286">
        <f t="shared" si="889"/>
        <v>0</v>
      </c>
      <c r="BT376" s="266">
        <f t="shared" si="889"/>
        <v>0</v>
      </c>
      <c r="BU376" s="740">
        <f t="shared" si="884"/>
        <v>0</v>
      </c>
      <c r="BV376" s="712">
        <f t="shared" si="890"/>
        <v>0</v>
      </c>
      <c r="BW376" s="266">
        <f t="shared" si="885"/>
        <v>0</v>
      </c>
      <c r="BX376" s="285">
        <f t="shared" si="891"/>
        <v>0</v>
      </c>
      <c r="BY376" s="286">
        <f t="shared" si="891"/>
        <v>0</v>
      </c>
      <c r="BZ376" s="266">
        <f t="shared" si="891"/>
        <v>0</v>
      </c>
      <c r="CA376" s="285">
        <f t="shared" si="892"/>
        <v>76822.900000000009</v>
      </c>
      <c r="CB376" s="715">
        <v>60500</v>
      </c>
      <c r="CC376" s="266">
        <f t="shared" si="886"/>
        <v>51810.808500000006</v>
      </c>
      <c r="CD376" s="309">
        <f t="shared" si="893"/>
        <v>76822.900000000009</v>
      </c>
      <c r="CE376" s="310">
        <f t="shared" si="893"/>
        <v>60500</v>
      </c>
      <c r="CF376" s="308">
        <f t="shared" si="893"/>
        <v>51810.808500000006</v>
      </c>
      <c r="CG376" s="326"/>
      <c r="CI376" s="737"/>
    </row>
    <row r="377" spans="1:87" s="1017" customFormat="1" ht="15.95" customHeight="1">
      <c r="A377" s="177">
        <f t="shared" si="740"/>
        <v>330</v>
      </c>
      <c r="B377" s="173" t="s">
        <v>476</v>
      </c>
      <c r="C377" s="1019" t="s">
        <v>230</v>
      </c>
      <c r="D377" s="1020" t="s">
        <v>196</v>
      </c>
      <c r="E377" s="1021"/>
      <c r="F377" s="1022">
        <v>6081</v>
      </c>
      <c r="G377" s="1208">
        <v>3991</v>
      </c>
      <c r="H377" s="1005"/>
      <c r="I377" s="1006">
        <v>3991</v>
      </c>
      <c r="J377" s="1007">
        <f>K377*J$3</f>
        <v>0</v>
      </c>
      <c r="K377" s="1008"/>
      <c r="L377" s="1009">
        <f>K377*L$3</f>
        <v>0</v>
      </c>
      <c r="M377" s="1007">
        <f>N377*M$3</f>
        <v>0</v>
      </c>
      <c r="N377" s="1008"/>
      <c r="O377" s="1009">
        <f>N377*O$3</f>
        <v>0</v>
      </c>
      <c r="P377" s="1007">
        <f>Q377*P$3</f>
        <v>0</v>
      </c>
      <c r="Q377" s="1008"/>
      <c r="R377" s="1009">
        <f>Q377*R$3</f>
        <v>0</v>
      </c>
      <c r="S377" s="1007">
        <f>T377*S$3</f>
        <v>0</v>
      </c>
      <c r="T377" s="1008"/>
      <c r="U377" s="1009">
        <f>T377*U$3</f>
        <v>0</v>
      </c>
      <c r="V377" s="1007">
        <f>W377*V$3</f>
        <v>0</v>
      </c>
      <c r="W377" s="1076"/>
      <c r="X377" s="1009">
        <f>W377*X$3</f>
        <v>0</v>
      </c>
      <c r="Y377" s="1007">
        <f>Z377*Y$3</f>
        <v>0</v>
      </c>
      <c r="Z377" s="1076"/>
      <c r="AA377" s="492">
        <f t="shared" si="887"/>
        <v>0</v>
      </c>
      <c r="AB377" s="1007">
        <f>AC377*AB$3</f>
        <v>0</v>
      </c>
      <c r="AC377" s="1008"/>
      <c r="AD377" s="1009">
        <f>AC377*AD$3</f>
        <v>0</v>
      </c>
      <c r="AE377" s="1007">
        <f>AF377*AE$3</f>
        <v>0</v>
      </c>
      <c r="AF377" s="1008"/>
      <c r="AG377" s="1009">
        <f>AF377*AG$3</f>
        <v>0</v>
      </c>
      <c r="AH377" s="1007">
        <f>AI377*AH$3</f>
        <v>0</v>
      </c>
      <c r="AI377" s="1008"/>
      <c r="AJ377" s="1009">
        <f>AI377*AJ$3</f>
        <v>0</v>
      </c>
      <c r="AK377" s="1007">
        <f>AL377*AK$3</f>
        <v>5164.5535499999996</v>
      </c>
      <c r="AL377" s="1008">
        <v>3991</v>
      </c>
      <c r="AM377" s="1009">
        <f>AL377*AM$3</f>
        <v>3472.17</v>
      </c>
      <c r="AN377" s="1007">
        <f t="shared" si="864"/>
        <v>0</v>
      </c>
      <c r="AO377" s="1008"/>
      <c r="AP377" s="1009">
        <f t="shared" si="865"/>
        <v>0</v>
      </c>
      <c r="AQ377" s="1007">
        <f t="shared" si="866"/>
        <v>0</v>
      </c>
      <c r="AR377" s="1008"/>
      <c r="AS377" s="1009">
        <f t="shared" si="867"/>
        <v>0</v>
      </c>
      <c r="AT377" s="1007">
        <f t="shared" si="868"/>
        <v>0</v>
      </c>
      <c r="AU377" s="1008"/>
      <c r="AV377" s="1009">
        <f t="shared" si="869"/>
        <v>0</v>
      </c>
      <c r="AW377" s="1007">
        <f t="shared" si="870"/>
        <v>0</v>
      </c>
      <c r="AX377" s="1008"/>
      <c r="AY377" s="1009">
        <f t="shared" si="871"/>
        <v>0</v>
      </c>
      <c r="AZ377" s="1007">
        <f t="shared" si="872"/>
        <v>0</v>
      </c>
      <c r="BA377" s="1008"/>
      <c r="BB377" s="1009">
        <f t="shared" si="873"/>
        <v>0</v>
      </c>
      <c r="BC377" s="1007">
        <f t="shared" si="874"/>
        <v>0</v>
      </c>
      <c r="BD377" s="1008"/>
      <c r="BE377" s="1009">
        <f t="shared" si="875"/>
        <v>0</v>
      </c>
      <c r="BF377" s="1007">
        <f t="shared" si="876"/>
        <v>0</v>
      </c>
      <c r="BG377" s="1008"/>
      <c r="BH377" s="1009">
        <f t="shared" si="877"/>
        <v>0</v>
      </c>
      <c r="BI377" s="1007">
        <f t="shared" si="878"/>
        <v>0</v>
      </c>
      <c r="BJ377" s="1008"/>
      <c r="BK377" s="1009">
        <f t="shared" si="879"/>
        <v>0</v>
      </c>
      <c r="BL377" s="1007">
        <f t="shared" si="880"/>
        <v>0</v>
      </c>
      <c r="BM377" s="1008"/>
      <c r="BN377" s="1009">
        <f t="shared" si="881"/>
        <v>0</v>
      </c>
      <c r="BO377" s="1007">
        <f t="shared" si="882"/>
        <v>0</v>
      </c>
      <c r="BP377" s="1008"/>
      <c r="BQ377" s="1009">
        <f t="shared" si="883"/>
        <v>0</v>
      </c>
      <c r="BR377" s="285">
        <f t="shared" si="888"/>
        <v>5164.5535499999996</v>
      </c>
      <c r="BS377" s="286">
        <f t="shared" si="889"/>
        <v>3991</v>
      </c>
      <c r="BT377" s="266">
        <f>L377+O377+R377+U377+X377+AA377+AD377+AG377+AJ377+AM377+AP377+AS377+AV377+AY377+BB377+BE377+BH377+BK377+BN377+BQ377</f>
        <v>3472.17</v>
      </c>
      <c r="BU377" s="1010">
        <f>BV377*BU$3</f>
        <v>0</v>
      </c>
      <c r="BV377" s="1011">
        <f t="shared" si="890"/>
        <v>0</v>
      </c>
      <c r="BW377" s="1004">
        <f>BV377*BW$3</f>
        <v>0</v>
      </c>
      <c r="BX377" s="1010">
        <f t="shared" ref="BX377:BZ378" si="894">BR377+BU377</f>
        <v>5164.5535499999996</v>
      </c>
      <c r="BY377" s="1011">
        <f t="shared" si="894"/>
        <v>3991</v>
      </c>
      <c r="BZ377" s="1004">
        <f t="shared" si="894"/>
        <v>3472.17</v>
      </c>
      <c r="CA377" s="1010">
        <f t="shared" si="892"/>
        <v>0</v>
      </c>
      <c r="CB377" s="715"/>
      <c r="CC377" s="1004">
        <f>CB377*$CC$3</f>
        <v>0</v>
      </c>
      <c r="CD377" s="1013">
        <f>BX377+CA377</f>
        <v>5164.5535499999996</v>
      </c>
      <c r="CE377" s="1014">
        <f t="shared" ref="CE377:CF379" si="895">BY377+CB377</f>
        <v>3991</v>
      </c>
      <c r="CF377" s="1015">
        <f t="shared" si="895"/>
        <v>3472.17</v>
      </c>
      <c r="CG377" s="1016"/>
      <c r="CI377" s="1018"/>
    </row>
    <row r="378" spans="1:87" s="1017" customFormat="1" ht="15.95" customHeight="1">
      <c r="A378" s="177">
        <f t="shared" si="740"/>
        <v>331</v>
      </c>
      <c r="B378" s="173" t="s">
        <v>476</v>
      </c>
      <c r="C378" s="1019" t="s">
        <v>223</v>
      </c>
      <c r="D378" s="1020" t="s">
        <v>164</v>
      </c>
      <c r="E378" s="1021"/>
      <c r="F378" s="1022">
        <v>0</v>
      </c>
      <c r="G378" s="1208">
        <v>7483.21</v>
      </c>
      <c r="H378" s="1005"/>
      <c r="I378" s="1006">
        <v>7483.21</v>
      </c>
      <c r="J378" s="1007">
        <f>K378*J$3</f>
        <v>0</v>
      </c>
      <c r="K378" s="1008"/>
      <c r="L378" s="1009">
        <f>K378*L$3</f>
        <v>0</v>
      </c>
      <c r="M378" s="1007">
        <f>N378*M$3</f>
        <v>0</v>
      </c>
      <c r="N378" s="1008"/>
      <c r="O378" s="1009">
        <f>N378*O$3</f>
        <v>0</v>
      </c>
      <c r="P378" s="1007">
        <f>Q378*P$3</f>
        <v>0</v>
      </c>
      <c r="Q378" s="1008"/>
      <c r="R378" s="1009">
        <f>Q378*R$3</f>
        <v>0</v>
      </c>
      <c r="S378" s="1007">
        <f>T378*S$3</f>
        <v>0</v>
      </c>
      <c r="T378" s="1008"/>
      <c r="U378" s="1009">
        <f>T378*U$3</f>
        <v>0</v>
      </c>
      <c r="V378" s="1007">
        <f>W378*V$3</f>
        <v>0</v>
      </c>
      <c r="W378" s="1076"/>
      <c r="X378" s="1009">
        <f>W378*X$3</f>
        <v>0</v>
      </c>
      <c r="Y378" s="1007">
        <f>Z378*Y$3</f>
        <v>0</v>
      </c>
      <c r="Z378" s="1076"/>
      <c r="AA378" s="492">
        <f t="shared" si="887"/>
        <v>0</v>
      </c>
      <c r="AB378" s="1007">
        <f>AC378*AB$3</f>
        <v>0</v>
      </c>
      <c r="AC378" s="1008"/>
      <c r="AD378" s="1009">
        <f>AC378*AD$3</f>
        <v>0</v>
      </c>
      <c r="AE378" s="1007">
        <f>AF378*AE$3</f>
        <v>0</v>
      </c>
      <c r="AF378" s="1008"/>
      <c r="AG378" s="1009">
        <f>AF378*AG$3</f>
        <v>0</v>
      </c>
      <c r="AH378" s="1007">
        <f>AI378*AH$3</f>
        <v>0</v>
      </c>
      <c r="AI378" s="1008"/>
      <c r="AJ378" s="1009">
        <f>AI378*AJ$3</f>
        <v>0</v>
      </c>
      <c r="AK378" s="1007">
        <f>AL378*AK$3</f>
        <v>9683.6479005000001</v>
      </c>
      <c r="AL378" s="1008">
        <v>7483.21</v>
      </c>
      <c r="AM378" s="1009">
        <f>AL378*AM$3</f>
        <v>6510.3927000000003</v>
      </c>
      <c r="AN378" s="1007">
        <f t="shared" si="864"/>
        <v>-9683.6479005000001</v>
      </c>
      <c r="AO378" s="1008">
        <v>-7483.21</v>
      </c>
      <c r="AP378" s="1009">
        <f t="shared" si="865"/>
        <v>-6510.3927000000003</v>
      </c>
      <c r="AQ378" s="1007">
        <f t="shared" si="866"/>
        <v>9683.6479005000001</v>
      </c>
      <c r="AR378" s="1008">
        <v>7483.21</v>
      </c>
      <c r="AS378" s="1009">
        <f t="shared" si="867"/>
        <v>6510.3927000000003</v>
      </c>
      <c r="AT378" s="1007">
        <f t="shared" si="868"/>
        <v>0</v>
      </c>
      <c r="AU378" s="1008"/>
      <c r="AV378" s="1009">
        <f t="shared" si="869"/>
        <v>0</v>
      </c>
      <c r="AW378" s="1007">
        <f t="shared" si="870"/>
        <v>0</v>
      </c>
      <c r="AX378" s="1008"/>
      <c r="AY378" s="1009">
        <f t="shared" si="871"/>
        <v>0</v>
      </c>
      <c r="AZ378" s="1007">
        <f t="shared" si="872"/>
        <v>0</v>
      </c>
      <c r="BA378" s="1008"/>
      <c r="BB378" s="1009">
        <f t="shared" si="873"/>
        <v>0</v>
      </c>
      <c r="BC378" s="1007">
        <f t="shared" si="874"/>
        <v>0</v>
      </c>
      <c r="BD378" s="1008"/>
      <c r="BE378" s="1009">
        <f t="shared" si="875"/>
        <v>0</v>
      </c>
      <c r="BF378" s="1007">
        <f t="shared" si="876"/>
        <v>0</v>
      </c>
      <c r="BG378" s="1008"/>
      <c r="BH378" s="1009">
        <f t="shared" si="877"/>
        <v>0</v>
      </c>
      <c r="BI378" s="1007">
        <f t="shared" si="878"/>
        <v>0</v>
      </c>
      <c r="BJ378" s="1008"/>
      <c r="BK378" s="1009">
        <f t="shared" si="879"/>
        <v>0</v>
      </c>
      <c r="BL378" s="1007">
        <f t="shared" si="880"/>
        <v>0</v>
      </c>
      <c r="BM378" s="1008"/>
      <c r="BN378" s="1009">
        <f t="shared" si="881"/>
        <v>0</v>
      </c>
      <c r="BO378" s="1007">
        <f t="shared" si="882"/>
        <v>0</v>
      </c>
      <c r="BP378" s="1008"/>
      <c r="BQ378" s="1009">
        <f t="shared" si="883"/>
        <v>0</v>
      </c>
      <c r="BR378" s="285">
        <f t="shared" si="888"/>
        <v>9683.6479005000001</v>
      </c>
      <c r="BS378" s="286">
        <f t="shared" si="889"/>
        <v>7483.21</v>
      </c>
      <c r="BT378" s="266">
        <f t="shared" si="889"/>
        <v>6510.3927000000003</v>
      </c>
      <c r="BU378" s="1010">
        <f>BV378*BU$3</f>
        <v>0</v>
      </c>
      <c r="BV378" s="1011">
        <f t="shared" si="890"/>
        <v>0</v>
      </c>
      <c r="BW378" s="1004">
        <f>BV378*BW$3</f>
        <v>0</v>
      </c>
      <c r="BX378" s="1010">
        <f t="shared" si="894"/>
        <v>9683.6479005000001</v>
      </c>
      <c r="BY378" s="1011">
        <f t="shared" si="894"/>
        <v>7483.21</v>
      </c>
      <c r="BZ378" s="1004">
        <f t="shared" si="894"/>
        <v>6510.3927000000003</v>
      </c>
      <c r="CA378" s="1010">
        <f t="shared" si="892"/>
        <v>0</v>
      </c>
      <c r="CB378" s="715"/>
      <c r="CC378" s="1004">
        <f>CB378*$CC$3</f>
        <v>0</v>
      </c>
      <c r="CD378" s="1013">
        <f>BX378+CA378</f>
        <v>9683.6479005000001</v>
      </c>
      <c r="CE378" s="1014">
        <f t="shared" si="895"/>
        <v>7483.21</v>
      </c>
      <c r="CF378" s="1015">
        <f t="shared" si="895"/>
        <v>6510.3927000000003</v>
      </c>
      <c r="CG378" s="1016"/>
      <c r="CI378" s="1018"/>
    </row>
    <row r="379" spans="1:87" s="1017" customFormat="1" ht="15.95" customHeight="1">
      <c r="A379" s="1072">
        <f t="shared" si="740"/>
        <v>332</v>
      </c>
      <c r="B379" s="173" t="s">
        <v>1375</v>
      </c>
      <c r="C379" s="1019" t="s">
        <v>230</v>
      </c>
      <c r="D379" s="1683" t="s">
        <v>1269</v>
      </c>
      <c r="E379" s="1021"/>
      <c r="F379" s="1022">
        <v>0</v>
      </c>
      <c r="G379" s="1208">
        <v>1000</v>
      </c>
      <c r="H379" s="1005"/>
      <c r="I379" s="1006">
        <v>2260</v>
      </c>
      <c r="J379" s="1007">
        <f>K379*J$3</f>
        <v>0</v>
      </c>
      <c r="K379" s="1008"/>
      <c r="L379" s="1009">
        <f>K379*L$3</f>
        <v>0</v>
      </c>
      <c r="M379" s="1007">
        <f>N379*M$3</f>
        <v>0</v>
      </c>
      <c r="N379" s="1008"/>
      <c r="O379" s="1009">
        <f>N379*O$3</f>
        <v>0</v>
      </c>
      <c r="P379" s="1007">
        <f>Q379*P$3</f>
        <v>0</v>
      </c>
      <c r="Q379" s="1008"/>
      <c r="R379" s="1009">
        <f>Q379*R$3</f>
        <v>0</v>
      </c>
      <c r="S379" s="1007">
        <f>T379*S$3</f>
        <v>0</v>
      </c>
      <c r="T379" s="1008"/>
      <c r="U379" s="1009">
        <f>T379*U$3</f>
        <v>0</v>
      </c>
      <c r="V379" s="1007">
        <f>W379*V$3</f>
        <v>0</v>
      </c>
      <c r="W379" s="1076"/>
      <c r="X379" s="1009">
        <f>W379*X$3</f>
        <v>0</v>
      </c>
      <c r="Y379" s="1007">
        <f>Z379*Y$3</f>
        <v>0</v>
      </c>
      <c r="Z379" s="1076"/>
      <c r="AA379" s="492">
        <f t="shared" si="887"/>
        <v>0</v>
      </c>
      <c r="AB379" s="1007">
        <f>AC379*AB$3</f>
        <v>0</v>
      </c>
      <c r="AC379" s="1008"/>
      <c r="AD379" s="1009">
        <f>AC379*AD$3</f>
        <v>0</v>
      </c>
      <c r="AE379" s="1007">
        <f>AF379*AE$3</f>
        <v>0</v>
      </c>
      <c r="AF379" s="1008"/>
      <c r="AG379" s="1009">
        <f>AF379*AG$3</f>
        <v>0</v>
      </c>
      <c r="AH379" s="1007">
        <f>AI379*AH$3</f>
        <v>0</v>
      </c>
      <c r="AI379" s="1008"/>
      <c r="AJ379" s="1009">
        <f>AI379*AJ$3</f>
        <v>0</v>
      </c>
      <c r="AK379" s="1007">
        <f>AL379*AK$3</f>
        <v>0</v>
      </c>
      <c r="AL379" s="1008">
        <v>0</v>
      </c>
      <c r="AM379" s="1009">
        <f>AL379*AM$3</f>
        <v>0</v>
      </c>
      <c r="AN379" s="1007">
        <f t="shared" si="864"/>
        <v>0</v>
      </c>
      <c r="AO379" s="1008">
        <v>0</v>
      </c>
      <c r="AP379" s="1009">
        <f t="shared" si="865"/>
        <v>0</v>
      </c>
      <c r="AQ379" s="1007">
        <f t="shared" si="866"/>
        <v>0</v>
      </c>
      <c r="AR379" s="1008"/>
      <c r="AS379" s="1009">
        <f t="shared" si="867"/>
        <v>0</v>
      </c>
      <c r="AT379" s="1007">
        <f t="shared" si="868"/>
        <v>0</v>
      </c>
      <c r="AU379" s="1008"/>
      <c r="AV379" s="1009">
        <f t="shared" si="869"/>
        <v>0</v>
      </c>
      <c r="AW379" s="1007">
        <f t="shared" si="870"/>
        <v>0</v>
      </c>
      <c r="AX379" s="1008"/>
      <c r="AY379" s="1009">
        <f t="shared" si="871"/>
        <v>0</v>
      </c>
      <c r="AZ379" s="1007">
        <f t="shared" si="872"/>
        <v>0</v>
      </c>
      <c r="BA379" s="1008"/>
      <c r="BB379" s="1009">
        <f t="shared" si="873"/>
        <v>0</v>
      </c>
      <c r="BC379" s="1007">
        <f t="shared" si="874"/>
        <v>0</v>
      </c>
      <c r="BD379" s="1008"/>
      <c r="BE379" s="1009">
        <f t="shared" si="875"/>
        <v>0</v>
      </c>
      <c r="BF379" s="1007">
        <f t="shared" si="876"/>
        <v>0</v>
      </c>
      <c r="BG379" s="1008"/>
      <c r="BH379" s="1009">
        <f t="shared" si="877"/>
        <v>0</v>
      </c>
      <c r="BI379" s="1007">
        <f t="shared" si="878"/>
        <v>0</v>
      </c>
      <c r="BJ379" s="1008"/>
      <c r="BK379" s="1009">
        <f t="shared" si="879"/>
        <v>0</v>
      </c>
      <c r="BL379" s="1007">
        <f t="shared" si="880"/>
        <v>0</v>
      </c>
      <c r="BM379" s="1008"/>
      <c r="BN379" s="1009">
        <f t="shared" si="881"/>
        <v>0</v>
      </c>
      <c r="BO379" s="1007">
        <f t="shared" si="882"/>
        <v>0</v>
      </c>
      <c r="BP379" s="1008"/>
      <c r="BQ379" s="1009">
        <f t="shared" si="883"/>
        <v>0</v>
      </c>
      <c r="BR379" s="285">
        <f t="shared" si="888"/>
        <v>0</v>
      </c>
      <c r="BS379" s="286">
        <f t="shared" si="889"/>
        <v>0</v>
      </c>
      <c r="BT379" s="266">
        <f t="shared" si="889"/>
        <v>0</v>
      </c>
      <c r="BU379" s="1010">
        <f>BV379*BU$3</f>
        <v>2869.748</v>
      </c>
      <c r="BV379" s="1011">
        <f t="shared" si="890"/>
        <v>2260</v>
      </c>
      <c r="BW379" s="1004">
        <f>BV379*BW$3</f>
        <v>1935.4120200000002</v>
      </c>
      <c r="BX379" s="1010">
        <f t="shared" ref="BX379:BZ380" si="896">BR379+BU379</f>
        <v>2869.748</v>
      </c>
      <c r="BY379" s="1011">
        <f t="shared" si="896"/>
        <v>2260</v>
      </c>
      <c r="BZ379" s="1004">
        <f t="shared" si="896"/>
        <v>1935.4120200000002</v>
      </c>
      <c r="CA379" s="1010">
        <f t="shared" si="892"/>
        <v>2869.748</v>
      </c>
      <c r="CB379" s="715">
        <v>2260</v>
      </c>
      <c r="CC379" s="1004">
        <f>CB379*$CC$3</f>
        <v>1935.4120200000002</v>
      </c>
      <c r="CD379" s="1013">
        <f>BX379+CA379</f>
        <v>5739.4960000000001</v>
      </c>
      <c r="CE379" s="1014">
        <f t="shared" si="895"/>
        <v>4520</v>
      </c>
      <c r="CF379" s="1015">
        <f t="shared" si="895"/>
        <v>3870.8240400000004</v>
      </c>
      <c r="CG379" s="1016"/>
      <c r="CI379" s="1018"/>
    </row>
    <row r="380" spans="1:87" s="1017" customFormat="1" ht="15.95" customHeight="1">
      <c r="A380" s="1445">
        <f t="shared" si="740"/>
        <v>333</v>
      </c>
      <c r="B380" s="173" t="s">
        <v>1380</v>
      </c>
      <c r="C380" s="1019" t="s">
        <v>230</v>
      </c>
      <c r="D380" s="1682" t="s">
        <v>1270</v>
      </c>
      <c r="E380" s="1021"/>
      <c r="F380" s="1022">
        <v>0</v>
      </c>
      <c r="G380" s="1208">
        <v>2000</v>
      </c>
      <c r="H380" s="1005"/>
      <c r="I380" s="1006">
        <v>1829</v>
      </c>
      <c r="J380" s="1007">
        <f>K380*J$3</f>
        <v>0</v>
      </c>
      <c r="K380" s="1008"/>
      <c r="L380" s="1009">
        <f>K380*L$3</f>
        <v>0</v>
      </c>
      <c r="M380" s="1007">
        <f>N380*M$3</f>
        <v>0</v>
      </c>
      <c r="N380" s="1008"/>
      <c r="O380" s="1009">
        <f>N380*O$3</f>
        <v>0</v>
      </c>
      <c r="P380" s="1007">
        <f>Q380*P$3</f>
        <v>0</v>
      </c>
      <c r="Q380" s="1008"/>
      <c r="R380" s="1009">
        <f>Q380*R$3</f>
        <v>0</v>
      </c>
      <c r="S380" s="1007">
        <f>T380*S$3</f>
        <v>0</v>
      </c>
      <c r="T380" s="1008"/>
      <c r="U380" s="1009">
        <f>T380*U$3</f>
        <v>0</v>
      </c>
      <c r="V380" s="1007">
        <f>W380*V$3</f>
        <v>0</v>
      </c>
      <c r="W380" s="1076"/>
      <c r="X380" s="1009">
        <f>W380*X$3</f>
        <v>0</v>
      </c>
      <c r="Y380" s="1007">
        <f>Z380*Y$3</f>
        <v>0</v>
      </c>
      <c r="Z380" s="1076"/>
      <c r="AA380" s="492">
        <f t="shared" ref="AA380" si="897">Z380*AA$3</f>
        <v>0</v>
      </c>
      <c r="AB380" s="1007">
        <f>AC380*AB$3</f>
        <v>0</v>
      </c>
      <c r="AC380" s="1008"/>
      <c r="AD380" s="1009">
        <f>AC380*AD$3</f>
        <v>0</v>
      </c>
      <c r="AE380" s="1007">
        <f>AF380*AE$3</f>
        <v>0</v>
      </c>
      <c r="AF380" s="1008"/>
      <c r="AG380" s="1009">
        <f>AF380*AG$3</f>
        <v>0</v>
      </c>
      <c r="AH380" s="1007">
        <f>AI380*AH$3</f>
        <v>0</v>
      </c>
      <c r="AI380" s="1008"/>
      <c r="AJ380" s="1009">
        <f>AI380*AJ$3</f>
        <v>0</v>
      </c>
      <c r="AK380" s="1007">
        <f>AL380*AK$3</f>
        <v>0</v>
      </c>
      <c r="AL380" s="1008">
        <v>0</v>
      </c>
      <c r="AM380" s="1009">
        <f>AL380*AM$3</f>
        <v>0</v>
      </c>
      <c r="AN380" s="1007">
        <f t="shared" ref="AN380" si="898">AO380*AN$3</f>
        <v>0</v>
      </c>
      <c r="AO380" s="1008">
        <v>0</v>
      </c>
      <c r="AP380" s="1009">
        <f t="shared" ref="AP380" si="899">AO380*AP$3</f>
        <v>0</v>
      </c>
      <c r="AQ380" s="1007">
        <f t="shared" ref="AQ380" si="900">AR380*AQ$3</f>
        <v>0</v>
      </c>
      <c r="AR380" s="1008"/>
      <c r="AS380" s="1009">
        <f t="shared" ref="AS380" si="901">AR380*AS$3</f>
        <v>0</v>
      </c>
      <c r="AT380" s="1007">
        <f t="shared" ref="AT380" si="902">AU380*AT$3</f>
        <v>0</v>
      </c>
      <c r="AU380" s="1008"/>
      <c r="AV380" s="1009">
        <f t="shared" ref="AV380" si="903">AU380*AV$3</f>
        <v>0</v>
      </c>
      <c r="AW380" s="1007">
        <f t="shared" ref="AW380" si="904">AX380*AW$3</f>
        <v>0</v>
      </c>
      <c r="AX380" s="1008"/>
      <c r="AY380" s="1009">
        <f t="shared" ref="AY380" si="905">AX380*AY$3</f>
        <v>0</v>
      </c>
      <c r="AZ380" s="1007">
        <f t="shared" ref="AZ380" si="906">BA380*AZ$3</f>
        <v>0</v>
      </c>
      <c r="BA380" s="1008"/>
      <c r="BB380" s="1009">
        <f t="shared" ref="BB380" si="907">BA380*BB$3</f>
        <v>0</v>
      </c>
      <c r="BC380" s="1007">
        <f t="shared" ref="BC380" si="908">BD380*BC$3</f>
        <v>0</v>
      </c>
      <c r="BD380" s="1008"/>
      <c r="BE380" s="1009">
        <f t="shared" ref="BE380" si="909">BD380*BE$3</f>
        <v>0</v>
      </c>
      <c r="BF380" s="1007">
        <f t="shared" ref="BF380" si="910">BG380*BF$3</f>
        <v>0</v>
      </c>
      <c r="BG380" s="1008"/>
      <c r="BH380" s="1009">
        <f t="shared" ref="BH380" si="911">BG380*BH$3</f>
        <v>0</v>
      </c>
      <c r="BI380" s="1007">
        <f t="shared" ref="BI380" si="912">BJ380*BI$3</f>
        <v>0</v>
      </c>
      <c r="BJ380" s="1008"/>
      <c r="BK380" s="1009">
        <f t="shared" ref="BK380" si="913">BJ380*BK$3</f>
        <v>0</v>
      </c>
      <c r="BL380" s="1007">
        <f t="shared" ref="BL380" si="914">BM380*BL$3</f>
        <v>0</v>
      </c>
      <c r="BM380" s="1008"/>
      <c r="BN380" s="1009">
        <f t="shared" ref="BN380" si="915">BM380*BN$3</f>
        <v>0</v>
      </c>
      <c r="BO380" s="1007">
        <f t="shared" ref="BO380" si="916">BP380*BO$3</f>
        <v>0</v>
      </c>
      <c r="BP380" s="1008"/>
      <c r="BQ380" s="1009">
        <f t="shared" ref="BQ380" si="917">BP380*BQ$3</f>
        <v>0</v>
      </c>
      <c r="BR380" s="285">
        <f t="shared" si="888"/>
        <v>0</v>
      </c>
      <c r="BS380" s="286">
        <f t="shared" ref="BS380" si="918">K380+N380+Q380+T380+W380+Z380+AC380+AF380+AI380+AL380+AO380+AR380+AU380+AX380+BA380+BD380+BG380+BJ380+BM380+BP380</f>
        <v>0</v>
      </c>
      <c r="BT380" s="266">
        <f t="shared" ref="BT380" si="919">L380+O380+R380+U380+X380+AA380+AD380+AG380+AJ380+AM380+AP380+AS380+AV380+AY380+BB380+BE380+BH380+BK380+BN380+BQ380</f>
        <v>0</v>
      </c>
      <c r="BU380" s="1010">
        <f>BV380*BU$3</f>
        <v>2322.4641999999999</v>
      </c>
      <c r="BV380" s="1011">
        <f t="shared" si="890"/>
        <v>1829</v>
      </c>
      <c r="BW380" s="1004">
        <f>BV380*BW$3</f>
        <v>1566.313533</v>
      </c>
      <c r="BX380" s="1010">
        <f t="shared" si="896"/>
        <v>2322.4641999999999</v>
      </c>
      <c r="BY380" s="1011">
        <f t="shared" si="896"/>
        <v>1829</v>
      </c>
      <c r="BZ380" s="1004">
        <f t="shared" si="896"/>
        <v>1566.313533</v>
      </c>
      <c r="CA380" s="1010">
        <f t="shared" si="892"/>
        <v>2539.6</v>
      </c>
      <c r="CB380" s="715">
        <v>2000</v>
      </c>
      <c r="CC380" s="1004">
        <f>CB380*$CC$3</f>
        <v>1712.7540000000001</v>
      </c>
      <c r="CD380" s="1013">
        <f>BX380+CA380</f>
        <v>4862.0641999999998</v>
      </c>
      <c r="CE380" s="1014">
        <f t="shared" ref="CE380" si="920">BY380+CB380</f>
        <v>3829</v>
      </c>
      <c r="CF380" s="1015">
        <f t="shared" ref="CF380" si="921">BZ380+CC380</f>
        <v>3279.0675330000004</v>
      </c>
      <c r="CG380" s="1016"/>
      <c r="CI380" s="1018"/>
    </row>
    <row r="381" spans="1:87" s="972" customFormat="1" ht="15.95" customHeight="1">
      <c r="A381" s="177">
        <f>A379+1</f>
        <v>333</v>
      </c>
      <c r="B381" s="1998" t="s">
        <v>434</v>
      </c>
      <c r="C381" s="1999"/>
      <c r="D381" s="2000"/>
      <c r="E381" s="185"/>
      <c r="F381" s="758"/>
      <c r="G381" s="266"/>
      <c r="H381" s="183"/>
      <c r="I381" s="207"/>
      <c r="J381" s="547">
        <f t="shared" si="845"/>
        <v>0</v>
      </c>
      <c r="K381" s="195"/>
      <c r="L381" s="492">
        <f t="shared" si="846"/>
        <v>0</v>
      </c>
      <c r="M381" s="547">
        <f t="shared" si="847"/>
        <v>0</v>
      </c>
      <c r="N381" s="195"/>
      <c r="O381" s="492">
        <f t="shared" si="848"/>
        <v>0</v>
      </c>
      <c r="P381" s="547">
        <f t="shared" si="849"/>
        <v>0</v>
      </c>
      <c r="Q381" s="195"/>
      <c r="R381" s="492">
        <f t="shared" si="850"/>
        <v>0</v>
      </c>
      <c r="S381" s="547">
        <f t="shared" si="851"/>
        <v>0</v>
      </c>
      <c r="T381" s="195"/>
      <c r="U381" s="492">
        <f t="shared" si="852"/>
        <v>0</v>
      </c>
      <c r="V381" s="547">
        <f t="shared" si="853"/>
        <v>0</v>
      </c>
      <c r="W381" s="1074"/>
      <c r="X381" s="492">
        <f t="shared" si="854"/>
        <v>0</v>
      </c>
      <c r="Y381" s="547">
        <f t="shared" si="855"/>
        <v>0</v>
      </c>
      <c r="Z381" s="1074"/>
      <c r="AA381" s="492">
        <f t="shared" si="887"/>
        <v>0</v>
      </c>
      <c r="AB381" s="547">
        <f t="shared" si="856"/>
        <v>0</v>
      </c>
      <c r="AC381" s="195"/>
      <c r="AD381" s="492">
        <f t="shared" si="857"/>
        <v>0</v>
      </c>
      <c r="AE381" s="547">
        <f t="shared" si="858"/>
        <v>0</v>
      </c>
      <c r="AF381" s="195"/>
      <c r="AG381" s="492">
        <f t="shared" si="859"/>
        <v>0</v>
      </c>
      <c r="AH381" s="547">
        <f t="shared" si="860"/>
        <v>0</v>
      </c>
      <c r="AI381" s="195"/>
      <c r="AJ381" s="492">
        <f t="shared" si="861"/>
        <v>0</v>
      </c>
      <c r="AK381" s="547">
        <f t="shared" si="862"/>
        <v>0</v>
      </c>
      <c r="AL381" s="195"/>
      <c r="AM381" s="492">
        <f t="shared" si="863"/>
        <v>0</v>
      </c>
      <c r="AN381" s="547">
        <f t="shared" ref="AN381:AN386" si="922">AO381*AN$3</f>
        <v>0</v>
      </c>
      <c r="AO381" s="195"/>
      <c r="AP381" s="492">
        <f t="shared" ref="AP381:AP386" si="923">AO381*AP$3</f>
        <v>0</v>
      </c>
      <c r="AQ381" s="547">
        <f t="shared" ref="AQ381:AQ386" si="924">AR381*AQ$3</f>
        <v>0</v>
      </c>
      <c r="AR381" s="195"/>
      <c r="AS381" s="492">
        <f t="shared" ref="AS381:AS386" si="925">AR381*AS$3</f>
        <v>0</v>
      </c>
      <c r="AT381" s="547">
        <f t="shared" ref="AT381:AT386" si="926">AU381*AT$3</f>
        <v>0</v>
      </c>
      <c r="AU381" s="195"/>
      <c r="AV381" s="492">
        <f t="shared" ref="AV381:AV386" si="927">AU381*AV$3</f>
        <v>0</v>
      </c>
      <c r="AW381" s="547">
        <f t="shared" ref="AW381:AW386" si="928">AX381*AW$3</f>
        <v>0</v>
      </c>
      <c r="AX381" s="195"/>
      <c r="AY381" s="492">
        <f t="shared" ref="AY381:AY386" si="929">AX381*AY$3</f>
        <v>0</v>
      </c>
      <c r="AZ381" s="547">
        <f t="shared" ref="AZ381:AZ386" si="930">BA381*AZ$3</f>
        <v>0</v>
      </c>
      <c r="BA381" s="195"/>
      <c r="BB381" s="492">
        <f t="shared" ref="BB381:BB386" si="931">BA381*BB$3</f>
        <v>0</v>
      </c>
      <c r="BC381" s="547">
        <f t="shared" ref="BC381:BC386" si="932">BD381*BC$3</f>
        <v>0</v>
      </c>
      <c r="BD381" s="195"/>
      <c r="BE381" s="492">
        <f t="shared" ref="BE381:BE386" si="933">BD381*BE$3</f>
        <v>0</v>
      </c>
      <c r="BF381" s="547">
        <f t="shared" ref="BF381:BF386" si="934">BG381*BF$3</f>
        <v>0</v>
      </c>
      <c r="BG381" s="195"/>
      <c r="BH381" s="492">
        <f t="shared" ref="BH381:BH386" si="935">BG381*BH$3</f>
        <v>0</v>
      </c>
      <c r="BI381" s="547">
        <f t="shared" ref="BI381:BI386" si="936">BJ381*BI$3</f>
        <v>0</v>
      </c>
      <c r="BJ381" s="195"/>
      <c r="BK381" s="492">
        <f t="shared" ref="BK381:BK386" si="937">BJ381*BK$3</f>
        <v>0</v>
      </c>
      <c r="BL381" s="547">
        <f t="shared" ref="BL381:BL386" si="938">BM381*BL$3</f>
        <v>0</v>
      </c>
      <c r="BM381" s="195"/>
      <c r="BN381" s="492">
        <f t="shared" ref="BN381:BN386" si="939">BM381*BN$3</f>
        <v>0</v>
      </c>
      <c r="BO381" s="547">
        <f t="shared" ref="BO381:BO386" si="940">BP381*BO$3</f>
        <v>0</v>
      </c>
      <c r="BP381" s="195"/>
      <c r="BQ381" s="492">
        <f t="shared" ref="BQ381:BQ386" si="941">BP381*BQ$3</f>
        <v>0</v>
      </c>
      <c r="BR381" s="285"/>
      <c r="BS381" s="286">
        <f>K381+N381+Q381+T381+W381+Z381+AC381+AF381+AI381+AL381</f>
        <v>0</v>
      </c>
      <c r="BT381" s="266"/>
      <c r="BU381" s="285"/>
      <c r="BV381" s="286"/>
      <c r="BW381" s="266"/>
      <c r="BX381" s="285"/>
      <c r="BY381" s="286"/>
      <c r="BZ381" s="266"/>
      <c r="CA381" s="285"/>
      <c r="CB381" s="715"/>
      <c r="CC381" s="266"/>
      <c r="CD381" s="309"/>
      <c r="CE381" s="310"/>
      <c r="CF381" s="308"/>
      <c r="CG381" s="326"/>
      <c r="CI381" s="737"/>
    </row>
    <row r="382" spans="1:87" s="972" customFormat="1" ht="15.95" customHeight="1">
      <c r="A382" s="177">
        <f t="shared" si="740"/>
        <v>334</v>
      </c>
      <c r="B382" s="173" t="s">
        <v>361</v>
      </c>
      <c r="C382" s="139" t="s">
        <v>230</v>
      </c>
      <c r="D382" s="174" t="s">
        <v>362</v>
      </c>
      <c r="E382" s="223"/>
      <c r="F382" s="764">
        <f>[1]Consultants!F128</f>
        <v>166700</v>
      </c>
      <c r="G382" s="1207">
        <v>129580</v>
      </c>
      <c r="H382" s="183"/>
      <c r="I382" s="207">
        <v>129580</v>
      </c>
      <c r="J382" s="547">
        <f t="shared" si="845"/>
        <v>0</v>
      </c>
      <c r="K382" s="195"/>
      <c r="L382" s="492">
        <f t="shared" si="846"/>
        <v>0</v>
      </c>
      <c r="M382" s="547">
        <f t="shared" si="847"/>
        <v>0</v>
      </c>
      <c r="N382" s="195"/>
      <c r="O382" s="492">
        <f t="shared" si="848"/>
        <v>0</v>
      </c>
      <c r="P382" s="547">
        <f t="shared" si="849"/>
        <v>20083.534636</v>
      </c>
      <c r="Q382" s="195">
        <v>13640</v>
      </c>
      <c r="R382" s="492">
        <f t="shared" si="850"/>
        <v>12661.88924</v>
      </c>
      <c r="S382" s="547">
        <f t="shared" si="851"/>
        <v>58664.952770423995</v>
      </c>
      <c r="T382" s="195">
        <v>40920</v>
      </c>
      <c r="U382" s="492">
        <f t="shared" si="852"/>
        <v>37576.485315600003</v>
      </c>
      <c r="V382" s="547">
        <f t="shared" si="853"/>
        <v>97079.632125300006</v>
      </c>
      <c r="W382" s="1074">
        <v>75020</v>
      </c>
      <c r="X382" s="492">
        <f t="shared" si="854"/>
        <v>65267.40030008</v>
      </c>
      <c r="Y382" s="547">
        <f t="shared" si="855"/>
        <v>0</v>
      </c>
      <c r="Z382" s="1074"/>
      <c r="AA382" s="492">
        <f t="shared" si="887"/>
        <v>0</v>
      </c>
      <c r="AB382" s="547">
        <f t="shared" si="856"/>
        <v>0</v>
      </c>
      <c r="AC382" s="195"/>
      <c r="AD382" s="492">
        <f t="shared" si="857"/>
        <v>0</v>
      </c>
      <c r="AE382" s="547">
        <f t="shared" si="858"/>
        <v>0</v>
      </c>
      <c r="AF382" s="195"/>
      <c r="AG382" s="492">
        <f t="shared" si="859"/>
        <v>0</v>
      </c>
      <c r="AH382" s="547">
        <f t="shared" si="860"/>
        <v>0</v>
      </c>
      <c r="AI382" s="195"/>
      <c r="AJ382" s="492">
        <f t="shared" si="861"/>
        <v>0</v>
      </c>
      <c r="AK382" s="547">
        <f t="shared" si="862"/>
        <v>0</v>
      </c>
      <c r="AL382" s="195"/>
      <c r="AM382" s="492">
        <f t="shared" si="863"/>
        <v>0</v>
      </c>
      <c r="AN382" s="547">
        <f t="shared" si="922"/>
        <v>0</v>
      </c>
      <c r="AO382" s="195"/>
      <c r="AP382" s="492">
        <f t="shared" si="923"/>
        <v>0</v>
      </c>
      <c r="AQ382" s="547">
        <f t="shared" si="924"/>
        <v>0</v>
      </c>
      <c r="AR382" s="195"/>
      <c r="AS382" s="492">
        <f t="shared" si="925"/>
        <v>0</v>
      </c>
      <c r="AT382" s="547">
        <f t="shared" si="926"/>
        <v>0</v>
      </c>
      <c r="AU382" s="195"/>
      <c r="AV382" s="492">
        <f t="shared" si="927"/>
        <v>0</v>
      </c>
      <c r="AW382" s="547">
        <f t="shared" si="928"/>
        <v>0</v>
      </c>
      <c r="AX382" s="195"/>
      <c r="AY382" s="492">
        <f t="shared" si="929"/>
        <v>0</v>
      </c>
      <c r="AZ382" s="547">
        <f t="shared" si="930"/>
        <v>0</v>
      </c>
      <c r="BA382" s="195"/>
      <c r="BB382" s="492">
        <f t="shared" si="931"/>
        <v>0</v>
      </c>
      <c r="BC382" s="547">
        <f t="shared" si="932"/>
        <v>0</v>
      </c>
      <c r="BD382" s="195"/>
      <c r="BE382" s="492">
        <f t="shared" si="933"/>
        <v>0</v>
      </c>
      <c r="BF382" s="547">
        <f t="shared" si="934"/>
        <v>0</v>
      </c>
      <c r="BG382" s="195"/>
      <c r="BH382" s="492">
        <f t="shared" si="935"/>
        <v>0</v>
      </c>
      <c r="BI382" s="547">
        <f t="shared" si="936"/>
        <v>0</v>
      </c>
      <c r="BJ382" s="195"/>
      <c r="BK382" s="492">
        <f t="shared" si="937"/>
        <v>0</v>
      </c>
      <c r="BL382" s="547">
        <f t="shared" si="938"/>
        <v>0</v>
      </c>
      <c r="BM382" s="195"/>
      <c r="BN382" s="492">
        <f t="shared" si="939"/>
        <v>0</v>
      </c>
      <c r="BO382" s="547">
        <f t="shared" si="940"/>
        <v>0</v>
      </c>
      <c r="BP382" s="195"/>
      <c r="BQ382" s="492">
        <f t="shared" si="941"/>
        <v>0</v>
      </c>
      <c r="BR382" s="285">
        <f>V382+Y382+AB382+AE382+AH382+AK382+S382+P382+M382+J382+AN382+AQ382+AT382+AW382+AZ382+BC382+BF382+BI382+BL382+BO382</f>
        <v>175828.11953172399</v>
      </c>
      <c r="BS382" s="286">
        <f>K382+N382+Q382+T382+W382+Z382+AC382+AF382+AI382+AL382+AO382+AR382+AU382+AX382+BA382+BD382+BG382+BJ382+BM382+BP382</f>
        <v>129580</v>
      </c>
      <c r="BT382" s="266">
        <f>L382+O382+R382+U382+X382+AA382+AD382+AG382+AJ382+AM382+AP382+AS382+AV382+AY382+BB382+BE382+BH382+BK382+BN382+BQ382</f>
        <v>115505.77485568001</v>
      </c>
      <c r="BU382" s="740">
        <f t="shared" si="884"/>
        <v>0</v>
      </c>
      <c r="BV382" s="712">
        <f t="shared" ref="BV382:BV392" si="942">I382-BS382</f>
        <v>0</v>
      </c>
      <c r="BW382" s="266">
        <f t="shared" si="885"/>
        <v>0</v>
      </c>
      <c r="BX382" s="285">
        <f t="shared" ref="BX382:BZ397" si="943">BR382+BU382</f>
        <v>175828.11953172399</v>
      </c>
      <c r="BY382" s="286">
        <f t="shared" si="943"/>
        <v>129580</v>
      </c>
      <c r="BZ382" s="266">
        <f t="shared" si="943"/>
        <v>115505.77485568001</v>
      </c>
      <c r="CA382" s="285">
        <f t="shared" ref="CA382:CA397" si="944">CB382*CA$3</f>
        <v>0</v>
      </c>
      <c r="CB382" s="715"/>
      <c r="CC382" s="266">
        <f t="shared" si="886"/>
        <v>0</v>
      </c>
      <c r="CD382" s="309">
        <f t="shared" ref="CD382:CF397" si="945">BX382+CA382</f>
        <v>175828.11953172399</v>
      </c>
      <c r="CE382" s="310">
        <f t="shared" si="945"/>
        <v>129580</v>
      </c>
      <c r="CF382" s="308">
        <f t="shared" si="945"/>
        <v>115505.77485568001</v>
      </c>
      <c r="CG382" s="326"/>
      <c r="CI382" s="737" t="s">
        <v>311</v>
      </c>
    </row>
    <row r="383" spans="1:87" s="972" customFormat="1" ht="15.95" customHeight="1">
      <c r="A383" s="177">
        <f t="shared" si="740"/>
        <v>335</v>
      </c>
      <c r="B383" s="165" t="s">
        <v>364</v>
      </c>
      <c r="C383" s="134" t="s">
        <v>230</v>
      </c>
      <c r="D383" s="166" t="s">
        <v>363</v>
      </c>
      <c r="E383" s="218"/>
      <c r="F383" s="758">
        <f>[1]Consultants!F132</f>
        <v>287400</v>
      </c>
      <c r="G383" s="1207">
        <v>202280</v>
      </c>
      <c r="H383" s="183"/>
      <c r="I383" s="207">
        <v>202280</v>
      </c>
      <c r="J383" s="547">
        <f t="shared" si="845"/>
        <v>0</v>
      </c>
      <c r="K383" s="195"/>
      <c r="L383" s="492">
        <f t="shared" si="846"/>
        <v>0</v>
      </c>
      <c r="M383" s="547">
        <f t="shared" si="847"/>
        <v>0</v>
      </c>
      <c r="N383" s="195"/>
      <c r="O383" s="492">
        <f t="shared" si="848"/>
        <v>0</v>
      </c>
      <c r="P383" s="547">
        <f t="shared" si="849"/>
        <v>0</v>
      </c>
      <c r="Q383" s="195"/>
      <c r="R383" s="492">
        <f t="shared" si="850"/>
        <v>0</v>
      </c>
      <c r="S383" s="547">
        <f t="shared" si="851"/>
        <v>0</v>
      </c>
      <c r="T383" s="195"/>
      <c r="U383" s="492">
        <f t="shared" si="852"/>
        <v>0</v>
      </c>
      <c r="V383" s="547">
        <f t="shared" si="853"/>
        <v>0</v>
      </c>
      <c r="W383" s="1074"/>
      <c r="X383" s="492">
        <f t="shared" si="854"/>
        <v>0</v>
      </c>
      <c r="Y383" s="547">
        <f t="shared" si="855"/>
        <v>24849.086494005282</v>
      </c>
      <c r="Z383" s="1074">
        <v>20228</v>
      </c>
      <c r="AA383" s="492">
        <f t="shared" si="887"/>
        <v>16841.24396453824</v>
      </c>
      <c r="AB383" s="547">
        <f t="shared" si="856"/>
        <v>53642.632309967994</v>
      </c>
      <c r="AC383" s="195">
        <v>40456</v>
      </c>
      <c r="AD383" s="492">
        <f t="shared" si="857"/>
        <v>34950.669119508479</v>
      </c>
      <c r="AE383" s="547">
        <f t="shared" si="858"/>
        <v>104704.17359999999</v>
      </c>
      <c r="AF383" s="195">
        <v>80912</v>
      </c>
      <c r="AG383" s="492">
        <f t="shared" si="859"/>
        <v>70393.440000000002</v>
      </c>
      <c r="AH383" s="547">
        <f t="shared" si="860"/>
        <v>0</v>
      </c>
      <c r="AI383" s="195"/>
      <c r="AJ383" s="492">
        <f t="shared" si="861"/>
        <v>0</v>
      </c>
      <c r="AK383" s="547">
        <f t="shared" si="862"/>
        <v>0</v>
      </c>
      <c r="AL383" s="195">
        <v>0</v>
      </c>
      <c r="AM383" s="492">
        <f t="shared" si="863"/>
        <v>0</v>
      </c>
      <c r="AN383" s="547">
        <f t="shared" si="922"/>
        <v>0</v>
      </c>
      <c r="AO383" s="195"/>
      <c r="AP383" s="492">
        <f t="shared" si="923"/>
        <v>0</v>
      </c>
      <c r="AQ383" s="547">
        <f t="shared" si="924"/>
        <v>78528.1302</v>
      </c>
      <c r="AR383" s="195">
        <v>60684</v>
      </c>
      <c r="AS383" s="492">
        <f t="shared" si="925"/>
        <v>52795.08</v>
      </c>
      <c r="AT383" s="547">
        <f t="shared" si="926"/>
        <v>0</v>
      </c>
      <c r="AU383" s="195"/>
      <c r="AV383" s="492">
        <f t="shared" si="927"/>
        <v>0</v>
      </c>
      <c r="AW383" s="547">
        <f t="shared" si="928"/>
        <v>0</v>
      </c>
      <c r="AX383" s="195"/>
      <c r="AY383" s="492">
        <f t="shared" si="929"/>
        <v>0</v>
      </c>
      <c r="AZ383" s="547">
        <f t="shared" si="930"/>
        <v>0</v>
      </c>
      <c r="BA383" s="195"/>
      <c r="BB383" s="492">
        <f t="shared" si="931"/>
        <v>0</v>
      </c>
      <c r="BC383" s="547">
        <f t="shared" si="932"/>
        <v>0</v>
      </c>
      <c r="BD383" s="195"/>
      <c r="BE383" s="492">
        <f t="shared" si="933"/>
        <v>0</v>
      </c>
      <c r="BF383" s="547">
        <f t="shared" si="934"/>
        <v>0</v>
      </c>
      <c r="BG383" s="195"/>
      <c r="BH383" s="492">
        <f t="shared" si="935"/>
        <v>0</v>
      </c>
      <c r="BI383" s="547">
        <f t="shared" si="936"/>
        <v>0</v>
      </c>
      <c r="BJ383" s="195"/>
      <c r="BK383" s="492">
        <f t="shared" si="937"/>
        <v>0</v>
      </c>
      <c r="BL383" s="547">
        <f t="shared" si="938"/>
        <v>0</v>
      </c>
      <c r="BM383" s="195"/>
      <c r="BN383" s="492">
        <f t="shared" si="939"/>
        <v>0</v>
      </c>
      <c r="BO383" s="547">
        <f t="shared" si="940"/>
        <v>0</v>
      </c>
      <c r="BP383" s="195"/>
      <c r="BQ383" s="492">
        <f t="shared" si="941"/>
        <v>0</v>
      </c>
      <c r="BR383" s="285">
        <f t="shared" ref="BR383:BR391" si="946">V383+Y383+AB383+AE383+AH383+AK383+S383+P383+M383+J383+AN383+AQ383+AT383+AW383+AZ383+BC383+BF383+BI383+BL383+BO383</f>
        <v>261724.02260397328</v>
      </c>
      <c r="BS383" s="286">
        <f t="shared" ref="BS383:BS391" si="947">K383+N383+Q383+T383+W383+Z383+AC383+AF383+AI383+AL383+AO383+AR383+AU383+AX383+BA383+BD383+BG383+BJ383+BM383+BP383</f>
        <v>202280</v>
      </c>
      <c r="BT383" s="266">
        <f t="shared" ref="BT383:BT391" si="948">L383+O383+R383+U383+X383+AA383+AD383+AG383+AJ383+AM383+AP383+AS383+AV383+AY383+BB383+BE383+BH383+BK383+BN383+BQ383</f>
        <v>174980.4330840467</v>
      </c>
      <c r="BU383" s="740">
        <f t="shared" si="884"/>
        <v>0</v>
      </c>
      <c r="BV383" s="712">
        <f t="shared" si="942"/>
        <v>0</v>
      </c>
      <c r="BW383" s="266">
        <f t="shared" si="885"/>
        <v>0</v>
      </c>
      <c r="BX383" s="285">
        <f t="shared" si="943"/>
        <v>261724.02260397328</v>
      </c>
      <c r="BY383" s="286">
        <f t="shared" si="943"/>
        <v>202280</v>
      </c>
      <c r="BZ383" s="266">
        <f t="shared" si="943"/>
        <v>174980.4330840467</v>
      </c>
      <c r="CA383" s="285">
        <f t="shared" si="944"/>
        <v>0</v>
      </c>
      <c r="CB383" s="715"/>
      <c r="CC383" s="266">
        <f t="shared" si="886"/>
        <v>0</v>
      </c>
      <c r="CD383" s="309">
        <f t="shared" si="945"/>
        <v>261724.02260397328</v>
      </c>
      <c r="CE383" s="310">
        <f t="shared" si="945"/>
        <v>202280</v>
      </c>
      <c r="CF383" s="308">
        <f t="shared" si="945"/>
        <v>174980.4330840467</v>
      </c>
      <c r="CG383" s="326"/>
      <c r="CI383" s="737" t="s">
        <v>543</v>
      </c>
    </row>
    <row r="384" spans="1:87" s="972" customFormat="1" ht="15.95" customHeight="1">
      <c r="A384" s="177">
        <f t="shared" si="740"/>
        <v>336</v>
      </c>
      <c r="B384" s="1801" t="s">
        <v>365</v>
      </c>
      <c r="C384" s="134" t="s">
        <v>317</v>
      </c>
      <c r="D384" s="166" t="s">
        <v>236</v>
      </c>
      <c r="E384" s="218"/>
      <c r="F384" s="758">
        <v>41200</v>
      </c>
      <c r="G384" s="1207">
        <v>16716</v>
      </c>
      <c r="H384" s="183"/>
      <c r="I384" s="207">
        <v>16716</v>
      </c>
      <c r="J384" s="547">
        <f t="shared" si="845"/>
        <v>0</v>
      </c>
      <c r="K384" s="195"/>
      <c r="L384" s="492">
        <f t="shared" si="846"/>
        <v>0</v>
      </c>
      <c r="M384" s="547">
        <f t="shared" si="847"/>
        <v>0</v>
      </c>
      <c r="N384" s="195"/>
      <c r="O384" s="492">
        <f t="shared" si="848"/>
        <v>0</v>
      </c>
      <c r="P384" s="547">
        <f t="shared" si="849"/>
        <v>0</v>
      </c>
      <c r="Q384" s="195"/>
      <c r="R384" s="492">
        <f t="shared" si="850"/>
        <v>0</v>
      </c>
      <c r="S384" s="547">
        <f t="shared" si="851"/>
        <v>5217.0518849357995</v>
      </c>
      <c r="T384" s="195">
        <v>3639</v>
      </c>
      <c r="U384" s="492">
        <f t="shared" si="852"/>
        <v>3341.6625137700003</v>
      </c>
      <c r="V384" s="547">
        <f t="shared" si="853"/>
        <v>5240.9025607499998</v>
      </c>
      <c r="W384" s="1074">
        <v>4050</v>
      </c>
      <c r="X384" s="492">
        <f t="shared" si="854"/>
        <v>3523.5000162000001</v>
      </c>
      <c r="Y384" s="547">
        <f t="shared" si="855"/>
        <v>3316.8149858520001</v>
      </c>
      <c r="Z384" s="1074">
        <v>2700</v>
      </c>
      <c r="AA384" s="492">
        <f t="shared" si="887"/>
        <v>2247.9414032159998</v>
      </c>
      <c r="AB384" s="547">
        <f t="shared" si="856"/>
        <v>0</v>
      </c>
      <c r="AC384" s="195"/>
      <c r="AD384" s="492">
        <f t="shared" si="857"/>
        <v>0</v>
      </c>
      <c r="AE384" s="547">
        <f t="shared" si="858"/>
        <v>5357.3669999999993</v>
      </c>
      <c r="AF384" s="195">
        <v>4140</v>
      </c>
      <c r="AG384" s="492">
        <f t="shared" si="859"/>
        <v>3601.8</v>
      </c>
      <c r="AH384" s="547">
        <f t="shared" si="860"/>
        <v>2830.1002905</v>
      </c>
      <c r="AI384" s="195">
        <v>2187.0100000000002</v>
      </c>
      <c r="AJ384" s="492">
        <f t="shared" si="861"/>
        <v>1902.6987000000001</v>
      </c>
      <c r="AK384" s="547">
        <f t="shared" si="862"/>
        <v>0</v>
      </c>
      <c r="AL384" s="195"/>
      <c r="AM384" s="492">
        <f t="shared" si="863"/>
        <v>0</v>
      </c>
      <c r="AN384" s="547">
        <f t="shared" si="922"/>
        <v>7686.6569999999992</v>
      </c>
      <c r="AO384" s="195">
        <v>5940</v>
      </c>
      <c r="AP384" s="492">
        <f t="shared" si="923"/>
        <v>5167.8</v>
      </c>
      <c r="AQ384" s="547">
        <f t="shared" si="924"/>
        <v>0</v>
      </c>
      <c r="AR384" s="195"/>
      <c r="AS384" s="492">
        <f t="shared" si="925"/>
        <v>0</v>
      </c>
      <c r="AT384" s="547">
        <f t="shared" si="926"/>
        <v>0</v>
      </c>
      <c r="AU384" s="195"/>
      <c r="AV384" s="492">
        <f t="shared" si="927"/>
        <v>0</v>
      </c>
      <c r="AW384" s="547">
        <f t="shared" si="928"/>
        <v>0</v>
      </c>
      <c r="AX384" s="195"/>
      <c r="AY384" s="492">
        <f t="shared" si="929"/>
        <v>0</v>
      </c>
      <c r="AZ384" s="547">
        <f t="shared" si="930"/>
        <v>0</v>
      </c>
      <c r="BA384" s="195"/>
      <c r="BB384" s="492">
        <f t="shared" si="931"/>
        <v>0</v>
      </c>
      <c r="BC384" s="547">
        <f t="shared" si="932"/>
        <v>6832.5839999999998</v>
      </c>
      <c r="BD384" s="195">
        <v>5280</v>
      </c>
      <c r="BE384" s="492">
        <f t="shared" si="933"/>
        <v>4593.6000000000004</v>
      </c>
      <c r="BF384" s="547">
        <f t="shared" si="934"/>
        <v>0</v>
      </c>
      <c r="BG384" s="195"/>
      <c r="BH384" s="492">
        <f t="shared" si="935"/>
        <v>0</v>
      </c>
      <c r="BI384" s="547">
        <f t="shared" si="936"/>
        <v>0</v>
      </c>
      <c r="BJ384" s="195"/>
      <c r="BK384" s="492">
        <f t="shared" si="937"/>
        <v>0</v>
      </c>
      <c r="BL384" s="547">
        <f t="shared" si="938"/>
        <v>0</v>
      </c>
      <c r="BM384" s="195"/>
      <c r="BN384" s="492">
        <f t="shared" si="939"/>
        <v>0</v>
      </c>
      <c r="BO384" s="547">
        <f t="shared" si="940"/>
        <v>0</v>
      </c>
      <c r="BP384" s="195"/>
      <c r="BQ384" s="492">
        <f t="shared" si="941"/>
        <v>0</v>
      </c>
      <c r="BR384" s="285">
        <f t="shared" si="946"/>
        <v>36481.477722037802</v>
      </c>
      <c r="BS384" s="286">
        <f t="shared" si="947"/>
        <v>27936.010000000002</v>
      </c>
      <c r="BT384" s="266">
        <f t="shared" si="948"/>
        <v>24379.002633185999</v>
      </c>
      <c r="BU384" s="740">
        <f t="shared" si="884"/>
        <v>-14247.168698000003</v>
      </c>
      <c r="BV384" s="712">
        <f t="shared" si="942"/>
        <v>-11220.010000000002</v>
      </c>
      <c r="BW384" s="266">
        <f t="shared" si="885"/>
        <v>-9608.5585037700021</v>
      </c>
      <c r="BX384" s="285">
        <f t="shared" si="943"/>
        <v>22234.309024037801</v>
      </c>
      <c r="BY384" s="286">
        <f t="shared" si="943"/>
        <v>16716</v>
      </c>
      <c r="BZ384" s="266">
        <f t="shared" si="943"/>
        <v>14770.444129415997</v>
      </c>
      <c r="CA384" s="285">
        <f t="shared" si="944"/>
        <v>0</v>
      </c>
      <c r="CB384" s="715"/>
      <c r="CC384" s="266">
        <f t="shared" si="886"/>
        <v>0</v>
      </c>
      <c r="CD384" s="309">
        <f t="shared" si="945"/>
        <v>22234.309024037801</v>
      </c>
      <c r="CE384" s="310">
        <f t="shared" si="945"/>
        <v>16716</v>
      </c>
      <c r="CF384" s="308">
        <f t="shared" si="945"/>
        <v>14770.444129415997</v>
      </c>
      <c r="CG384" s="326"/>
      <c r="CI384" s="737" t="s">
        <v>543</v>
      </c>
    </row>
    <row r="385" spans="1:87" s="972" customFormat="1" ht="15.95" customHeight="1">
      <c r="A385" s="177">
        <f t="shared" si="740"/>
        <v>337</v>
      </c>
      <c r="B385" s="165" t="s">
        <v>478</v>
      </c>
      <c r="C385" s="134" t="s">
        <v>317</v>
      </c>
      <c r="D385" s="166" t="s">
        <v>477</v>
      </c>
      <c r="E385" s="218"/>
      <c r="F385" s="758">
        <v>0</v>
      </c>
      <c r="G385" s="266">
        <f>F385*G$3</f>
        <v>0</v>
      </c>
      <c r="H385" s="183"/>
      <c r="I385" s="207"/>
      <c r="J385" s="547">
        <f t="shared" si="845"/>
        <v>0</v>
      </c>
      <c r="K385" s="195"/>
      <c r="L385" s="492">
        <f t="shared" si="846"/>
        <v>0</v>
      </c>
      <c r="M385" s="547">
        <f t="shared" si="847"/>
        <v>0</v>
      </c>
      <c r="N385" s="195"/>
      <c r="O385" s="492">
        <f t="shared" si="848"/>
        <v>0</v>
      </c>
      <c r="P385" s="547">
        <f t="shared" si="849"/>
        <v>0</v>
      </c>
      <c r="Q385" s="195"/>
      <c r="R385" s="492">
        <f t="shared" si="850"/>
        <v>0</v>
      </c>
      <c r="S385" s="547">
        <f t="shared" si="851"/>
        <v>260.85259424678998</v>
      </c>
      <c r="T385" s="195">
        <v>181.95</v>
      </c>
      <c r="U385" s="492">
        <f t="shared" si="852"/>
        <v>167.08312568849999</v>
      </c>
      <c r="V385" s="547">
        <f t="shared" si="853"/>
        <v>262.04512803750004</v>
      </c>
      <c r="W385" s="1074">
        <v>202.5</v>
      </c>
      <c r="X385" s="492">
        <f t="shared" si="854"/>
        <v>176.17500081</v>
      </c>
      <c r="Y385" s="547">
        <f t="shared" si="855"/>
        <v>165.84074929260001</v>
      </c>
      <c r="Z385" s="1074">
        <v>135</v>
      </c>
      <c r="AA385" s="492">
        <f t="shared" si="887"/>
        <v>112.3970701608</v>
      </c>
      <c r="AB385" s="547">
        <f t="shared" si="856"/>
        <v>0</v>
      </c>
      <c r="AC385" s="195"/>
      <c r="AD385" s="492">
        <f t="shared" si="857"/>
        <v>0</v>
      </c>
      <c r="AE385" s="547">
        <f t="shared" si="858"/>
        <v>267.86834999999996</v>
      </c>
      <c r="AF385" s="195">
        <v>207</v>
      </c>
      <c r="AG385" s="492">
        <f t="shared" si="859"/>
        <v>180.09</v>
      </c>
      <c r="AH385" s="547">
        <f t="shared" si="860"/>
        <v>141.50436749999997</v>
      </c>
      <c r="AI385" s="195">
        <v>109.35</v>
      </c>
      <c r="AJ385" s="492">
        <f t="shared" si="861"/>
        <v>95.134499999999989</v>
      </c>
      <c r="AK385" s="547">
        <f t="shared" si="862"/>
        <v>0</v>
      </c>
      <c r="AL385" s="195"/>
      <c r="AM385" s="492">
        <f t="shared" si="863"/>
        <v>0</v>
      </c>
      <c r="AN385" s="547">
        <f t="shared" si="922"/>
        <v>0</v>
      </c>
      <c r="AO385" s="195"/>
      <c r="AP385" s="492">
        <f t="shared" si="923"/>
        <v>0</v>
      </c>
      <c r="AQ385" s="547">
        <f t="shared" si="924"/>
        <v>0</v>
      </c>
      <c r="AR385" s="195"/>
      <c r="AS385" s="492">
        <f t="shared" si="925"/>
        <v>0</v>
      </c>
      <c r="AT385" s="547">
        <f t="shared" si="926"/>
        <v>0</v>
      </c>
      <c r="AU385" s="195"/>
      <c r="AV385" s="492">
        <f t="shared" si="927"/>
        <v>0</v>
      </c>
      <c r="AW385" s="547">
        <f t="shared" si="928"/>
        <v>0</v>
      </c>
      <c r="AX385" s="195"/>
      <c r="AY385" s="492">
        <f t="shared" si="929"/>
        <v>0</v>
      </c>
      <c r="AZ385" s="547">
        <f t="shared" si="930"/>
        <v>0</v>
      </c>
      <c r="BA385" s="195"/>
      <c r="BB385" s="492">
        <f t="shared" si="931"/>
        <v>0</v>
      </c>
      <c r="BC385" s="547">
        <f t="shared" si="932"/>
        <v>0</v>
      </c>
      <c r="BD385" s="195"/>
      <c r="BE385" s="492">
        <f t="shared" si="933"/>
        <v>0</v>
      </c>
      <c r="BF385" s="547">
        <f t="shared" si="934"/>
        <v>0</v>
      </c>
      <c r="BG385" s="195"/>
      <c r="BH385" s="492">
        <f t="shared" si="935"/>
        <v>0</v>
      </c>
      <c r="BI385" s="547">
        <f t="shared" si="936"/>
        <v>0</v>
      </c>
      <c r="BJ385" s="195"/>
      <c r="BK385" s="492">
        <f t="shared" si="937"/>
        <v>0</v>
      </c>
      <c r="BL385" s="547">
        <f t="shared" si="938"/>
        <v>0</v>
      </c>
      <c r="BM385" s="195"/>
      <c r="BN385" s="492">
        <f t="shared" si="939"/>
        <v>0</v>
      </c>
      <c r="BO385" s="547">
        <f t="shared" si="940"/>
        <v>0</v>
      </c>
      <c r="BP385" s="195"/>
      <c r="BQ385" s="492">
        <f t="shared" si="941"/>
        <v>0</v>
      </c>
      <c r="BR385" s="285">
        <f t="shared" si="946"/>
        <v>1098.1111890768898</v>
      </c>
      <c r="BS385" s="286">
        <f t="shared" si="947"/>
        <v>835.80000000000007</v>
      </c>
      <c r="BT385" s="266">
        <f t="shared" si="948"/>
        <v>730.87969665930007</v>
      </c>
      <c r="BU385" s="740">
        <f t="shared" si="884"/>
        <v>-1061.2988400000002</v>
      </c>
      <c r="BV385" s="712">
        <f t="shared" si="942"/>
        <v>-835.80000000000007</v>
      </c>
      <c r="BW385" s="266">
        <f t="shared" si="885"/>
        <v>-715.75989660000016</v>
      </c>
      <c r="BX385" s="285">
        <f t="shared" si="943"/>
        <v>36.812349076889632</v>
      </c>
      <c r="BY385" s="286">
        <f t="shared" si="943"/>
        <v>0</v>
      </c>
      <c r="BZ385" s="266">
        <f t="shared" si="943"/>
        <v>15.119800059299905</v>
      </c>
      <c r="CA385" s="285">
        <f t="shared" si="944"/>
        <v>0</v>
      </c>
      <c r="CB385" s="715"/>
      <c r="CC385" s="266">
        <f t="shared" si="886"/>
        <v>0</v>
      </c>
      <c r="CD385" s="309">
        <f t="shared" si="945"/>
        <v>36.812349076889632</v>
      </c>
      <c r="CE385" s="310">
        <f t="shared" si="945"/>
        <v>0</v>
      </c>
      <c r="CF385" s="308">
        <f t="shared" si="945"/>
        <v>15.119800059299905</v>
      </c>
      <c r="CG385" s="326"/>
      <c r="CI385" s="737"/>
    </row>
    <row r="386" spans="1:87" s="972" customFormat="1" ht="15.95" customHeight="1">
      <c r="A386" s="177">
        <f t="shared" si="740"/>
        <v>338</v>
      </c>
      <c r="B386" s="165" t="s">
        <v>360</v>
      </c>
      <c r="C386" s="134" t="s">
        <v>317</v>
      </c>
      <c r="D386" s="166" t="s">
        <v>63</v>
      </c>
      <c r="E386" s="218"/>
      <c r="F386" s="758">
        <f>[1]Consultants!F119</f>
        <v>0</v>
      </c>
      <c r="G386" s="1207">
        <v>27194</v>
      </c>
      <c r="H386" s="183"/>
      <c r="I386" s="207">
        <v>27194</v>
      </c>
      <c r="J386" s="547">
        <f t="shared" si="845"/>
        <v>0</v>
      </c>
      <c r="K386" s="195"/>
      <c r="L386" s="492">
        <f t="shared" si="846"/>
        <v>0</v>
      </c>
      <c r="M386" s="547">
        <f t="shared" si="847"/>
        <v>0</v>
      </c>
      <c r="N386" s="195"/>
      <c r="O386" s="492">
        <f t="shared" si="848"/>
        <v>0</v>
      </c>
      <c r="P386" s="547">
        <f t="shared" si="849"/>
        <v>0</v>
      </c>
      <c r="Q386" s="195"/>
      <c r="R386" s="492">
        <f t="shared" si="850"/>
        <v>0</v>
      </c>
      <c r="S386" s="547">
        <f t="shared" si="851"/>
        <v>0</v>
      </c>
      <c r="T386" s="195"/>
      <c r="U386" s="492">
        <f t="shared" si="852"/>
        <v>0</v>
      </c>
      <c r="V386" s="547">
        <f t="shared" si="853"/>
        <v>0</v>
      </c>
      <c r="W386" s="1074"/>
      <c r="X386" s="492">
        <f t="shared" si="854"/>
        <v>0</v>
      </c>
      <c r="Y386" s="547">
        <f t="shared" si="855"/>
        <v>7747.2935989536263</v>
      </c>
      <c r="Z386" s="1074">
        <v>6306.56</v>
      </c>
      <c r="AA386" s="492">
        <f t="shared" si="887"/>
        <v>5250.6582725429253</v>
      </c>
      <c r="AB386" s="547">
        <f t="shared" si="856"/>
        <v>0</v>
      </c>
      <c r="AC386" s="195"/>
      <c r="AD386" s="492">
        <f t="shared" si="857"/>
        <v>0</v>
      </c>
      <c r="AE386" s="547">
        <f t="shared" si="858"/>
        <v>0</v>
      </c>
      <c r="AF386" s="195"/>
      <c r="AG386" s="492">
        <f t="shared" si="859"/>
        <v>0</v>
      </c>
      <c r="AH386" s="547">
        <f t="shared" si="860"/>
        <v>16050.205673999999</v>
      </c>
      <c r="AI386" s="195">
        <v>12403.08</v>
      </c>
      <c r="AJ386" s="492">
        <f t="shared" si="861"/>
        <v>10790.679599999999</v>
      </c>
      <c r="AK386" s="547">
        <f t="shared" si="862"/>
        <v>0</v>
      </c>
      <c r="AL386" s="195"/>
      <c r="AM386" s="492">
        <f t="shared" si="863"/>
        <v>0</v>
      </c>
      <c r="AN386" s="547">
        <f t="shared" si="922"/>
        <v>10979.483689499999</v>
      </c>
      <c r="AO386" s="195">
        <v>8484.59</v>
      </c>
      <c r="AP386" s="492">
        <f t="shared" si="923"/>
        <v>7381.5933000000005</v>
      </c>
      <c r="AQ386" s="547">
        <f t="shared" si="924"/>
        <v>0</v>
      </c>
      <c r="AR386" s="195"/>
      <c r="AS386" s="492">
        <f t="shared" si="925"/>
        <v>0</v>
      </c>
      <c r="AT386" s="547">
        <f t="shared" si="926"/>
        <v>0</v>
      </c>
      <c r="AU386" s="195"/>
      <c r="AV386" s="492">
        <f t="shared" si="927"/>
        <v>0</v>
      </c>
      <c r="AW386" s="547">
        <f t="shared" si="928"/>
        <v>0</v>
      </c>
      <c r="AX386" s="195"/>
      <c r="AY386" s="492">
        <f t="shared" si="929"/>
        <v>0</v>
      </c>
      <c r="AZ386" s="547">
        <f t="shared" si="930"/>
        <v>0</v>
      </c>
      <c r="BA386" s="195"/>
      <c r="BB386" s="492">
        <f t="shared" si="931"/>
        <v>0</v>
      </c>
      <c r="BC386" s="547">
        <f t="shared" si="932"/>
        <v>0</v>
      </c>
      <c r="BD386" s="195"/>
      <c r="BE386" s="492">
        <f t="shared" si="933"/>
        <v>0</v>
      </c>
      <c r="BF386" s="547">
        <f t="shared" si="934"/>
        <v>0</v>
      </c>
      <c r="BG386" s="195"/>
      <c r="BH386" s="492">
        <f t="shared" si="935"/>
        <v>0</v>
      </c>
      <c r="BI386" s="547">
        <f t="shared" si="936"/>
        <v>0</v>
      </c>
      <c r="BJ386" s="195"/>
      <c r="BK386" s="492">
        <f t="shared" si="937"/>
        <v>0</v>
      </c>
      <c r="BL386" s="547">
        <f t="shared" si="938"/>
        <v>0</v>
      </c>
      <c r="BM386" s="195"/>
      <c r="BN386" s="492">
        <f t="shared" si="939"/>
        <v>0</v>
      </c>
      <c r="BO386" s="547">
        <f t="shared" si="940"/>
        <v>0</v>
      </c>
      <c r="BP386" s="195"/>
      <c r="BQ386" s="492">
        <f t="shared" si="941"/>
        <v>0</v>
      </c>
      <c r="BR386" s="285">
        <f t="shared" si="946"/>
        <v>34776.982962453621</v>
      </c>
      <c r="BS386" s="286">
        <f t="shared" si="947"/>
        <v>27194.23</v>
      </c>
      <c r="BT386" s="266">
        <f t="shared" si="948"/>
        <v>23422.931172542925</v>
      </c>
      <c r="BU386" s="740">
        <f t="shared" si="884"/>
        <v>-0.29205399999944565</v>
      </c>
      <c r="BV386" s="712">
        <f t="shared" si="942"/>
        <v>-0.22999999999956344</v>
      </c>
      <c r="BW386" s="266">
        <f t="shared" si="885"/>
        <v>-0.19696670999962615</v>
      </c>
      <c r="BX386" s="285">
        <f t="shared" si="943"/>
        <v>34776.690908453624</v>
      </c>
      <c r="BY386" s="286">
        <f t="shared" si="943"/>
        <v>27194</v>
      </c>
      <c r="BZ386" s="266">
        <f t="shared" si="943"/>
        <v>23422.734205832927</v>
      </c>
      <c r="CA386" s="285">
        <f t="shared" si="944"/>
        <v>0</v>
      </c>
      <c r="CB386" s="715"/>
      <c r="CC386" s="266">
        <f t="shared" si="886"/>
        <v>0</v>
      </c>
      <c r="CD386" s="309">
        <f t="shared" si="945"/>
        <v>34776.690908453624</v>
      </c>
      <c r="CE386" s="310">
        <f t="shared" si="945"/>
        <v>27194</v>
      </c>
      <c r="CF386" s="308">
        <f t="shared" si="945"/>
        <v>23422.734205832927</v>
      </c>
      <c r="CG386" s="326"/>
      <c r="CI386" s="737" t="s">
        <v>543</v>
      </c>
    </row>
    <row r="387" spans="1:87" s="972" customFormat="1" ht="15.95" customHeight="1">
      <c r="A387" s="177">
        <f t="shared" si="740"/>
        <v>339</v>
      </c>
      <c r="B387" s="1799" t="s">
        <v>360</v>
      </c>
      <c r="C387" s="134" t="s">
        <v>317</v>
      </c>
      <c r="D387" s="166" t="s">
        <v>1109</v>
      </c>
      <c r="E387" s="218"/>
      <c r="F387" s="758">
        <v>0</v>
      </c>
      <c r="G387" s="1584">
        <v>37840</v>
      </c>
      <c r="H387" s="1585"/>
      <c r="I387" s="1586">
        <v>37840</v>
      </c>
      <c r="J387" s="547">
        <f>K387*J$3</f>
        <v>0</v>
      </c>
      <c r="K387" s="195"/>
      <c r="L387" s="492">
        <f>K387*L$3</f>
        <v>0</v>
      </c>
      <c r="M387" s="547">
        <f>N387*M$3</f>
        <v>0</v>
      </c>
      <c r="N387" s="195"/>
      <c r="O387" s="492">
        <f>N387*O$3</f>
        <v>0</v>
      </c>
      <c r="P387" s="547">
        <f>Q387*P$3</f>
        <v>0</v>
      </c>
      <c r="Q387" s="195"/>
      <c r="R387" s="492">
        <f>Q387*R$3</f>
        <v>0</v>
      </c>
      <c r="S387" s="547">
        <f>T387*S$3</f>
        <v>0</v>
      </c>
      <c r="T387" s="195"/>
      <c r="U387" s="492">
        <f>T387*U$3</f>
        <v>0</v>
      </c>
      <c r="V387" s="547">
        <f>W387*V$3</f>
        <v>0</v>
      </c>
      <c r="W387" s="1074"/>
      <c r="X387" s="492">
        <f>W387*X$3</f>
        <v>0</v>
      </c>
      <c r="Y387" s="547">
        <f>Z387*Y$3</f>
        <v>0</v>
      </c>
      <c r="Z387" s="1074">
        <v>0</v>
      </c>
      <c r="AA387" s="492">
        <f t="shared" si="887"/>
        <v>0</v>
      </c>
      <c r="AB387" s="547">
        <f>AC387*AB$3</f>
        <v>0</v>
      </c>
      <c r="AC387" s="195"/>
      <c r="AD387" s="492">
        <f>AC387*AD$3</f>
        <v>0</v>
      </c>
      <c r="AE387" s="547">
        <f>AF387*AE$3</f>
        <v>0</v>
      </c>
      <c r="AF387" s="195"/>
      <c r="AG387" s="492">
        <f>AF387*AG$3</f>
        <v>0</v>
      </c>
      <c r="AH387" s="547">
        <f>AI387*AH$3</f>
        <v>0</v>
      </c>
      <c r="AI387" s="195">
        <v>0</v>
      </c>
      <c r="AJ387" s="492">
        <f>AI387*AJ$3</f>
        <v>0</v>
      </c>
      <c r="AK387" s="547">
        <f>AL387*AK$3</f>
        <v>0</v>
      </c>
      <c r="AL387" s="195"/>
      <c r="AM387" s="492">
        <f>AL387*AM$3</f>
        <v>0</v>
      </c>
      <c r="AN387" s="547">
        <f>AO387*AN$3</f>
        <v>0</v>
      </c>
      <c r="AO387" s="195">
        <v>0</v>
      </c>
      <c r="AP387" s="492">
        <f>AO387*AP$3</f>
        <v>0</v>
      </c>
      <c r="AQ387" s="547">
        <f>AR387*AQ$3</f>
        <v>0</v>
      </c>
      <c r="AR387" s="195"/>
      <c r="AS387" s="492">
        <f>AR387*AS$3</f>
        <v>0</v>
      </c>
      <c r="AT387" s="547">
        <f>AU387*AT$3</f>
        <v>0</v>
      </c>
      <c r="AU387" s="195"/>
      <c r="AV387" s="492">
        <f>AU387*AV$3</f>
        <v>0</v>
      </c>
      <c r="AW387" s="547">
        <f>AX387*AW$3</f>
        <v>0</v>
      </c>
      <c r="AX387" s="195"/>
      <c r="AY387" s="492">
        <f>AX387*AY$3</f>
        <v>0</v>
      </c>
      <c r="AZ387" s="547">
        <f>BA387*AZ$3</f>
        <v>0</v>
      </c>
      <c r="BA387" s="195"/>
      <c r="BB387" s="492">
        <f>BA387*BB$3</f>
        <v>0</v>
      </c>
      <c r="BC387" s="547">
        <f>BD387*BC$3</f>
        <v>0</v>
      </c>
      <c r="BD387" s="195"/>
      <c r="BE387" s="492">
        <f>BD387*BE$3</f>
        <v>0</v>
      </c>
      <c r="BF387" s="547">
        <f>BG387*BF$3</f>
        <v>0</v>
      </c>
      <c r="BG387" s="195"/>
      <c r="BH387" s="492">
        <f>BG387*BH$3</f>
        <v>0</v>
      </c>
      <c r="BI387" s="547">
        <f>BJ387*BI$3</f>
        <v>0</v>
      </c>
      <c r="BJ387" s="195"/>
      <c r="BK387" s="492">
        <f>BJ387*BK$3</f>
        <v>0</v>
      </c>
      <c r="BL387" s="547">
        <f>BM387*BL$3</f>
        <v>0</v>
      </c>
      <c r="BM387" s="195"/>
      <c r="BN387" s="492">
        <f>BM387*BN$3</f>
        <v>0</v>
      </c>
      <c r="BO387" s="547">
        <f>BP387*BO$3</f>
        <v>0</v>
      </c>
      <c r="BP387" s="195"/>
      <c r="BQ387" s="492">
        <f>BP387*BQ$3</f>
        <v>0</v>
      </c>
      <c r="BR387" s="285">
        <f>V387+Y387+AB387+AE387+AH387+AK387+S387+P387+M387+J387+AN387+AQ387+AT387+AW387+AZ387+BC387+BF387+BI387+BL387+BO387</f>
        <v>0</v>
      </c>
      <c r="BS387" s="286">
        <f>K387+N387+Q387+T387+W387+Z387+AC387+AF387+AI387+AL387+AO387+AR387+AU387+AX387+BA387+BD387+BG387+BJ387+BM387+BP387</f>
        <v>0</v>
      </c>
      <c r="BT387" s="266">
        <f>L387+O387+R387+U387+X387+AA387+AD387+AG387+AJ387+AM387+AP387+AS387+AV387+AY387+BB387+BE387+BH387+BK387+BN387+BQ387</f>
        <v>0</v>
      </c>
      <c r="BU387" s="740">
        <f>BV387*BU$3</f>
        <v>48049.232000000004</v>
      </c>
      <c r="BV387" s="712">
        <f t="shared" si="942"/>
        <v>37840</v>
      </c>
      <c r="BW387" s="266">
        <f>BV387*BW$3</f>
        <v>32405.305680000001</v>
      </c>
      <c r="BX387" s="285">
        <f t="shared" ref="BX387:BZ388" si="949">BR387+BU387</f>
        <v>48049.232000000004</v>
      </c>
      <c r="BY387" s="286">
        <f t="shared" si="949"/>
        <v>37840</v>
      </c>
      <c r="BZ387" s="266">
        <f t="shared" si="949"/>
        <v>32405.305680000001</v>
      </c>
      <c r="CA387" s="285">
        <f>CB387*CA$3</f>
        <v>0</v>
      </c>
      <c r="CB387" s="715"/>
      <c r="CC387" s="266">
        <f>CB387*$CC$3</f>
        <v>0</v>
      </c>
      <c r="CD387" s="309">
        <f t="shared" ref="CD387:CF388" si="950">BX387+CA387</f>
        <v>48049.232000000004</v>
      </c>
      <c r="CE387" s="310">
        <f t="shared" si="950"/>
        <v>37840</v>
      </c>
      <c r="CF387" s="308">
        <f t="shared" si="950"/>
        <v>32405.305680000001</v>
      </c>
      <c r="CG387" s="326"/>
      <c r="CI387" s="737" t="s">
        <v>543</v>
      </c>
    </row>
    <row r="388" spans="1:87" s="972" customFormat="1" ht="15.95" customHeight="1">
      <c r="A388" s="177">
        <f t="shared" si="740"/>
        <v>340</v>
      </c>
      <c r="B388" s="1799" t="s">
        <v>1073</v>
      </c>
      <c r="C388" s="134">
        <v>3.2</v>
      </c>
      <c r="D388" s="166" t="s">
        <v>368</v>
      </c>
      <c r="E388" s="218"/>
      <c r="F388" s="758">
        <v>0</v>
      </c>
      <c r="G388" s="1207">
        <v>178921</v>
      </c>
      <c r="H388" s="183"/>
      <c r="I388" s="207">
        <v>178921</v>
      </c>
      <c r="J388" s="547">
        <f>K388*J$3</f>
        <v>0</v>
      </c>
      <c r="K388" s="195"/>
      <c r="L388" s="492">
        <f>K388*L$3</f>
        <v>0</v>
      </c>
      <c r="M388" s="547">
        <f>N388*M$3</f>
        <v>0</v>
      </c>
      <c r="N388" s="195"/>
      <c r="O388" s="492">
        <f>N388*O$3</f>
        <v>0</v>
      </c>
      <c r="P388" s="547">
        <f>Q388*P$3</f>
        <v>0</v>
      </c>
      <c r="Q388" s="195"/>
      <c r="R388" s="492">
        <f>Q388*R$3</f>
        <v>0</v>
      </c>
      <c r="S388" s="547">
        <f>T388*S$3</f>
        <v>0</v>
      </c>
      <c r="T388" s="195"/>
      <c r="U388" s="492">
        <f>T388*U$3</f>
        <v>0</v>
      </c>
      <c r="V388" s="547">
        <f>W388*V$3</f>
        <v>0</v>
      </c>
      <c r="W388" s="1074">
        <v>0</v>
      </c>
      <c r="X388" s="492">
        <f>W388*X$3</f>
        <v>0</v>
      </c>
      <c r="Y388" s="547">
        <f>Z388*Y$3</f>
        <v>0</v>
      </c>
      <c r="Z388" s="1074">
        <v>0</v>
      </c>
      <c r="AA388" s="492">
        <f t="shared" si="887"/>
        <v>0</v>
      </c>
      <c r="AB388" s="547">
        <f>AC388*AB$3</f>
        <v>41295.386114831999</v>
      </c>
      <c r="AC388" s="195">
        <v>31144</v>
      </c>
      <c r="AD388" s="492">
        <f>AC388*AD$3</f>
        <v>26905.864125419521</v>
      </c>
      <c r="AE388" s="547">
        <f>AF388*AE$3</f>
        <v>0</v>
      </c>
      <c r="AF388" s="195"/>
      <c r="AG388" s="492">
        <f>AF388*AG$3</f>
        <v>0</v>
      </c>
      <c r="AH388" s="547">
        <f>AI388*AH$3</f>
        <v>0</v>
      </c>
      <c r="AI388" s="195"/>
      <c r="AJ388" s="492">
        <f>AI388*AJ$3</f>
        <v>0</v>
      </c>
      <c r="AK388" s="547">
        <f>AL388*AK$3</f>
        <v>0</v>
      </c>
      <c r="AL388" s="195"/>
      <c r="AM388" s="492">
        <f>AL388*AM$3</f>
        <v>0</v>
      </c>
      <c r="AN388" s="547">
        <f>AO388*AN$3</f>
        <v>0</v>
      </c>
      <c r="AO388" s="195"/>
      <c r="AP388" s="492">
        <f>AO388*AP$3</f>
        <v>0</v>
      </c>
      <c r="AQ388" s="547">
        <f>AR388*AQ$3</f>
        <v>9909.8348999999998</v>
      </c>
      <c r="AR388" s="195">
        <v>7658</v>
      </c>
      <c r="AS388" s="492">
        <f>AR388*AS$3</f>
        <v>6662.46</v>
      </c>
      <c r="AT388" s="547">
        <f>AU388*AT$3</f>
        <v>0</v>
      </c>
      <c r="AU388" s="195"/>
      <c r="AV388" s="492">
        <f>AU388*AV$3</f>
        <v>0</v>
      </c>
      <c r="AW388" s="547">
        <f>AX388*AW$3</f>
        <v>0</v>
      </c>
      <c r="AX388" s="195"/>
      <c r="AY388" s="492">
        <f>AX388*AY$3</f>
        <v>0</v>
      </c>
      <c r="AZ388" s="547">
        <f>BA388*AZ$3</f>
        <v>0</v>
      </c>
      <c r="BA388" s="195"/>
      <c r="BB388" s="492">
        <f>BA388*BB$3</f>
        <v>0</v>
      </c>
      <c r="BC388" s="547">
        <f>BD388*BC$3</f>
        <v>46659.560849999994</v>
      </c>
      <c r="BD388" s="195">
        <v>36057</v>
      </c>
      <c r="BE388" s="492">
        <f>BD388*BE$3</f>
        <v>31369.59</v>
      </c>
      <c r="BF388" s="547">
        <f>BG388*BF$3</f>
        <v>0</v>
      </c>
      <c r="BG388" s="195"/>
      <c r="BH388" s="492">
        <f>BG388*BH$3</f>
        <v>0</v>
      </c>
      <c r="BI388" s="547">
        <f>BJ388*BI$3</f>
        <v>0</v>
      </c>
      <c r="BJ388" s="195"/>
      <c r="BK388" s="492">
        <f>BJ388*BK$3</f>
        <v>0</v>
      </c>
      <c r="BL388" s="547">
        <f>BM388*BL$3</f>
        <v>0</v>
      </c>
      <c r="BM388" s="195"/>
      <c r="BN388" s="492">
        <f>BM388*BN$3</f>
        <v>0</v>
      </c>
      <c r="BO388" s="547">
        <f>BP388*BO$3</f>
        <v>0</v>
      </c>
      <c r="BP388" s="195"/>
      <c r="BQ388" s="492">
        <f>BP388*BQ$3</f>
        <v>0</v>
      </c>
      <c r="BR388" s="285">
        <f t="shared" si="946"/>
        <v>97864.781864831995</v>
      </c>
      <c r="BS388" s="286">
        <f t="shared" si="947"/>
        <v>74859</v>
      </c>
      <c r="BT388" s="266">
        <f t="shared" si="948"/>
        <v>64937.914125419527</v>
      </c>
      <c r="BU388" s="740">
        <f>BV388*BU$3</f>
        <v>132137.9276</v>
      </c>
      <c r="BV388" s="712">
        <f t="shared" si="942"/>
        <v>104062</v>
      </c>
      <c r="BW388" s="266">
        <f>BV388*BW$3</f>
        <v>89116.30337400001</v>
      </c>
      <c r="BX388" s="285">
        <f t="shared" si="949"/>
        <v>230002.70946483198</v>
      </c>
      <c r="BY388" s="286">
        <f t="shared" si="949"/>
        <v>178921</v>
      </c>
      <c r="BZ388" s="266">
        <f t="shared" si="949"/>
        <v>154054.21749941952</v>
      </c>
      <c r="CA388" s="285">
        <f>CB388*CA$3</f>
        <v>0</v>
      </c>
      <c r="CB388" s="715"/>
      <c r="CC388" s="266">
        <f>CB388*$CC$3</f>
        <v>0</v>
      </c>
      <c r="CD388" s="309">
        <f t="shared" si="950"/>
        <v>230002.70946483198</v>
      </c>
      <c r="CE388" s="310">
        <f t="shared" si="950"/>
        <v>178921</v>
      </c>
      <c r="CF388" s="308">
        <f t="shared" si="950"/>
        <v>154054.21749941952</v>
      </c>
      <c r="CG388" s="326"/>
      <c r="CI388" s="737"/>
    </row>
    <row r="389" spans="1:87" s="972" customFormat="1" ht="15.95" customHeight="1">
      <c r="A389" s="177">
        <f t="shared" si="740"/>
        <v>341</v>
      </c>
      <c r="B389" s="165" t="s">
        <v>366</v>
      </c>
      <c r="C389" s="134">
        <v>3.2</v>
      </c>
      <c r="D389" s="166" t="s">
        <v>367</v>
      </c>
      <c r="E389" s="218"/>
      <c r="F389" s="758">
        <f>[1]Consultants!F140</f>
        <v>167500</v>
      </c>
      <c r="G389" s="1207">
        <v>60332</v>
      </c>
      <c r="H389" s="183"/>
      <c r="I389" s="207">
        <v>60332</v>
      </c>
      <c r="J389" s="547">
        <f t="shared" si="845"/>
        <v>0</v>
      </c>
      <c r="K389" s="195"/>
      <c r="L389" s="492">
        <f t="shared" si="846"/>
        <v>0</v>
      </c>
      <c r="M389" s="547">
        <f t="shared" si="847"/>
        <v>0</v>
      </c>
      <c r="N389" s="195"/>
      <c r="O389" s="492">
        <f t="shared" si="848"/>
        <v>0</v>
      </c>
      <c r="P389" s="547">
        <f t="shared" si="849"/>
        <v>0</v>
      </c>
      <c r="Q389" s="195"/>
      <c r="R389" s="492">
        <f t="shared" si="850"/>
        <v>0</v>
      </c>
      <c r="S389" s="547">
        <f t="shared" si="851"/>
        <v>0</v>
      </c>
      <c r="T389" s="195"/>
      <c r="U389" s="492">
        <f t="shared" si="852"/>
        <v>0</v>
      </c>
      <c r="V389" s="547">
        <f t="shared" si="853"/>
        <v>32524.65307701</v>
      </c>
      <c r="W389" s="1074">
        <v>25134</v>
      </c>
      <c r="X389" s="492">
        <f t="shared" si="854"/>
        <v>21866.580100536001</v>
      </c>
      <c r="Y389" s="547">
        <f t="shared" si="855"/>
        <v>43227.066950613313</v>
      </c>
      <c r="Z389" s="1074">
        <v>35188.300000000003</v>
      </c>
      <c r="AA389" s="492">
        <f t="shared" si="887"/>
        <v>29296.754251402064</v>
      </c>
      <c r="AB389" s="547">
        <f t="shared" si="856"/>
        <v>0</v>
      </c>
      <c r="AC389" s="195">
        <v>0</v>
      </c>
      <c r="AD389" s="492">
        <f t="shared" si="857"/>
        <v>0</v>
      </c>
      <c r="AE389" s="547">
        <f t="shared" si="858"/>
        <v>0</v>
      </c>
      <c r="AF389" s="195"/>
      <c r="AG389" s="492">
        <f t="shared" si="859"/>
        <v>0</v>
      </c>
      <c r="AH389" s="547">
        <f t="shared" si="860"/>
        <v>0</v>
      </c>
      <c r="AI389" s="195"/>
      <c r="AJ389" s="492">
        <f t="shared" si="861"/>
        <v>0</v>
      </c>
      <c r="AK389" s="547">
        <f t="shared" si="862"/>
        <v>0</v>
      </c>
      <c r="AL389" s="195"/>
      <c r="AM389" s="492">
        <f t="shared" si="863"/>
        <v>0</v>
      </c>
      <c r="AN389" s="547">
        <f>AO389*AN$3</f>
        <v>0</v>
      </c>
      <c r="AO389" s="195"/>
      <c r="AP389" s="492">
        <f>AO389*AP$3</f>
        <v>0</v>
      </c>
      <c r="AQ389" s="547">
        <f>AR389*AQ$3</f>
        <v>0</v>
      </c>
      <c r="AR389" s="195"/>
      <c r="AS389" s="492">
        <f>AR389*AS$3</f>
        <v>0</v>
      </c>
      <c r="AT389" s="547">
        <f>AU389*AT$3</f>
        <v>0</v>
      </c>
      <c r="AU389" s="195"/>
      <c r="AV389" s="492">
        <f>AU389*AV$3</f>
        <v>0</v>
      </c>
      <c r="AW389" s="547">
        <f>AX389*AW$3</f>
        <v>0</v>
      </c>
      <c r="AX389" s="195"/>
      <c r="AY389" s="492">
        <f>AX389*AY$3</f>
        <v>0</v>
      </c>
      <c r="AZ389" s="547">
        <f>BA389*AZ$3</f>
        <v>0</v>
      </c>
      <c r="BA389" s="195"/>
      <c r="BB389" s="492">
        <f>BA389*BB$3</f>
        <v>0</v>
      </c>
      <c r="BC389" s="547">
        <f>BD389*BC$3</f>
        <v>0</v>
      </c>
      <c r="BD389" s="195"/>
      <c r="BE389" s="492">
        <f>BD389*BE$3</f>
        <v>0</v>
      </c>
      <c r="BF389" s="547">
        <f>BG389*BF$3</f>
        <v>0</v>
      </c>
      <c r="BG389" s="195"/>
      <c r="BH389" s="492">
        <f>BG389*BH$3</f>
        <v>0</v>
      </c>
      <c r="BI389" s="547">
        <f>BJ389*BI$3</f>
        <v>0</v>
      </c>
      <c r="BJ389" s="195"/>
      <c r="BK389" s="492">
        <f>BJ389*BK$3</f>
        <v>0</v>
      </c>
      <c r="BL389" s="547">
        <f>BM389*BL$3</f>
        <v>0</v>
      </c>
      <c r="BM389" s="195"/>
      <c r="BN389" s="492">
        <f>BM389*BN$3</f>
        <v>0</v>
      </c>
      <c r="BO389" s="547">
        <f>BP389*BO$3</f>
        <v>0</v>
      </c>
      <c r="BP389" s="195"/>
      <c r="BQ389" s="492">
        <f>BP389*BQ$3</f>
        <v>0</v>
      </c>
      <c r="BR389" s="285">
        <f t="shared" si="946"/>
        <v>75751.72002762332</v>
      </c>
      <c r="BS389" s="286">
        <f t="shared" si="947"/>
        <v>60322.3</v>
      </c>
      <c r="BT389" s="266">
        <f t="shared" si="948"/>
        <v>51163.334351938065</v>
      </c>
      <c r="BU389" s="740">
        <f t="shared" si="884"/>
        <v>12.317059999996305</v>
      </c>
      <c r="BV389" s="712">
        <f t="shared" si="942"/>
        <v>9.6999999999970896</v>
      </c>
      <c r="BW389" s="266">
        <f t="shared" si="885"/>
        <v>8.3068568999975074</v>
      </c>
      <c r="BX389" s="285">
        <f t="shared" si="943"/>
        <v>75764.037087623321</v>
      </c>
      <c r="BY389" s="286">
        <f t="shared" si="943"/>
        <v>60332</v>
      </c>
      <c r="BZ389" s="266">
        <f t="shared" si="943"/>
        <v>51171.64120883806</v>
      </c>
      <c r="CA389" s="285">
        <f t="shared" si="944"/>
        <v>0</v>
      </c>
      <c r="CB389" s="715"/>
      <c r="CC389" s="266">
        <f t="shared" si="886"/>
        <v>0</v>
      </c>
      <c r="CD389" s="309">
        <f t="shared" si="945"/>
        <v>75764.037087623321</v>
      </c>
      <c r="CE389" s="310">
        <f t="shared" si="945"/>
        <v>60332</v>
      </c>
      <c r="CF389" s="308">
        <f t="shared" si="945"/>
        <v>51171.64120883806</v>
      </c>
      <c r="CG389" s="326"/>
      <c r="CI389" s="737" t="s">
        <v>311</v>
      </c>
    </row>
    <row r="390" spans="1:87" s="972" customFormat="1" ht="15.95" customHeight="1">
      <c r="A390" s="177">
        <f t="shared" si="740"/>
        <v>342</v>
      </c>
      <c r="B390" s="165" t="s">
        <v>187</v>
      </c>
      <c r="C390" s="134" t="s">
        <v>223</v>
      </c>
      <c r="D390" s="166" t="s">
        <v>186</v>
      </c>
      <c r="E390" s="218"/>
      <c r="F390" s="758"/>
      <c r="G390" s="1207">
        <v>35992</v>
      </c>
      <c r="H390" s="183"/>
      <c r="I390" s="207">
        <v>35992</v>
      </c>
      <c r="J390" s="547">
        <f t="shared" si="845"/>
        <v>0</v>
      </c>
      <c r="K390" s="195"/>
      <c r="L390" s="492">
        <f t="shared" si="846"/>
        <v>0</v>
      </c>
      <c r="M390" s="547">
        <f t="shared" si="847"/>
        <v>0</v>
      </c>
      <c r="N390" s="195"/>
      <c r="O390" s="492">
        <f t="shared" si="848"/>
        <v>0</v>
      </c>
      <c r="P390" s="547">
        <f t="shared" si="849"/>
        <v>0</v>
      </c>
      <c r="Q390" s="195"/>
      <c r="R390" s="492">
        <f t="shared" si="850"/>
        <v>0</v>
      </c>
      <c r="S390" s="547">
        <f t="shared" si="851"/>
        <v>0</v>
      </c>
      <c r="T390" s="195"/>
      <c r="U390" s="492">
        <f t="shared" si="852"/>
        <v>0</v>
      </c>
      <c r="V390" s="547">
        <f t="shared" si="853"/>
        <v>0</v>
      </c>
      <c r="W390" s="1074"/>
      <c r="X390" s="492">
        <f t="shared" si="854"/>
        <v>0</v>
      </c>
      <c r="Y390" s="547">
        <f t="shared" si="855"/>
        <v>0</v>
      </c>
      <c r="Z390" s="1074"/>
      <c r="AA390" s="492">
        <f t="shared" si="887"/>
        <v>0</v>
      </c>
      <c r="AB390" s="547">
        <f t="shared" si="856"/>
        <v>28266.601631004</v>
      </c>
      <c r="AC390" s="195">
        <v>21318</v>
      </c>
      <c r="AD390" s="492">
        <f t="shared" si="857"/>
        <v>18417.005247421439</v>
      </c>
      <c r="AE390" s="547"/>
      <c r="AF390" s="195"/>
      <c r="AG390" s="492"/>
      <c r="AH390" s="547">
        <f>AI390*AH$3</f>
        <v>13981.4985225</v>
      </c>
      <c r="AI390" s="195">
        <v>10804.45</v>
      </c>
      <c r="AJ390" s="492">
        <f t="shared" si="861"/>
        <v>9399.8715000000011</v>
      </c>
      <c r="AK390" s="547"/>
      <c r="AL390" s="195">
        <v>0</v>
      </c>
      <c r="AM390" s="492"/>
      <c r="AN390" s="547"/>
      <c r="AO390" s="195">
        <v>3870</v>
      </c>
      <c r="AP390" s="492"/>
      <c r="AQ390" s="547"/>
      <c r="AR390" s="195"/>
      <c r="AS390" s="492"/>
      <c r="AT390" s="547"/>
      <c r="AU390" s="195"/>
      <c r="AV390" s="492"/>
      <c r="AW390" s="547"/>
      <c r="AX390" s="195"/>
      <c r="AY390" s="492"/>
      <c r="AZ390" s="547"/>
      <c r="BA390" s="195"/>
      <c r="BB390" s="492"/>
      <c r="BC390" s="547"/>
      <c r="BD390" s="195"/>
      <c r="BE390" s="492"/>
      <c r="BF390" s="547"/>
      <c r="BG390" s="195"/>
      <c r="BH390" s="492"/>
      <c r="BI390" s="547"/>
      <c r="BJ390" s="195"/>
      <c r="BK390" s="492"/>
      <c r="BL390" s="547"/>
      <c r="BM390" s="195"/>
      <c r="BN390" s="492"/>
      <c r="BO390" s="547"/>
      <c r="BP390" s="195"/>
      <c r="BQ390" s="492"/>
      <c r="BR390" s="285">
        <f t="shared" si="946"/>
        <v>42248.100153503998</v>
      </c>
      <c r="BS390" s="286">
        <f t="shared" si="947"/>
        <v>35992.449999999997</v>
      </c>
      <c r="BT390" s="266">
        <f t="shared" si="948"/>
        <v>27816.87674742144</v>
      </c>
      <c r="BU390" s="740">
        <f t="shared" si="884"/>
        <v>-0.57140999999630437</v>
      </c>
      <c r="BV390" s="712">
        <f t="shared" si="942"/>
        <v>-0.44999999999708962</v>
      </c>
      <c r="BW390" s="266">
        <f t="shared" si="885"/>
        <v>-0.38536964999750761</v>
      </c>
      <c r="BX390" s="285">
        <f t="shared" si="943"/>
        <v>42247.528743504001</v>
      </c>
      <c r="BY390" s="286">
        <f t="shared" si="943"/>
        <v>35992</v>
      </c>
      <c r="BZ390" s="266">
        <f t="shared" si="943"/>
        <v>27816.491377771443</v>
      </c>
      <c r="CA390" s="285">
        <f t="shared" si="944"/>
        <v>0</v>
      </c>
      <c r="CB390" s="715"/>
      <c r="CC390" s="266">
        <f t="shared" si="886"/>
        <v>0</v>
      </c>
      <c r="CD390" s="309">
        <f t="shared" si="945"/>
        <v>42247.528743504001</v>
      </c>
      <c r="CE390" s="310">
        <f t="shared" si="945"/>
        <v>35992</v>
      </c>
      <c r="CF390" s="308">
        <f t="shared" si="945"/>
        <v>27816.491377771443</v>
      </c>
      <c r="CG390" s="326"/>
      <c r="CI390" s="737"/>
    </row>
    <row r="391" spans="1:87" s="972" customFormat="1" ht="15.95" customHeight="1">
      <c r="A391" s="177">
        <f t="shared" si="740"/>
        <v>343</v>
      </c>
      <c r="B391" s="165" t="s">
        <v>365</v>
      </c>
      <c r="C391" s="134" t="s">
        <v>218</v>
      </c>
      <c r="D391" s="166" t="s">
        <v>146</v>
      </c>
      <c r="E391" s="218"/>
      <c r="F391" s="758">
        <v>0</v>
      </c>
      <c r="G391" s="1207">
        <v>16500</v>
      </c>
      <c r="H391" s="183"/>
      <c r="I391" s="207">
        <v>16500</v>
      </c>
      <c r="J391" s="547">
        <f t="shared" si="845"/>
        <v>0</v>
      </c>
      <c r="K391" s="195"/>
      <c r="L391" s="492">
        <f t="shared" si="846"/>
        <v>0</v>
      </c>
      <c r="M391" s="547">
        <f t="shared" si="847"/>
        <v>0</v>
      </c>
      <c r="N391" s="195"/>
      <c r="O391" s="492">
        <f t="shared" si="848"/>
        <v>0</v>
      </c>
      <c r="P391" s="547">
        <f t="shared" si="849"/>
        <v>0</v>
      </c>
      <c r="Q391" s="195"/>
      <c r="R391" s="492">
        <f t="shared" si="850"/>
        <v>0</v>
      </c>
      <c r="S391" s="547">
        <f t="shared" si="851"/>
        <v>0</v>
      </c>
      <c r="T391" s="195"/>
      <c r="U391" s="492">
        <f t="shared" si="852"/>
        <v>0</v>
      </c>
      <c r="V391" s="547">
        <f t="shared" si="853"/>
        <v>0</v>
      </c>
      <c r="W391" s="1074"/>
      <c r="X391" s="492">
        <f t="shared" si="854"/>
        <v>0</v>
      </c>
      <c r="Y391" s="547">
        <f t="shared" si="855"/>
        <v>0</v>
      </c>
      <c r="Z391" s="1074"/>
      <c r="AA391" s="492">
        <f t="shared" si="887"/>
        <v>0</v>
      </c>
      <c r="AB391" s="547">
        <f t="shared" si="856"/>
        <v>0</v>
      </c>
      <c r="AC391" s="195">
        <v>0</v>
      </c>
      <c r="AD391" s="492">
        <f t="shared" si="857"/>
        <v>0</v>
      </c>
      <c r="AE391" s="547">
        <f t="shared" si="858"/>
        <v>0</v>
      </c>
      <c r="AF391" s="195"/>
      <c r="AG391" s="492">
        <f t="shared" si="859"/>
        <v>0</v>
      </c>
      <c r="AH391" s="547">
        <f t="shared" si="860"/>
        <v>2419.8734999999997</v>
      </c>
      <c r="AI391" s="195">
        <v>1870</v>
      </c>
      <c r="AJ391" s="492">
        <f t="shared" si="861"/>
        <v>1626.9</v>
      </c>
      <c r="AK391" s="547">
        <f t="shared" si="862"/>
        <v>6120.8564999999999</v>
      </c>
      <c r="AL391" s="195">
        <v>4730</v>
      </c>
      <c r="AM391" s="492">
        <f t="shared" si="863"/>
        <v>4115.1000000000004</v>
      </c>
      <c r="AN391" s="547">
        <f t="shared" ref="AN391:AN397" si="951">AO391*AN$3</f>
        <v>0</v>
      </c>
      <c r="AO391" s="195"/>
      <c r="AP391" s="492">
        <f t="shared" ref="AP391:AP397" si="952">AO391*AP$3</f>
        <v>0</v>
      </c>
      <c r="AQ391" s="547">
        <f t="shared" ref="AQ391:AQ397" si="953">AR391*AQ$3</f>
        <v>3131.6009999999997</v>
      </c>
      <c r="AR391" s="195">
        <v>2420</v>
      </c>
      <c r="AS391" s="492">
        <f t="shared" ref="AS391:AS397" si="954">AR391*AS$3</f>
        <v>2105.4</v>
      </c>
      <c r="AT391" s="547">
        <f t="shared" ref="AT391:AT397" si="955">AU391*AT$3</f>
        <v>1992.837</v>
      </c>
      <c r="AU391" s="195">
        <v>1540</v>
      </c>
      <c r="AV391" s="492">
        <f t="shared" ref="AV391:AV397" si="956">AU391*AV$3</f>
        <v>1339.8</v>
      </c>
      <c r="AW391" s="547">
        <f t="shared" ref="AW391:AW397" si="957">AX391*AW$3</f>
        <v>0</v>
      </c>
      <c r="AX391" s="195"/>
      <c r="AY391" s="492">
        <f t="shared" ref="AY391:AY397" si="958">AX391*AY$3</f>
        <v>0</v>
      </c>
      <c r="AZ391" s="547">
        <f t="shared" ref="AZ391:AZ397" si="959">BA391*AZ$3</f>
        <v>0</v>
      </c>
      <c r="BA391" s="195"/>
      <c r="BB391" s="492">
        <f t="shared" ref="BB391:BB397" si="960">BA391*BB$3</f>
        <v>0</v>
      </c>
      <c r="BC391" s="547">
        <f t="shared" ref="BC391:BC397" si="961">BD391*BC$3</f>
        <v>0</v>
      </c>
      <c r="BD391" s="195"/>
      <c r="BE391" s="492">
        <f t="shared" ref="BE391:BE397" si="962">BD391*BE$3</f>
        <v>0</v>
      </c>
      <c r="BF391" s="547">
        <f t="shared" ref="BF391:BF397" si="963">BG391*BF$3</f>
        <v>0</v>
      </c>
      <c r="BG391" s="195"/>
      <c r="BH391" s="492">
        <f t="shared" ref="BH391:BH397" si="964">BG391*BH$3</f>
        <v>0</v>
      </c>
      <c r="BI391" s="547">
        <f t="shared" ref="BI391:BI397" si="965">BJ391*BI$3</f>
        <v>0</v>
      </c>
      <c r="BJ391" s="195"/>
      <c r="BK391" s="492">
        <f t="shared" ref="BK391:BK397" si="966">BJ391*BK$3</f>
        <v>0</v>
      </c>
      <c r="BL391" s="547">
        <f t="shared" ref="BL391:BL397" si="967">BM391*BL$3</f>
        <v>0</v>
      </c>
      <c r="BM391" s="195"/>
      <c r="BN391" s="492">
        <f t="shared" ref="BN391:BN397" si="968">BM391*BN$3</f>
        <v>0</v>
      </c>
      <c r="BO391" s="547">
        <f t="shared" ref="BO391:BO397" si="969">BP391*BO$3</f>
        <v>0</v>
      </c>
      <c r="BP391" s="195"/>
      <c r="BQ391" s="492">
        <f t="shared" ref="BQ391:BQ397" si="970">BP391*BQ$3</f>
        <v>0</v>
      </c>
      <c r="BR391" s="285">
        <f t="shared" si="946"/>
        <v>13665.167999999998</v>
      </c>
      <c r="BS391" s="286">
        <f t="shared" si="947"/>
        <v>10560</v>
      </c>
      <c r="BT391" s="266">
        <f t="shared" si="948"/>
        <v>9187.1999999999989</v>
      </c>
      <c r="BU391" s="740">
        <f t="shared" si="884"/>
        <v>7542.6120000000001</v>
      </c>
      <c r="BV391" s="712">
        <f t="shared" si="942"/>
        <v>5940</v>
      </c>
      <c r="BW391" s="266">
        <f t="shared" si="885"/>
        <v>5086.8793800000003</v>
      </c>
      <c r="BX391" s="285">
        <f t="shared" si="943"/>
        <v>21207.78</v>
      </c>
      <c r="BY391" s="286">
        <f t="shared" si="943"/>
        <v>16500</v>
      </c>
      <c r="BZ391" s="266">
        <f t="shared" si="943"/>
        <v>14274.079379999999</v>
      </c>
      <c r="CA391" s="285">
        <f t="shared" si="944"/>
        <v>0</v>
      </c>
      <c r="CB391" s="715">
        <v>0</v>
      </c>
      <c r="CC391" s="266">
        <f t="shared" si="886"/>
        <v>0</v>
      </c>
      <c r="CD391" s="309">
        <f t="shared" si="945"/>
        <v>21207.78</v>
      </c>
      <c r="CE391" s="310">
        <f t="shared" si="945"/>
        <v>16500</v>
      </c>
      <c r="CF391" s="308">
        <f t="shared" si="945"/>
        <v>14274.079379999999</v>
      </c>
      <c r="CG391" s="326"/>
      <c r="CI391" s="737"/>
    </row>
    <row r="392" spans="1:87" s="972" customFormat="1" ht="15.95" customHeight="1">
      <c r="A392" s="177">
        <f t="shared" si="740"/>
        <v>344</v>
      </c>
      <c r="B392" s="1799" t="s">
        <v>365</v>
      </c>
      <c r="C392" s="134" t="s">
        <v>218</v>
      </c>
      <c r="D392" s="166" t="s">
        <v>146</v>
      </c>
      <c r="E392" s="218"/>
      <c r="F392" s="758">
        <v>0</v>
      </c>
      <c r="G392" s="1207">
        <v>21120</v>
      </c>
      <c r="H392" s="183"/>
      <c r="I392" s="207">
        <v>21120</v>
      </c>
      <c r="J392" s="547">
        <f>K392*J$3</f>
        <v>0</v>
      </c>
      <c r="K392" s="195"/>
      <c r="L392" s="492">
        <f>K392*L$3</f>
        <v>0</v>
      </c>
      <c r="M392" s="547">
        <f>N392*M$3</f>
        <v>0</v>
      </c>
      <c r="N392" s="195"/>
      <c r="O392" s="492">
        <f>N392*O$3</f>
        <v>0</v>
      </c>
      <c r="P392" s="547">
        <f>Q392*P$3</f>
        <v>0</v>
      </c>
      <c r="Q392" s="195"/>
      <c r="R392" s="492">
        <f>Q392*R$3</f>
        <v>0</v>
      </c>
      <c r="S392" s="547">
        <f>T392*S$3</f>
        <v>0</v>
      </c>
      <c r="T392" s="195"/>
      <c r="U392" s="492">
        <f>T392*U$3</f>
        <v>0</v>
      </c>
      <c r="V392" s="547">
        <f>W392*V$3</f>
        <v>0</v>
      </c>
      <c r="W392" s="1074"/>
      <c r="X392" s="492">
        <f>W392*X$3</f>
        <v>0</v>
      </c>
      <c r="Y392" s="547">
        <f>Z392*Y$3</f>
        <v>0</v>
      </c>
      <c r="Z392" s="1074"/>
      <c r="AA392" s="492">
        <f t="shared" si="887"/>
        <v>0</v>
      </c>
      <c r="AB392" s="547">
        <f>AC392*AB$3</f>
        <v>0</v>
      </c>
      <c r="AC392" s="195">
        <v>0</v>
      </c>
      <c r="AD392" s="492">
        <f>AC392*AD$3</f>
        <v>0</v>
      </c>
      <c r="AE392" s="547">
        <f>AF392*AE$3</f>
        <v>0</v>
      </c>
      <c r="AF392" s="195"/>
      <c r="AG392" s="492">
        <f>AF392*AG$3</f>
        <v>0</v>
      </c>
      <c r="AH392" s="547">
        <f>AI392*AH$3</f>
        <v>0</v>
      </c>
      <c r="AI392" s="195">
        <v>0</v>
      </c>
      <c r="AJ392" s="492">
        <f>AI392*AJ$3</f>
        <v>0</v>
      </c>
      <c r="AK392" s="547">
        <f>AL392*AK$3</f>
        <v>0</v>
      </c>
      <c r="AL392" s="195">
        <v>0</v>
      </c>
      <c r="AM392" s="492">
        <f>AL392*AM$3</f>
        <v>0</v>
      </c>
      <c r="AN392" s="547">
        <f>AO392*AN$3</f>
        <v>0</v>
      </c>
      <c r="AO392" s="195"/>
      <c r="AP392" s="492">
        <f>AO392*AP$3</f>
        <v>0</v>
      </c>
      <c r="AQ392" s="547">
        <f>AR392*AQ$3</f>
        <v>0</v>
      </c>
      <c r="AR392" s="195"/>
      <c r="AS392" s="492">
        <f>AR392*AS$3</f>
        <v>0</v>
      </c>
      <c r="AT392" s="547">
        <f>AU392*AT$3</f>
        <v>0</v>
      </c>
      <c r="AU392" s="195"/>
      <c r="AV392" s="492">
        <f>AU392*AV$3</f>
        <v>0</v>
      </c>
      <c r="AW392" s="547">
        <f>AX392*AW$3</f>
        <v>9679.4939999999988</v>
      </c>
      <c r="AX392" s="195">
        <v>7480</v>
      </c>
      <c r="AY392" s="492">
        <f>AX392*AY$3</f>
        <v>6507.6</v>
      </c>
      <c r="AZ392" s="547">
        <f>BA392*AZ$3</f>
        <v>0</v>
      </c>
      <c r="BA392" s="195"/>
      <c r="BB392" s="492">
        <f>BA392*BB$3</f>
        <v>0</v>
      </c>
      <c r="BC392" s="547">
        <f>BD392*BC$3</f>
        <v>0</v>
      </c>
      <c r="BD392" s="195"/>
      <c r="BE392" s="492">
        <f>BD392*BE$3</f>
        <v>0</v>
      </c>
      <c r="BF392" s="547">
        <f>BG392*BF$3</f>
        <v>0</v>
      </c>
      <c r="BG392" s="195"/>
      <c r="BH392" s="492">
        <f>BG392*BH$3</f>
        <v>0</v>
      </c>
      <c r="BI392" s="547">
        <f>BJ392*BI$3</f>
        <v>0</v>
      </c>
      <c r="BJ392" s="195"/>
      <c r="BK392" s="492">
        <f>BJ392*BK$3</f>
        <v>0</v>
      </c>
      <c r="BL392" s="547">
        <f>BM392*BL$3</f>
        <v>0</v>
      </c>
      <c r="BM392" s="195"/>
      <c r="BN392" s="492">
        <f>BM392*BN$3</f>
        <v>0</v>
      </c>
      <c r="BO392" s="547">
        <f>BP392*BO$3</f>
        <v>0</v>
      </c>
      <c r="BP392" s="195"/>
      <c r="BQ392" s="492">
        <f>BP392*BQ$3</f>
        <v>0</v>
      </c>
      <c r="BR392" s="285">
        <f>V392+Y392+AB392+AE392+AH392+AK392+S392+P392+M392+J392+AN392+AQ392+AT392+AW392+AZ392+BC392+BF392+BI392+BL392+BO392</f>
        <v>9679.4939999999988</v>
      </c>
      <c r="BS392" s="286">
        <f>K392+N392+Q392+T392+W392+Z392+AC392+AF392+AI392+AL392+AO392+AR392+AU392+AX392+BA392+BD392+BG392+BJ392+BM392+BP392</f>
        <v>7480</v>
      </c>
      <c r="BT392" s="266">
        <f>L392+O392+R392+U392+X392+AA392+AD392+AG392+AJ392+AM392+AP392+AS392+AV392+AY392+BB392+BE392+BH392+BK392+BN392+BQ392</f>
        <v>6507.6</v>
      </c>
      <c r="BU392" s="740">
        <f>BV392*BU$3</f>
        <v>17320.072</v>
      </c>
      <c r="BV392" s="712">
        <f t="shared" si="942"/>
        <v>13640</v>
      </c>
      <c r="BW392" s="266">
        <f>BV392*BW$3</f>
        <v>11680.98228</v>
      </c>
      <c r="BX392" s="285">
        <f>BR392+BU392</f>
        <v>26999.565999999999</v>
      </c>
      <c r="BY392" s="286">
        <f>BS392+BV392</f>
        <v>21120</v>
      </c>
      <c r="BZ392" s="266">
        <f>BT392+BW392</f>
        <v>18188.582280000002</v>
      </c>
      <c r="CA392" s="285">
        <f>CB392*CA$3</f>
        <v>0</v>
      </c>
      <c r="CB392" s="715">
        <v>0</v>
      </c>
      <c r="CC392" s="266">
        <f>CB392*$CC$3</f>
        <v>0</v>
      </c>
      <c r="CD392" s="309">
        <f>BX392+CA392</f>
        <v>26999.565999999999</v>
      </c>
      <c r="CE392" s="310">
        <f>BY392+CB392</f>
        <v>21120</v>
      </c>
      <c r="CF392" s="308">
        <f>BZ392+CC392</f>
        <v>18188.582280000002</v>
      </c>
      <c r="CG392" s="326"/>
      <c r="CI392" s="737"/>
    </row>
    <row r="393" spans="1:87" s="972" customFormat="1" ht="15.95" customHeight="1">
      <c r="A393" s="177">
        <f t="shared" si="740"/>
        <v>345</v>
      </c>
      <c r="B393" s="2001" t="s">
        <v>451</v>
      </c>
      <c r="C393" s="2002"/>
      <c r="D393" s="2003"/>
      <c r="E393" s="185"/>
      <c r="F393" s="758"/>
      <c r="G393" s="266"/>
      <c r="H393" s="183"/>
      <c r="I393" s="207"/>
      <c r="J393" s="547">
        <f t="shared" si="845"/>
        <v>0</v>
      </c>
      <c r="K393" s="195"/>
      <c r="L393" s="492">
        <f t="shared" si="846"/>
        <v>0</v>
      </c>
      <c r="M393" s="547">
        <f t="shared" si="847"/>
        <v>0</v>
      </c>
      <c r="N393" s="195"/>
      <c r="O393" s="492">
        <f t="shared" si="848"/>
        <v>0</v>
      </c>
      <c r="P393" s="547">
        <f t="shared" si="849"/>
        <v>0</v>
      </c>
      <c r="Q393" s="195"/>
      <c r="R393" s="492">
        <f t="shared" si="850"/>
        <v>0</v>
      </c>
      <c r="S393" s="547">
        <f t="shared" si="851"/>
        <v>0</v>
      </c>
      <c r="T393" s="195"/>
      <c r="U393" s="492">
        <f t="shared" si="852"/>
        <v>0</v>
      </c>
      <c r="V393" s="547">
        <f t="shared" si="853"/>
        <v>0</v>
      </c>
      <c r="W393" s="1074"/>
      <c r="X393" s="492">
        <f t="shared" si="854"/>
        <v>0</v>
      </c>
      <c r="Y393" s="547">
        <f t="shared" si="855"/>
        <v>0</v>
      </c>
      <c r="Z393" s="1074"/>
      <c r="AA393" s="492">
        <f t="shared" si="887"/>
        <v>0</v>
      </c>
      <c r="AB393" s="547">
        <f t="shared" si="856"/>
        <v>0</v>
      </c>
      <c r="AC393" s="195">
        <v>0</v>
      </c>
      <c r="AD393" s="492">
        <f t="shared" si="857"/>
        <v>0</v>
      </c>
      <c r="AE393" s="547">
        <f t="shared" si="858"/>
        <v>0</v>
      </c>
      <c r="AF393" s="195"/>
      <c r="AG393" s="492">
        <f t="shared" si="859"/>
        <v>0</v>
      </c>
      <c r="AH393" s="547">
        <f t="shared" si="860"/>
        <v>0</v>
      </c>
      <c r="AI393" s="195"/>
      <c r="AJ393" s="492">
        <f t="shared" si="861"/>
        <v>0</v>
      </c>
      <c r="AK393" s="547">
        <f t="shared" si="862"/>
        <v>0</v>
      </c>
      <c r="AL393" s="195"/>
      <c r="AM393" s="492">
        <f t="shared" si="863"/>
        <v>0</v>
      </c>
      <c r="AN393" s="547">
        <f t="shared" si="951"/>
        <v>0</v>
      </c>
      <c r="AO393" s="195"/>
      <c r="AP393" s="492">
        <f t="shared" si="952"/>
        <v>0</v>
      </c>
      <c r="AQ393" s="547">
        <f t="shared" si="953"/>
        <v>0</v>
      </c>
      <c r="AR393" s="195"/>
      <c r="AS393" s="492">
        <f t="shared" si="954"/>
        <v>0</v>
      </c>
      <c r="AT393" s="547">
        <f t="shared" si="955"/>
        <v>0</v>
      </c>
      <c r="AU393" s="195"/>
      <c r="AV393" s="492">
        <f t="shared" si="956"/>
        <v>0</v>
      </c>
      <c r="AW393" s="547">
        <f t="shared" si="957"/>
        <v>0</v>
      </c>
      <c r="AX393" s="195"/>
      <c r="AY393" s="492">
        <f t="shared" si="958"/>
        <v>0</v>
      </c>
      <c r="AZ393" s="547">
        <f t="shared" si="959"/>
        <v>0</v>
      </c>
      <c r="BA393" s="195"/>
      <c r="BB393" s="492">
        <f t="shared" si="960"/>
        <v>0</v>
      </c>
      <c r="BC393" s="547">
        <f t="shared" si="961"/>
        <v>0</v>
      </c>
      <c r="BD393" s="195"/>
      <c r="BE393" s="492">
        <f t="shared" si="962"/>
        <v>0</v>
      </c>
      <c r="BF393" s="547">
        <f t="shared" si="963"/>
        <v>0</v>
      </c>
      <c r="BG393" s="195"/>
      <c r="BH393" s="492">
        <f t="shared" si="964"/>
        <v>0</v>
      </c>
      <c r="BI393" s="547">
        <f t="shared" si="965"/>
        <v>0</v>
      </c>
      <c r="BJ393" s="195"/>
      <c r="BK393" s="492">
        <f t="shared" si="966"/>
        <v>0</v>
      </c>
      <c r="BL393" s="547">
        <f t="shared" si="967"/>
        <v>0</v>
      </c>
      <c r="BM393" s="195"/>
      <c r="BN393" s="492">
        <f t="shared" si="968"/>
        <v>0</v>
      </c>
      <c r="BO393" s="547">
        <f t="shared" si="969"/>
        <v>0</v>
      </c>
      <c r="BP393" s="195"/>
      <c r="BQ393" s="492">
        <f t="shared" si="970"/>
        <v>0</v>
      </c>
      <c r="BR393" s="285">
        <f>V393+Y393+AB393+AE393+AH393+AK393+S393+P393+M393+J393</f>
        <v>0</v>
      </c>
      <c r="BS393" s="286">
        <f>K393+N393+Q393+T393+W393+Z393+AC393+AF393+AI393+AL393</f>
        <v>0</v>
      </c>
      <c r="BT393" s="266">
        <f>L393+O393+R393+U393+X393+AA393+AD393+AG393+AJ393+AM393</f>
        <v>0</v>
      </c>
      <c r="BU393" s="740">
        <f t="shared" si="884"/>
        <v>0</v>
      </c>
      <c r="BV393" s="712"/>
      <c r="BW393" s="266"/>
      <c r="BX393" s="285"/>
      <c r="BY393" s="286"/>
      <c r="BZ393" s="266"/>
      <c r="CA393" s="285"/>
      <c r="CB393" s="715"/>
      <c r="CC393" s="266"/>
      <c r="CD393" s="309"/>
      <c r="CE393" s="310"/>
      <c r="CF393" s="308"/>
      <c r="CG393" s="326"/>
      <c r="CI393" s="737"/>
    </row>
    <row r="394" spans="1:87" s="972" customFormat="1" ht="15.95" customHeight="1">
      <c r="A394" s="177">
        <f t="shared" ref="A394:A424" si="971">A393+1</f>
        <v>346</v>
      </c>
      <c r="B394" s="165" t="s">
        <v>459</v>
      </c>
      <c r="C394" s="134" t="s">
        <v>223</v>
      </c>
      <c r="D394" s="166" t="s">
        <v>569</v>
      </c>
      <c r="E394" s="218"/>
      <c r="F394" s="758">
        <f>[1]Training!F70</f>
        <v>0</v>
      </c>
      <c r="G394" s="266">
        <v>22564</v>
      </c>
      <c r="H394" s="183"/>
      <c r="I394" s="207">
        <v>22564</v>
      </c>
      <c r="J394" s="547">
        <f t="shared" si="845"/>
        <v>0</v>
      </c>
      <c r="K394" s="195"/>
      <c r="L394" s="492">
        <f t="shared" si="846"/>
        <v>0</v>
      </c>
      <c r="M394" s="547">
        <f t="shared" si="847"/>
        <v>0</v>
      </c>
      <c r="N394" s="195"/>
      <c r="O394" s="492">
        <f t="shared" si="848"/>
        <v>0</v>
      </c>
      <c r="P394" s="547">
        <f t="shared" si="849"/>
        <v>0</v>
      </c>
      <c r="Q394" s="195"/>
      <c r="R394" s="492">
        <f t="shared" si="850"/>
        <v>0</v>
      </c>
      <c r="S394" s="547">
        <f t="shared" si="851"/>
        <v>17457.5544937794</v>
      </c>
      <c r="T394" s="195">
        <f>9625+2552</f>
        <v>12177</v>
      </c>
      <c r="U394" s="492">
        <f t="shared" si="852"/>
        <v>11182.03474311</v>
      </c>
      <c r="V394" s="547">
        <f t="shared" si="853"/>
        <v>8952.2380037700004</v>
      </c>
      <c r="W394" s="1074">
        <v>6918</v>
      </c>
      <c r="X394" s="492">
        <f t="shared" si="854"/>
        <v>6018.6600276720001</v>
      </c>
      <c r="Y394" s="547">
        <f t="shared" si="855"/>
        <v>4261.4930318224406</v>
      </c>
      <c r="Z394" s="1074">
        <v>3469</v>
      </c>
      <c r="AA394" s="492">
        <f t="shared" si="887"/>
        <v>2888.1884176875196</v>
      </c>
      <c r="AB394" s="547">
        <f t="shared" si="856"/>
        <v>0</v>
      </c>
      <c r="AC394" s="195">
        <v>0</v>
      </c>
      <c r="AD394" s="492">
        <f t="shared" si="857"/>
        <v>0</v>
      </c>
      <c r="AE394" s="547">
        <f t="shared" si="858"/>
        <v>0</v>
      </c>
      <c r="AF394" s="195"/>
      <c r="AG394" s="492">
        <f t="shared" si="859"/>
        <v>0</v>
      </c>
      <c r="AH394" s="547">
        <f t="shared" si="860"/>
        <v>0</v>
      </c>
      <c r="AI394" s="195"/>
      <c r="AJ394" s="492">
        <f t="shared" si="861"/>
        <v>0</v>
      </c>
      <c r="AK394" s="547">
        <f t="shared" si="862"/>
        <v>0</v>
      </c>
      <c r="AL394" s="195">
        <v>0</v>
      </c>
      <c r="AM394" s="492">
        <f t="shared" si="863"/>
        <v>0</v>
      </c>
      <c r="AN394" s="547">
        <f t="shared" si="951"/>
        <v>0</v>
      </c>
      <c r="AO394" s="195"/>
      <c r="AP394" s="492">
        <f t="shared" si="952"/>
        <v>0</v>
      </c>
      <c r="AQ394" s="547">
        <f t="shared" si="953"/>
        <v>0</v>
      </c>
      <c r="AR394" s="195"/>
      <c r="AS394" s="492">
        <f t="shared" si="954"/>
        <v>0</v>
      </c>
      <c r="AT394" s="547">
        <f t="shared" si="955"/>
        <v>0</v>
      </c>
      <c r="AU394" s="195"/>
      <c r="AV394" s="492">
        <f t="shared" si="956"/>
        <v>0</v>
      </c>
      <c r="AW394" s="547">
        <f t="shared" si="957"/>
        <v>0</v>
      </c>
      <c r="AX394" s="195"/>
      <c r="AY394" s="492">
        <f t="shared" si="958"/>
        <v>0</v>
      </c>
      <c r="AZ394" s="547">
        <f t="shared" si="959"/>
        <v>0</v>
      </c>
      <c r="BA394" s="195"/>
      <c r="BB394" s="492">
        <f t="shared" si="960"/>
        <v>0</v>
      </c>
      <c r="BC394" s="547">
        <f t="shared" si="961"/>
        <v>0</v>
      </c>
      <c r="BD394" s="195"/>
      <c r="BE394" s="492">
        <f t="shared" si="962"/>
        <v>0</v>
      </c>
      <c r="BF394" s="547">
        <f t="shared" si="963"/>
        <v>0</v>
      </c>
      <c r="BG394" s="195"/>
      <c r="BH394" s="492">
        <f t="shared" si="964"/>
        <v>0</v>
      </c>
      <c r="BI394" s="547">
        <f t="shared" si="965"/>
        <v>0</v>
      </c>
      <c r="BJ394" s="195"/>
      <c r="BK394" s="492">
        <f t="shared" si="966"/>
        <v>0</v>
      </c>
      <c r="BL394" s="547">
        <f t="shared" si="967"/>
        <v>0</v>
      </c>
      <c r="BM394" s="195"/>
      <c r="BN394" s="492">
        <f t="shared" si="968"/>
        <v>0</v>
      </c>
      <c r="BO394" s="547">
        <f t="shared" si="969"/>
        <v>0</v>
      </c>
      <c r="BP394" s="195"/>
      <c r="BQ394" s="492">
        <f t="shared" si="970"/>
        <v>0</v>
      </c>
      <c r="BR394" s="285">
        <f t="shared" ref="BR394:BR401" si="972">V394+Y394+AB394+AE394+AH394+AK394+S394+P394+M394+J394+AN394+AQ394+AT394+AW394+AZ394+BC394+BF394+BI394+BL394+BO394</f>
        <v>30671.285529371842</v>
      </c>
      <c r="BS394" s="286">
        <f t="shared" ref="BS394:BT401" si="973">K394+N394+Q394+T394+W394+Z394+AC394+AF394+AI394+AL394+AO394+AR394+AU394+AX394+BA394+BD394+BG394+BJ394+BM394+BP394</f>
        <v>22564</v>
      </c>
      <c r="BT394" s="266">
        <f t="shared" si="973"/>
        <v>20088.883188469521</v>
      </c>
      <c r="BU394" s="740">
        <f t="shared" si="884"/>
        <v>0</v>
      </c>
      <c r="BV394" s="712">
        <f t="shared" ref="BV394:BV399" si="974">I394-BS394</f>
        <v>0</v>
      </c>
      <c r="BW394" s="266">
        <f t="shared" ref="BW394:BW399" si="975">BV394*BW$3</f>
        <v>0</v>
      </c>
      <c r="BX394" s="285">
        <f t="shared" si="943"/>
        <v>30671.285529371842</v>
      </c>
      <c r="BY394" s="286">
        <f t="shared" si="943"/>
        <v>22564</v>
      </c>
      <c r="BZ394" s="266">
        <f t="shared" si="943"/>
        <v>20088.883188469521</v>
      </c>
      <c r="CA394" s="285">
        <f t="shared" si="944"/>
        <v>0</v>
      </c>
      <c r="CB394" s="715"/>
      <c r="CC394" s="266">
        <f t="shared" si="886"/>
        <v>0</v>
      </c>
      <c r="CD394" s="309">
        <f t="shared" si="945"/>
        <v>30671.285529371842</v>
      </c>
      <c r="CE394" s="310">
        <f>BY394+CB394</f>
        <v>22564</v>
      </c>
      <c r="CF394" s="308">
        <f t="shared" si="945"/>
        <v>20088.883188469521</v>
      </c>
      <c r="CG394" s="326"/>
      <c r="CI394" s="737"/>
    </row>
    <row r="395" spans="1:87" s="972" customFormat="1" ht="15.95" customHeight="1">
      <c r="A395" s="177">
        <f t="shared" si="971"/>
        <v>347</v>
      </c>
      <c r="B395" s="165" t="s">
        <v>568</v>
      </c>
      <c r="C395" s="134" t="s">
        <v>230</v>
      </c>
      <c r="D395" s="166" t="s">
        <v>570</v>
      </c>
      <c r="E395" s="218"/>
      <c r="F395" s="758">
        <v>0</v>
      </c>
      <c r="G395" s="266">
        <v>3034.9</v>
      </c>
      <c r="H395" s="183"/>
      <c r="I395" s="207">
        <v>3034.9</v>
      </c>
      <c r="J395" s="547">
        <f t="shared" si="845"/>
        <v>0</v>
      </c>
      <c r="K395" s="195"/>
      <c r="L395" s="492">
        <f t="shared" si="846"/>
        <v>0</v>
      </c>
      <c r="M395" s="547">
        <f t="shared" si="847"/>
        <v>0</v>
      </c>
      <c r="N395" s="195"/>
      <c r="O395" s="492">
        <f t="shared" si="848"/>
        <v>0</v>
      </c>
      <c r="P395" s="547">
        <f t="shared" si="849"/>
        <v>0</v>
      </c>
      <c r="Q395" s="195"/>
      <c r="R395" s="492">
        <f t="shared" si="850"/>
        <v>0</v>
      </c>
      <c r="S395" s="547">
        <f t="shared" si="851"/>
        <v>0</v>
      </c>
      <c r="T395" s="195"/>
      <c r="U395" s="492">
        <f t="shared" si="852"/>
        <v>0</v>
      </c>
      <c r="V395" s="547">
        <f t="shared" si="853"/>
        <v>2316.2201218485002</v>
      </c>
      <c r="W395" s="1074">
        <v>1789.9</v>
      </c>
      <c r="X395" s="492">
        <f t="shared" si="854"/>
        <v>1557.2130071596</v>
      </c>
      <c r="Y395" s="547">
        <f t="shared" si="855"/>
        <v>1529.4202434762001</v>
      </c>
      <c r="Z395" s="1074">
        <v>1245</v>
      </c>
      <c r="AA395" s="492">
        <f t="shared" si="887"/>
        <v>1036.5507581495999</v>
      </c>
      <c r="AB395" s="547">
        <f t="shared" si="856"/>
        <v>0</v>
      </c>
      <c r="AC395" s="195">
        <v>0</v>
      </c>
      <c r="AD395" s="492">
        <f t="shared" si="857"/>
        <v>0</v>
      </c>
      <c r="AE395" s="547">
        <f t="shared" si="858"/>
        <v>0</v>
      </c>
      <c r="AF395" s="195"/>
      <c r="AG395" s="492">
        <f t="shared" si="859"/>
        <v>0</v>
      </c>
      <c r="AH395" s="547">
        <f t="shared" si="860"/>
        <v>0</v>
      </c>
      <c r="AI395" s="195"/>
      <c r="AJ395" s="492">
        <f t="shared" si="861"/>
        <v>0</v>
      </c>
      <c r="AK395" s="547">
        <f t="shared" si="862"/>
        <v>0</v>
      </c>
      <c r="AL395" s="195"/>
      <c r="AM395" s="492">
        <f t="shared" si="863"/>
        <v>0</v>
      </c>
      <c r="AN395" s="547">
        <f t="shared" si="951"/>
        <v>0</v>
      </c>
      <c r="AO395" s="195"/>
      <c r="AP395" s="492">
        <f t="shared" si="952"/>
        <v>0</v>
      </c>
      <c r="AQ395" s="547">
        <f t="shared" si="953"/>
        <v>0</v>
      </c>
      <c r="AR395" s="195"/>
      <c r="AS395" s="492">
        <f t="shared" si="954"/>
        <v>0</v>
      </c>
      <c r="AT395" s="547">
        <f t="shared" si="955"/>
        <v>0</v>
      </c>
      <c r="AU395" s="195"/>
      <c r="AV395" s="492">
        <f t="shared" si="956"/>
        <v>0</v>
      </c>
      <c r="AW395" s="547">
        <f t="shared" si="957"/>
        <v>0</v>
      </c>
      <c r="AX395" s="195"/>
      <c r="AY395" s="492">
        <f t="shared" si="958"/>
        <v>0</v>
      </c>
      <c r="AZ395" s="547">
        <f t="shared" si="959"/>
        <v>0</v>
      </c>
      <c r="BA395" s="195"/>
      <c r="BB395" s="492">
        <f t="shared" si="960"/>
        <v>0</v>
      </c>
      <c r="BC395" s="547">
        <f t="shared" si="961"/>
        <v>0</v>
      </c>
      <c r="BD395" s="195"/>
      <c r="BE395" s="492">
        <f t="shared" si="962"/>
        <v>0</v>
      </c>
      <c r="BF395" s="547">
        <f t="shared" si="963"/>
        <v>0</v>
      </c>
      <c r="BG395" s="195"/>
      <c r="BH395" s="492">
        <f t="shared" si="964"/>
        <v>0</v>
      </c>
      <c r="BI395" s="547">
        <f t="shared" si="965"/>
        <v>0</v>
      </c>
      <c r="BJ395" s="195"/>
      <c r="BK395" s="492">
        <f t="shared" si="966"/>
        <v>0</v>
      </c>
      <c r="BL395" s="547">
        <f t="shared" si="967"/>
        <v>0</v>
      </c>
      <c r="BM395" s="195"/>
      <c r="BN395" s="492">
        <f t="shared" si="968"/>
        <v>0</v>
      </c>
      <c r="BO395" s="547">
        <f t="shared" si="969"/>
        <v>0</v>
      </c>
      <c r="BP395" s="195"/>
      <c r="BQ395" s="492">
        <f t="shared" si="970"/>
        <v>0</v>
      </c>
      <c r="BR395" s="285">
        <f t="shared" si="972"/>
        <v>3845.6403653247003</v>
      </c>
      <c r="BS395" s="286">
        <f t="shared" si="973"/>
        <v>3034.9</v>
      </c>
      <c r="BT395" s="266">
        <f t="shared" si="973"/>
        <v>2593.7637653091997</v>
      </c>
      <c r="BU395" s="740">
        <f t="shared" si="884"/>
        <v>0</v>
      </c>
      <c r="BV395" s="712">
        <f t="shared" si="974"/>
        <v>0</v>
      </c>
      <c r="BW395" s="266">
        <f t="shared" si="975"/>
        <v>0</v>
      </c>
      <c r="BX395" s="285">
        <f t="shared" si="943"/>
        <v>3845.6403653247003</v>
      </c>
      <c r="BY395" s="286">
        <f t="shared" si="943"/>
        <v>3034.9</v>
      </c>
      <c r="BZ395" s="266">
        <f t="shared" si="943"/>
        <v>2593.7637653091997</v>
      </c>
      <c r="CA395" s="285">
        <f>CB395*CA$3</f>
        <v>0</v>
      </c>
      <c r="CB395" s="715"/>
      <c r="CC395" s="266">
        <f t="shared" si="886"/>
        <v>0</v>
      </c>
      <c r="CD395" s="309">
        <f t="shared" si="945"/>
        <v>3845.6403653247003</v>
      </c>
      <c r="CE395" s="310">
        <f>BY395+CB395</f>
        <v>3034.9</v>
      </c>
      <c r="CF395" s="308">
        <f>BZ395+CC395</f>
        <v>2593.7637653091997</v>
      </c>
      <c r="CG395" s="326"/>
      <c r="CI395" s="737"/>
    </row>
    <row r="396" spans="1:87" s="972" customFormat="1" ht="15.95" customHeight="1">
      <c r="A396" s="177">
        <f t="shared" si="971"/>
        <v>348</v>
      </c>
      <c r="B396" s="165" t="s">
        <v>484</v>
      </c>
      <c r="C396" s="134" t="s">
        <v>230</v>
      </c>
      <c r="D396" s="166" t="s">
        <v>571</v>
      </c>
      <c r="E396" s="218"/>
      <c r="F396" s="758">
        <v>0</v>
      </c>
      <c r="G396" s="266">
        <v>1590.4</v>
      </c>
      <c r="H396" s="183"/>
      <c r="I396" s="207">
        <v>1590.4</v>
      </c>
      <c r="J396" s="547">
        <f t="shared" si="845"/>
        <v>0</v>
      </c>
      <c r="K396" s="195"/>
      <c r="L396" s="492">
        <f t="shared" si="846"/>
        <v>0</v>
      </c>
      <c r="M396" s="547">
        <f t="shared" si="847"/>
        <v>0</v>
      </c>
      <c r="N396" s="195"/>
      <c r="O396" s="492">
        <f t="shared" si="848"/>
        <v>0</v>
      </c>
      <c r="P396" s="547">
        <f t="shared" si="849"/>
        <v>0</v>
      </c>
      <c r="Q396" s="195"/>
      <c r="R396" s="492">
        <f t="shared" si="850"/>
        <v>0</v>
      </c>
      <c r="S396" s="547">
        <f t="shared" si="851"/>
        <v>0</v>
      </c>
      <c r="T396" s="195"/>
      <c r="U396" s="492">
        <f t="shared" si="852"/>
        <v>0</v>
      </c>
      <c r="V396" s="547">
        <f t="shared" si="853"/>
        <v>1636.9732689750001</v>
      </c>
      <c r="W396" s="1074">
        <v>1265</v>
      </c>
      <c r="X396" s="492">
        <f t="shared" si="854"/>
        <v>1100.5500050600001</v>
      </c>
      <c r="Y396" s="547">
        <f t="shared" si="855"/>
        <v>0</v>
      </c>
      <c r="Z396" s="1074"/>
      <c r="AA396" s="492">
        <f t="shared" si="887"/>
        <v>0</v>
      </c>
      <c r="AB396" s="547">
        <f t="shared" si="856"/>
        <v>0</v>
      </c>
      <c r="AC396" s="195">
        <v>0</v>
      </c>
      <c r="AD396" s="492">
        <f t="shared" si="857"/>
        <v>0</v>
      </c>
      <c r="AE396" s="547">
        <f t="shared" si="858"/>
        <v>421.08386999999993</v>
      </c>
      <c r="AF396" s="195">
        <v>325.39999999999998</v>
      </c>
      <c r="AG396" s="492">
        <f t="shared" si="859"/>
        <v>283.09799999999996</v>
      </c>
      <c r="AH396" s="547">
        <f t="shared" si="860"/>
        <v>0</v>
      </c>
      <c r="AI396" s="195"/>
      <c r="AJ396" s="492">
        <f t="shared" si="861"/>
        <v>0</v>
      </c>
      <c r="AK396" s="547">
        <f t="shared" si="862"/>
        <v>0</v>
      </c>
      <c r="AL396" s="195"/>
      <c r="AM396" s="492">
        <f t="shared" si="863"/>
        <v>0</v>
      </c>
      <c r="AN396" s="547">
        <f t="shared" si="951"/>
        <v>0</v>
      </c>
      <c r="AO396" s="195"/>
      <c r="AP396" s="492">
        <f t="shared" si="952"/>
        <v>0</v>
      </c>
      <c r="AQ396" s="547">
        <f t="shared" si="953"/>
        <v>0</v>
      </c>
      <c r="AR396" s="195"/>
      <c r="AS396" s="492">
        <f t="shared" si="954"/>
        <v>0</v>
      </c>
      <c r="AT396" s="547">
        <f t="shared" si="955"/>
        <v>0</v>
      </c>
      <c r="AU396" s="195"/>
      <c r="AV396" s="492">
        <f t="shared" si="956"/>
        <v>0</v>
      </c>
      <c r="AW396" s="547">
        <f t="shared" si="957"/>
        <v>0</v>
      </c>
      <c r="AX396" s="195"/>
      <c r="AY396" s="492">
        <f t="shared" si="958"/>
        <v>0</v>
      </c>
      <c r="AZ396" s="547">
        <f t="shared" si="959"/>
        <v>0</v>
      </c>
      <c r="BA396" s="195"/>
      <c r="BB396" s="492">
        <f t="shared" si="960"/>
        <v>0</v>
      </c>
      <c r="BC396" s="547">
        <f t="shared" si="961"/>
        <v>0</v>
      </c>
      <c r="BD396" s="195"/>
      <c r="BE396" s="492">
        <f t="shared" si="962"/>
        <v>0</v>
      </c>
      <c r="BF396" s="547">
        <f t="shared" si="963"/>
        <v>0</v>
      </c>
      <c r="BG396" s="195"/>
      <c r="BH396" s="492">
        <f t="shared" si="964"/>
        <v>0</v>
      </c>
      <c r="BI396" s="547">
        <f t="shared" si="965"/>
        <v>0</v>
      </c>
      <c r="BJ396" s="195"/>
      <c r="BK396" s="492">
        <f t="shared" si="966"/>
        <v>0</v>
      </c>
      <c r="BL396" s="547">
        <f t="shared" si="967"/>
        <v>0</v>
      </c>
      <c r="BM396" s="195"/>
      <c r="BN396" s="492">
        <f t="shared" si="968"/>
        <v>0</v>
      </c>
      <c r="BO396" s="547">
        <f t="shared" si="969"/>
        <v>0</v>
      </c>
      <c r="BP396" s="195"/>
      <c r="BQ396" s="492">
        <f t="shared" si="970"/>
        <v>0</v>
      </c>
      <c r="BR396" s="285">
        <f t="shared" si="972"/>
        <v>2058.0571389750003</v>
      </c>
      <c r="BS396" s="286">
        <f t="shared" si="973"/>
        <v>1590.4</v>
      </c>
      <c r="BT396" s="266">
        <f t="shared" si="973"/>
        <v>1383.6480050600001</v>
      </c>
      <c r="BU396" s="740">
        <f t="shared" si="884"/>
        <v>0</v>
      </c>
      <c r="BV396" s="712">
        <f t="shared" si="974"/>
        <v>0</v>
      </c>
      <c r="BW396" s="266">
        <f t="shared" si="975"/>
        <v>0</v>
      </c>
      <c r="BX396" s="285">
        <f t="shared" si="943"/>
        <v>2058.0571389750003</v>
      </c>
      <c r="BY396" s="286">
        <f t="shared" si="943"/>
        <v>1590.4</v>
      </c>
      <c r="BZ396" s="266">
        <f t="shared" si="943"/>
        <v>1383.6480050600001</v>
      </c>
      <c r="CA396" s="285">
        <f>CB396*CA$3</f>
        <v>0</v>
      </c>
      <c r="CB396" s="715"/>
      <c r="CC396" s="266">
        <f t="shared" si="886"/>
        <v>0</v>
      </c>
      <c r="CD396" s="309">
        <f t="shared" si="945"/>
        <v>2058.0571389750003</v>
      </c>
      <c r="CE396" s="310">
        <f>BY396+CB396</f>
        <v>1590.4</v>
      </c>
      <c r="CF396" s="308">
        <f>BZ396+CC396</f>
        <v>1383.6480050600001</v>
      </c>
      <c r="CG396" s="326"/>
      <c r="CI396" s="737"/>
    </row>
    <row r="397" spans="1:87" s="972" customFormat="1" ht="15.95" customHeight="1">
      <c r="A397" s="177">
        <f t="shared" si="971"/>
        <v>349</v>
      </c>
      <c r="B397" s="165" t="s">
        <v>459</v>
      </c>
      <c r="C397" s="134" t="s">
        <v>223</v>
      </c>
      <c r="D397" s="167" t="s">
        <v>541</v>
      </c>
      <c r="E397" s="218"/>
      <c r="F397" s="758">
        <f>[1]Training!F78</f>
        <v>0</v>
      </c>
      <c r="G397" s="266">
        <v>2475</v>
      </c>
      <c r="H397" s="183"/>
      <c r="I397" s="207">
        <v>2475</v>
      </c>
      <c r="J397" s="547">
        <f t="shared" si="845"/>
        <v>0</v>
      </c>
      <c r="K397" s="195"/>
      <c r="L397" s="492">
        <f t="shared" si="846"/>
        <v>0</v>
      </c>
      <c r="M397" s="547">
        <f t="shared" si="847"/>
        <v>0</v>
      </c>
      <c r="N397" s="195"/>
      <c r="O397" s="492">
        <f t="shared" si="848"/>
        <v>0</v>
      </c>
      <c r="P397" s="547">
        <f t="shared" si="849"/>
        <v>0</v>
      </c>
      <c r="Q397" s="195"/>
      <c r="R397" s="492">
        <f t="shared" si="850"/>
        <v>0</v>
      </c>
      <c r="S397" s="547">
        <f t="shared" si="851"/>
        <v>0</v>
      </c>
      <c r="T397" s="195"/>
      <c r="U397" s="492">
        <f t="shared" si="852"/>
        <v>0</v>
      </c>
      <c r="V397" s="547">
        <f t="shared" si="853"/>
        <v>0</v>
      </c>
      <c r="W397" s="1074"/>
      <c r="X397" s="492">
        <f t="shared" si="854"/>
        <v>0</v>
      </c>
      <c r="Y397" s="547">
        <f t="shared" si="855"/>
        <v>0</v>
      </c>
      <c r="Z397" s="1074"/>
      <c r="AA397" s="492">
        <f t="shared" si="887"/>
        <v>0</v>
      </c>
      <c r="AB397" s="547">
        <f t="shared" si="856"/>
        <v>0</v>
      </c>
      <c r="AC397" s="195">
        <v>0</v>
      </c>
      <c r="AD397" s="492">
        <f t="shared" si="857"/>
        <v>0</v>
      </c>
      <c r="AE397" s="547">
        <f t="shared" si="858"/>
        <v>3202.7737499999998</v>
      </c>
      <c r="AF397" s="195">
        <v>2475</v>
      </c>
      <c r="AG397" s="492">
        <f t="shared" si="859"/>
        <v>2153.25</v>
      </c>
      <c r="AH397" s="547">
        <f t="shared" si="860"/>
        <v>0</v>
      </c>
      <c r="AI397" s="195"/>
      <c r="AJ397" s="492">
        <f t="shared" si="861"/>
        <v>0</v>
      </c>
      <c r="AK397" s="547">
        <f t="shared" si="862"/>
        <v>0</v>
      </c>
      <c r="AL397" s="195">
        <v>0</v>
      </c>
      <c r="AM397" s="492">
        <f t="shared" si="863"/>
        <v>0</v>
      </c>
      <c r="AN397" s="547">
        <f t="shared" si="951"/>
        <v>0</v>
      </c>
      <c r="AO397" s="195"/>
      <c r="AP397" s="492">
        <f t="shared" si="952"/>
        <v>0</v>
      </c>
      <c r="AQ397" s="547">
        <f t="shared" si="953"/>
        <v>0</v>
      </c>
      <c r="AR397" s="195"/>
      <c r="AS397" s="492">
        <f t="shared" si="954"/>
        <v>0</v>
      </c>
      <c r="AT397" s="547">
        <f t="shared" si="955"/>
        <v>0</v>
      </c>
      <c r="AU397" s="195"/>
      <c r="AV397" s="492">
        <f t="shared" si="956"/>
        <v>0</v>
      </c>
      <c r="AW397" s="547">
        <f t="shared" si="957"/>
        <v>0</v>
      </c>
      <c r="AX397" s="195"/>
      <c r="AY397" s="492">
        <f t="shared" si="958"/>
        <v>0</v>
      </c>
      <c r="AZ397" s="547">
        <f t="shared" si="959"/>
        <v>0</v>
      </c>
      <c r="BA397" s="195"/>
      <c r="BB397" s="492">
        <f t="shared" si="960"/>
        <v>0</v>
      </c>
      <c r="BC397" s="547">
        <f t="shared" si="961"/>
        <v>0</v>
      </c>
      <c r="BD397" s="195"/>
      <c r="BE397" s="492">
        <f t="shared" si="962"/>
        <v>0</v>
      </c>
      <c r="BF397" s="547">
        <f t="shared" si="963"/>
        <v>0</v>
      </c>
      <c r="BG397" s="195"/>
      <c r="BH397" s="492">
        <f t="shared" si="964"/>
        <v>0</v>
      </c>
      <c r="BI397" s="547">
        <f t="shared" si="965"/>
        <v>0</v>
      </c>
      <c r="BJ397" s="195"/>
      <c r="BK397" s="492">
        <f t="shared" si="966"/>
        <v>0</v>
      </c>
      <c r="BL397" s="547">
        <f t="shared" si="967"/>
        <v>0</v>
      </c>
      <c r="BM397" s="195"/>
      <c r="BN397" s="492">
        <f t="shared" si="968"/>
        <v>0</v>
      </c>
      <c r="BO397" s="547">
        <f t="shared" si="969"/>
        <v>0</v>
      </c>
      <c r="BP397" s="195"/>
      <c r="BQ397" s="492">
        <f t="shared" si="970"/>
        <v>0</v>
      </c>
      <c r="BR397" s="285">
        <f t="shared" si="972"/>
        <v>3202.7737499999998</v>
      </c>
      <c r="BS397" s="286">
        <f t="shared" si="973"/>
        <v>2475</v>
      </c>
      <c r="BT397" s="266">
        <f t="shared" si="973"/>
        <v>2153.25</v>
      </c>
      <c r="BU397" s="740">
        <f t="shared" si="884"/>
        <v>0</v>
      </c>
      <c r="BV397" s="712">
        <f t="shared" si="974"/>
        <v>0</v>
      </c>
      <c r="BW397" s="266">
        <f t="shared" si="975"/>
        <v>0</v>
      </c>
      <c r="BX397" s="285">
        <f t="shared" si="943"/>
        <v>3202.7737499999998</v>
      </c>
      <c r="BY397" s="286">
        <f t="shared" si="943"/>
        <v>2475</v>
      </c>
      <c r="BZ397" s="266">
        <f t="shared" si="943"/>
        <v>2153.25</v>
      </c>
      <c r="CA397" s="285">
        <f t="shared" si="944"/>
        <v>0</v>
      </c>
      <c r="CB397" s="715">
        <v>0</v>
      </c>
      <c r="CC397" s="266">
        <f t="shared" si="886"/>
        <v>0</v>
      </c>
      <c r="CD397" s="309">
        <f t="shared" si="945"/>
        <v>3202.7737499999998</v>
      </c>
      <c r="CE397" s="310">
        <f t="shared" si="945"/>
        <v>2475</v>
      </c>
      <c r="CF397" s="308">
        <f t="shared" si="945"/>
        <v>2153.25</v>
      </c>
      <c r="CG397" s="326"/>
      <c r="CI397" s="737" t="s">
        <v>575</v>
      </c>
    </row>
    <row r="398" spans="1:87" s="972" customFormat="1" ht="15.95" customHeight="1">
      <c r="A398" s="177">
        <f t="shared" si="971"/>
        <v>350</v>
      </c>
      <c r="B398" s="165" t="s">
        <v>459</v>
      </c>
      <c r="C398" s="134" t="s">
        <v>223</v>
      </c>
      <c r="D398" s="167" t="s">
        <v>287</v>
      </c>
      <c r="E398" s="218"/>
      <c r="F398" s="758">
        <f>[1]Training!F79</f>
        <v>19107.018749999999</v>
      </c>
      <c r="G398" s="266">
        <v>12214</v>
      </c>
      <c r="H398" s="183"/>
      <c r="I398" s="207">
        <v>12214</v>
      </c>
      <c r="J398" s="547">
        <f>K398*J$3</f>
        <v>0</v>
      </c>
      <c r="K398" s="195"/>
      <c r="L398" s="492">
        <f>K398*L$3</f>
        <v>0</v>
      </c>
      <c r="M398" s="547">
        <f>N398*M$3</f>
        <v>0</v>
      </c>
      <c r="N398" s="195"/>
      <c r="O398" s="492">
        <f>N398*O$3</f>
        <v>0</v>
      </c>
      <c r="P398" s="547">
        <f>Q398*P$3</f>
        <v>0</v>
      </c>
      <c r="Q398" s="195"/>
      <c r="R398" s="492">
        <f>Q398*R$3</f>
        <v>0</v>
      </c>
      <c r="S398" s="547">
        <f>T398*S$3</f>
        <v>0</v>
      </c>
      <c r="T398" s="195"/>
      <c r="U398" s="492">
        <f>T398*U$3</f>
        <v>0</v>
      </c>
      <c r="V398" s="547">
        <f>W398*V$3</f>
        <v>0</v>
      </c>
      <c r="W398" s="1074"/>
      <c r="X398" s="492">
        <f>W398*X$3</f>
        <v>0</v>
      </c>
      <c r="Y398" s="547">
        <f>Z398*Y$3</f>
        <v>0</v>
      </c>
      <c r="Z398" s="1074"/>
      <c r="AA398" s="492">
        <f t="shared" si="887"/>
        <v>0</v>
      </c>
      <c r="AB398" s="547">
        <f>AC398*AB$3</f>
        <v>0</v>
      </c>
      <c r="AC398" s="195">
        <v>0</v>
      </c>
      <c r="AD398" s="492">
        <f>AC398*AD$3</f>
        <v>0</v>
      </c>
      <c r="AE398" s="547">
        <f>AF398*AE$3</f>
        <v>0</v>
      </c>
      <c r="AF398" s="195">
        <v>0</v>
      </c>
      <c r="AG398" s="492">
        <f>AF398*AG$3</f>
        <v>0</v>
      </c>
      <c r="AH398" s="547">
        <f>AI398*AH$3</f>
        <v>0</v>
      </c>
      <c r="AI398" s="195"/>
      <c r="AJ398" s="492">
        <f>AI398*AJ$3</f>
        <v>0</v>
      </c>
      <c r="AK398" s="547">
        <f>AL398*AK$3</f>
        <v>15805.526699999999</v>
      </c>
      <c r="AL398" s="195">
        <v>12214</v>
      </c>
      <c r="AM398" s="492">
        <f>AL398*AM$3</f>
        <v>10626.18</v>
      </c>
      <c r="AN398" s="547">
        <f>AO398*AN$3</f>
        <v>12874.826962499999</v>
      </c>
      <c r="AO398" s="195">
        <v>9949.25</v>
      </c>
      <c r="AP398" s="492">
        <f>AO398*AP$3</f>
        <v>8655.8474999999999</v>
      </c>
      <c r="AQ398" s="547">
        <f>AR398*AQ$3</f>
        <v>0</v>
      </c>
      <c r="AR398" s="195"/>
      <c r="AS398" s="492">
        <f>AR398*AS$3</f>
        <v>0</v>
      </c>
      <c r="AT398" s="547">
        <f>AU398*AT$3</f>
        <v>0</v>
      </c>
      <c r="AU398" s="195"/>
      <c r="AV398" s="492">
        <f>AU398*AV$3</f>
        <v>0</v>
      </c>
      <c r="AW398" s="547">
        <f>AX398*AW$3</f>
        <v>0</v>
      </c>
      <c r="AX398" s="195"/>
      <c r="AY398" s="492">
        <f>AX398*AY$3</f>
        <v>0</v>
      </c>
      <c r="AZ398" s="547">
        <f>BA398*AZ$3</f>
        <v>0</v>
      </c>
      <c r="BA398" s="195"/>
      <c r="BB398" s="492">
        <f>BA398*BB$3</f>
        <v>0</v>
      </c>
      <c r="BC398" s="547">
        <f>BD398*BC$3</f>
        <v>0</v>
      </c>
      <c r="BD398" s="195"/>
      <c r="BE398" s="492">
        <f>BD398*BE$3</f>
        <v>0</v>
      </c>
      <c r="BF398" s="547">
        <f>BG398*BF$3</f>
        <v>0</v>
      </c>
      <c r="BG398" s="195"/>
      <c r="BH398" s="492">
        <f>BG398*BH$3</f>
        <v>0</v>
      </c>
      <c r="BI398" s="547">
        <f>BJ398*BI$3</f>
        <v>0</v>
      </c>
      <c r="BJ398" s="195"/>
      <c r="BK398" s="492">
        <f>BJ398*BK$3</f>
        <v>0</v>
      </c>
      <c r="BL398" s="547">
        <f>BM398*BL$3</f>
        <v>0</v>
      </c>
      <c r="BM398" s="195"/>
      <c r="BN398" s="492">
        <f>BM398*BN$3</f>
        <v>0</v>
      </c>
      <c r="BO398" s="547">
        <f>BP398*BO$3</f>
        <v>0</v>
      </c>
      <c r="BP398" s="195"/>
      <c r="BQ398" s="492">
        <f>BP398*BQ$3</f>
        <v>0</v>
      </c>
      <c r="BR398" s="285">
        <f t="shared" si="972"/>
        <v>28680.353662499998</v>
      </c>
      <c r="BS398" s="286">
        <f t="shared" si="973"/>
        <v>22163.25</v>
      </c>
      <c r="BT398" s="266">
        <f t="shared" si="973"/>
        <v>19282.0275</v>
      </c>
      <c r="BU398" s="740">
        <f>BV398*BU$3</f>
        <v>-12633.557650000001</v>
      </c>
      <c r="BV398" s="712">
        <f t="shared" si="974"/>
        <v>-9949.25</v>
      </c>
      <c r="BW398" s="266">
        <f t="shared" si="975"/>
        <v>-8520.3088672499998</v>
      </c>
      <c r="BX398" s="285">
        <f t="shared" ref="BX398:BZ399" si="976">BR398+BU398</f>
        <v>16046.796012499997</v>
      </c>
      <c r="BY398" s="286">
        <f t="shared" si="976"/>
        <v>12214</v>
      </c>
      <c r="BZ398" s="266">
        <f t="shared" si="976"/>
        <v>10761.71863275</v>
      </c>
      <c r="CA398" s="285">
        <f>CB398*CA$3</f>
        <v>0</v>
      </c>
      <c r="CB398" s="715"/>
      <c r="CC398" s="266">
        <f>CB398*$CC$3</f>
        <v>0</v>
      </c>
      <c r="CD398" s="309">
        <f t="shared" ref="CD398:CF399" si="977">BX398+CA398</f>
        <v>16046.796012499997</v>
      </c>
      <c r="CE398" s="310">
        <f t="shared" si="977"/>
        <v>12214</v>
      </c>
      <c r="CF398" s="308">
        <f t="shared" si="977"/>
        <v>10761.71863275</v>
      </c>
      <c r="CG398" s="326"/>
      <c r="CI398" s="737" t="s">
        <v>575</v>
      </c>
    </row>
    <row r="399" spans="1:87" s="972" customFormat="1" ht="18.75" customHeight="1">
      <c r="A399" s="1072">
        <f t="shared" si="971"/>
        <v>351</v>
      </c>
      <c r="B399" s="165" t="s">
        <v>289</v>
      </c>
      <c r="C399" s="134" t="s">
        <v>223</v>
      </c>
      <c r="D399" s="1145" t="s">
        <v>1174</v>
      </c>
      <c r="E399" s="218"/>
      <c r="F399" s="758" t="e">
        <f>[1]Training!F80</f>
        <v>#REF!</v>
      </c>
      <c r="G399" s="266">
        <v>500</v>
      </c>
      <c r="H399" s="183"/>
      <c r="I399" s="207">
        <v>0</v>
      </c>
      <c r="J399" s="547">
        <f>K399*J$3</f>
        <v>0</v>
      </c>
      <c r="K399" s="195"/>
      <c r="L399" s="492">
        <f>K399*L$3</f>
        <v>0</v>
      </c>
      <c r="M399" s="547">
        <f>N399*M$3</f>
        <v>0</v>
      </c>
      <c r="N399" s="195"/>
      <c r="O399" s="492">
        <f>N399*O$3</f>
        <v>0</v>
      </c>
      <c r="P399" s="547">
        <f>Q399*P$3</f>
        <v>0</v>
      </c>
      <c r="Q399" s="195"/>
      <c r="R399" s="492">
        <f>Q399*R$3</f>
        <v>0</v>
      </c>
      <c r="S399" s="547">
        <f>T399*S$3</f>
        <v>0</v>
      </c>
      <c r="T399" s="195"/>
      <c r="U399" s="492">
        <f>T399*U$3</f>
        <v>0</v>
      </c>
      <c r="V399" s="547">
        <f>W399*V$3</f>
        <v>0</v>
      </c>
      <c r="W399" s="1074"/>
      <c r="X399" s="492">
        <f>W399*X$3</f>
        <v>0</v>
      </c>
      <c r="Y399" s="547">
        <f>Z399*Y$3</f>
        <v>0</v>
      </c>
      <c r="Z399" s="1074"/>
      <c r="AA399" s="492">
        <f t="shared" si="887"/>
        <v>0</v>
      </c>
      <c r="AB399" s="547">
        <f>AC399*AB$3</f>
        <v>0</v>
      </c>
      <c r="AC399" s="195">
        <v>0</v>
      </c>
      <c r="AD399" s="492">
        <f>AC399*AD$3</f>
        <v>0</v>
      </c>
      <c r="AE399" s="547">
        <f>AF399*AE$3</f>
        <v>0</v>
      </c>
      <c r="AF399" s="195">
        <v>0</v>
      </c>
      <c r="AG399" s="492">
        <f>AF399*AG$3</f>
        <v>0</v>
      </c>
      <c r="AH399" s="547">
        <f>AI399*AH$3</f>
        <v>0</v>
      </c>
      <c r="AI399" s="195"/>
      <c r="AJ399" s="492">
        <f>AI399*AJ$3</f>
        <v>0</v>
      </c>
      <c r="AK399" s="547">
        <v>0</v>
      </c>
      <c r="AL399" s="195">
        <v>0</v>
      </c>
      <c r="AM399" s="492">
        <f>AL399*AM$3</f>
        <v>0</v>
      </c>
      <c r="AN399" s="547">
        <f>AO399*AN$3</f>
        <v>0</v>
      </c>
      <c r="AO399" s="195">
        <v>0</v>
      </c>
      <c r="AP399" s="492">
        <f>AO399*AP$3</f>
        <v>0</v>
      </c>
      <c r="AQ399" s="547">
        <f>AR399*AQ$3</f>
        <v>0</v>
      </c>
      <c r="AR399" s="195"/>
      <c r="AS399" s="492">
        <f>AR399*AS$3</f>
        <v>0</v>
      </c>
      <c r="AT399" s="547">
        <f>AU399*AT$3</f>
        <v>0</v>
      </c>
      <c r="AU399" s="195"/>
      <c r="AV399" s="492">
        <f>AU399*AV$3</f>
        <v>0</v>
      </c>
      <c r="AW399" s="547">
        <f>AX399*AW$3</f>
        <v>0</v>
      </c>
      <c r="AX399" s="195"/>
      <c r="AY399" s="492">
        <f>AX399*AY$3</f>
        <v>0</v>
      </c>
      <c r="AZ399" s="547">
        <f>BA399*AZ$3</f>
        <v>0</v>
      </c>
      <c r="BA399" s="195"/>
      <c r="BB399" s="492">
        <f>BA399*BB$3</f>
        <v>0</v>
      </c>
      <c r="BC399" s="547">
        <f>BD399*BC$3</f>
        <v>0</v>
      </c>
      <c r="BD399" s="195"/>
      <c r="BE399" s="492">
        <f>BD399*BE$3</f>
        <v>0</v>
      </c>
      <c r="BF399" s="547">
        <f>BG399*BF$3</f>
        <v>0</v>
      </c>
      <c r="BG399" s="195"/>
      <c r="BH399" s="492">
        <f>BG399*BH$3</f>
        <v>0</v>
      </c>
      <c r="BI399" s="547">
        <f>BJ399*BI$3</f>
        <v>0</v>
      </c>
      <c r="BJ399" s="195"/>
      <c r="BK399" s="492">
        <f>BJ399*BK$3</f>
        <v>0</v>
      </c>
      <c r="BL399" s="547">
        <f>BM399*BL$3</f>
        <v>0</v>
      </c>
      <c r="BM399" s="195"/>
      <c r="BN399" s="492">
        <f>BM399*BN$3</f>
        <v>0</v>
      </c>
      <c r="BO399" s="547">
        <f>BP399*BO$3</f>
        <v>0</v>
      </c>
      <c r="BP399" s="195"/>
      <c r="BQ399" s="492">
        <f>BP399*BQ$3</f>
        <v>0</v>
      </c>
      <c r="BR399" s="285">
        <f>V399+Y399+AB399+AE399+AH399+AK399+S399+P399+M399+J399+AN399+AQ399+AT399+AW399+AZ399+BC399+BF399+BI399+BL399+BO399</f>
        <v>0</v>
      </c>
      <c r="BS399" s="286">
        <f>K399+N399+Q399+T399+W399+Z399+AC399+AF399+AI399+AL399+AO399+AR399+AU399+AX399+BA399+BD399+BG399+BJ399+BM399+BP399</f>
        <v>0</v>
      </c>
      <c r="BT399" s="266">
        <f>L399+O399+R399+U399+X399+AA399+AD399+AG399+AJ399+AM399+AP399+AS399+AV399+AY399+BB399+BE399+BH399+BK399+BN399+BQ399</f>
        <v>0</v>
      </c>
      <c r="BU399" s="740">
        <f>BV399*BU$3</f>
        <v>0</v>
      </c>
      <c r="BV399" s="712">
        <f t="shared" si="974"/>
        <v>0</v>
      </c>
      <c r="BW399" s="266">
        <f t="shared" si="975"/>
        <v>0</v>
      </c>
      <c r="BX399" s="285">
        <f t="shared" si="976"/>
        <v>0</v>
      </c>
      <c r="BY399" s="286">
        <f t="shared" si="976"/>
        <v>0</v>
      </c>
      <c r="BZ399" s="266">
        <f t="shared" si="976"/>
        <v>0</v>
      </c>
      <c r="CA399" s="285">
        <f>CB399*CA$3</f>
        <v>0</v>
      </c>
      <c r="CB399" s="715"/>
      <c r="CC399" s="266">
        <f>CB399*$CC$3</f>
        <v>0</v>
      </c>
      <c r="CD399" s="309">
        <f t="shared" si="977"/>
        <v>0</v>
      </c>
      <c r="CE399" s="310">
        <f t="shared" si="977"/>
        <v>0</v>
      </c>
      <c r="CF399" s="308">
        <f t="shared" si="977"/>
        <v>0</v>
      </c>
      <c r="CG399" s="326"/>
      <c r="CI399" s="737"/>
    </row>
    <row r="400" spans="1:87" s="972" customFormat="1" ht="27" customHeight="1">
      <c r="A400" s="1072">
        <f t="shared" si="971"/>
        <v>352</v>
      </c>
      <c r="B400" s="165" t="s">
        <v>289</v>
      </c>
      <c r="C400" s="134" t="s">
        <v>223</v>
      </c>
      <c r="D400" s="1145" t="s">
        <v>1177</v>
      </c>
      <c r="E400" s="218"/>
      <c r="F400" s="758" t="e">
        <f>[1]Training!F81</f>
        <v>#REF!</v>
      </c>
      <c r="G400" s="266">
        <v>10000</v>
      </c>
      <c r="H400" s="183"/>
      <c r="I400" s="207">
        <v>0</v>
      </c>
      <c r="J400" s="547">
        <f>K400*J$3</f>
        <v>0</v>
      </c>
      <c r="K400" s="195"/>
      <c r="L400" s="492">
        <f>K400*L$3</f>
        <v>0</v>
      </c>
      <c r="M400" s="547">
        <f>N400*M$3</f>
        <v>0</v>
      </c>
      <c r="N400" s="195"/>
      <c r="O400" s="492">
        <f>N400*O$3</f>
        <v>0</v>
      </c>
      <c r="P400" s="547">
        <f>Q400*P$3</f>
        <v>0</v>
      </c>
      <c r="Q400" s="195"/>
      <c r="R400" s="492">
        <f>Q400*R$3</f>
        <v>0</v>
      </c>
      <c r="S400" s="547">
        <f>T400*S$3</f>
        <v>0</v>
      </c>
      <c r="T400" s="195"/>
      <c r="U400" s="492">
        <f>T400*U$3</f>
        <v>0</v>
      </c>
      <c r="V400" s="547">
        <f>W400*V$3</f>
        <v>0</v>
      </c>
      <c r="W400" s="1074"/>
      <c r="X400" s="492">
        <f>W400*X$3</f>
        <v>0</v>
      </c>
      <c r="Y400" s="547">
        <f>Z400*Y$3</f>
        <v>0</v>
      </c>
      <c r="Z400" s="1074"/>
      <c r="AA400" s="492">
        <f t="shared" si="887"/>
        <v>0</v>
      </c>
      <c r="AB400" s="547">
        <f>AC400*AB$3</f>
        <v>0</v>
      </c>
      <c r="AC400" s="195">
        <v>0</v>
      </c>
      <c r="AD400" s="492">
        <f>AC400*AD$3</f>
        <v>0</v>
      </c>
      <c r="AE400" s="547">
        <f>AF400*AE$3</f>
        <v>0</v>
      </c>
      <c r="AF400" s="195">
        <v>0</v>
      </c>
      <c r="AG400" s="492">
        <f>AF400*AG$3</f>
        <v>0</v>
      </c>
      <c r="AH400" s="547">
        <f>AI400*AH$3</f>
        <v>0</v>
      </c>
      <c r="AI400" s="195"/>
      <c r="AJ400" s="492">
        <f>AI400*AJ$3</f>
        <v>0</v>
      </c>
      <c r="AK400" s="547">
        <v>0</v>
      </c>
      <c r="AL400" s="195">
        <v>0</v>
      </c>
      <c r="AM400" s="492">
        <f>AL400*AM$3</f>
        <v>0</v>
      </c>
      <c r="AN400" s="547">
        <f>AO400*AN$3</f>
        <v>0</v>
      </c>
      <c r="AO400" s="195">
        <v>0</v>
      </c>
      <c r="AP400" s="492">
        <f>AO400*AP$3</f>
        <v>0</v>
      </c>
      <c r="AQ400" s="547">
        <f>AR400*AQ$3</f>
        <v>0</v>
      </c>
      <c r="AR400" s="195"/>
      <c r="AS400" s="492">
        <f>AR400*AS$3</f>
        <v>0</v>
      </c>
      <c r="AT400" s="547">
        <f>AU400*AT$3</f>
        <v>0</v>
      </c>
      <c r="AU400" s="195"/>
      <c r="AV400" s="492">
        <f>AU400*AV$3</f>
        <v>0</v>
      </c>
      <c r="AW400" s="547">
        <f>AX400*AW$3</f>
        <v>0</v>
      </c>
      <c r="AX400" s="195"/>
      <c r="AY400" s="492">
        <f>AX400*AY$3</f>
        <v>0</v>
      </c>
      <c r="AZ400" s="547">
        <f>BA400*AZ$3</f>
        <v>0</v>
      </c>
      <c r="BA400" s="195"/>
      <c r="BB400" s="492">
        <f>BA400*BB$3</f>
        <v>0</v>
      </c>
      <c r="BC400" s="547">
        <f>BD400*BC$3</f>
        <v>0</v>
      </c>
      <c r="BD400" s="195"/>
      <c r="BE400" s="492">
        <f>BD400*BE$3</f>
        <v>0</v>
      </c>
      <c r="BF400" s="547">
        <f>BG400*BF$3</f>
        <v>0</v>
      </c>
      <c r="BG400" s="195"/>
      <c r="BH400" s="492">
        <f>BG400*BH$3</f>
        <v>0</v>
      </c>
      <c r="BI400" s="547">
        <f>BJ400*BI$3</f>
        <v>0</v>
      </c>
      <c r="BJ400" s="195"/>
      <c r="BK400" s="492">
        <f>BJ400*BK$3</f>
        <v>0</v>
      </c>
      <c r="BL400" s="547">
        <f>BM400*BL$3</f>
        <v>0</v>
      </c>
      <c r="BM400" s="195"/>
      <c r="BN400" s="492">
        <f>BM400*BN$3</f>
        <v>0</v>
      </c>
      <c r="BO400" s="547">
        <f>BP400*BO$3</f>
        <v>0</v>
      </c>
      <c r="BP400" s="195"/>
      <c r="BQ400" s="492">
        <f>BP400*BQ$3</f>
        <v>0</v>
      </c>
      <c r="BR400" s="285">
        <f>V400+Y400+AB400+AE400+AH400+AK400+S400+P400+M400+J400+AN400+AQ400+AT400+AW400+AZ400+BC400+BF400+BI400+BL400+BO400</f>
        <v>0</v>
      </c>
      <c r="BS400" s="286">
        <f>K400+N400+Q400+T400+W400+Z400+AC400+AF400+AI400+AL400+AO400+AR400+AU400+AX400+BA400+BD400+BG400+BJ400+BM400+BP400</f>
        <v>0</v>
      </c>
      <c r="BT400" s="266">
        <f>L400+O400+R400+U400+X400+AA400+AD400+AG400+AJ400+AM400+AP400+AS400+AV400+AY400+BB400+BE400+BH400+BK400+BN400+BQ400</f>
        <v>0</v>
      </c>
      <c r="BU400" s="740">
        <f>BV400*BU$3</f>
        <v>0</v>
      </c>
      <c r="BV400" s="712">
        <f>I400-BS400</f>
        <v>0</v>
      </c>
      <c r="BW400" s="266">
        <f>BV400*BW$3</f>
        <v>0</v>
      </c>
      <c r="BX400" s="285">
        <f>BR400+BU400</f>
        <v>0</v>
      </c>
      <c r="BY400" s="286">
        <f>BS400+BV400</f>
        <v>0</v>
      </c>
      <c r="BZ400" s="266">
        <f>BT400+BW400</f>
        <v>0</v>
      </c>
      <c r="CA400" s="285">
        <f>CB400*CA$3</f>
        <v>0</v>
      </c>
      <c r="CB400" s="715"/>
      <c r="CC400" s="266">
        <f>CB400*$CC$3</f>
        <v>0</v>
      </c>
      <c r="CD400" s="309">
        <f>BX400+CA400</f>
        <v>0</v>
      </c>
      <c r="CE400" s="310">
        <f>BY400+CB400</f>
        <v>0</v>
      </c>
      <c r="CF400" s="308">
        <f>BZ400+CC400</f>
        <v>0</v>
      </c>
      <c r="CG400" s="326"/>
      <c r="CI400" s="737"/>
    </row>
    <row r="401" spans="1:87" s="972" customFormat="1" ht="15.95" customHeight="1">
      <c r="A401" s="177">
        <v>353</v>
      </c>
      <c r="B401" s="165" t="s">
        <v>99</v>
      </c>
      <c r="C401" s="134" t="s">
        <v>230</v>
      </c>
      <c r="D401" s="166" t="s">
        <v>100</v>
      </c>
      <c r="E401" s="218"/>
      <c r="F401" s="758">
        <v>0</v>
      </c>
      <c r="G401" s="266">
        <f>F401*G$3</f>
        <v>0</v>
      </c>
      <c r="H401" s="183"/>
      <c r="I401" s="207"/>
      <c r="J401" s="547"/>
      <c r="K401" s="195"/>
      <c r="L401" s="492"/>
      <c r="M401" s="547"/>
      <c r="N401" s="195"/>
      <c r="O401" s="492"/>
      <c r="P401" s="547"/>
      <c r="Q401" s="195"/>
      <c r="R401" s="492"/>
      <c r="S401" s="547"/>
      <c r="T401" s="195"/>
      <c r="U401" s="492"/>
      <c r="V401" s="547">
        <f t="shared" si="853"/>
        <v>-15757.647032655001</v>
      </c>
      <c r="W401" s="1074">
        <v>-12177</v>
      </c>
      <c r="X401" s="492">
        <f t="shared" si="854"/>
        <v>-10593.990048707999</v>
      </c>
      <c r="Y401" s="183"/>
      <c r="Z401" s="1074"/>
      <c r="AA401" s="492">
        <f t="shared" si="887"/>
        <v>0</v>
      </c>
      <c r="AB401" s="183"/>
      <c r="AC401" s="195"/>
      <c r="AD401" s="492"/>
      <c r="AE401" s="183"/>
      <c r="AF401" s="195">
        <v>-7239</v>
      </c>
      <c r="AG401" s="492"/>
      <c r="AH401" s="183"/>
      <c r="AI401" s="195"/>
      <c r="AJ401" s="492"/>
      <c r="AK401" s="183"/>
      <c r="AL401" s="195"/>
      <c r="AM401" s="492"/>
      <c r="AN401" s="547">
        <f>AO401*AN$3</f>
        <v>-15805.526699999999</v>
      </c>
      <c r="AO401" s="195">
        <v>-12214</v>
      </c>
      <c r="AP401" s="492">
        <f>AO401*AP$3</f>
        <v>-10626.18</v>
      </c>
      <c r="AQ401" s="183"/>
      <c r="AR401" s="195"/>
      <c r="AS401" s="492"/>
      <c r="AT401" s="183"/>
      <c r="AU401" s="195"/>
      <c r="AV401" s="492"/>
      <c r="AW401" s="183"/>
      <c r="AX401" s="195"/>
      <c r="AY401" s="492"/>
      <c r="AZ401" s="183"/>
      <c r="BA401" s="195"/>
      <c r="BB401" s="492"/>
      <c r="BC401" s="183"/>
      <c r="BD401" s="195"/>
      <c r="BE401" s="492"/>
      <c r="BF401" s="183"/>
      <c r="BG401" s="195"/>
      <c r="BH401" s="492"/>
      <c r="BI401" s="183"/>
      <c r="BJ401" s="195"/>
      <c r="BK401" s="492"/>
      <c r="BL401" s="183"/>
      <c r="BM401" s="195"/>
      <c r="BN401" s="492"/>
      <c r="BO401" s="183"/>
      <c r="BP401" s="195"/>
      <c r="BQ401" s="492"/>
      <c r="BR401" s="285">
        <f t="shared" si="972"/>
        <v>-31563.173732654999</v>
      </c>
      <c r="BS401" s="286">
        <f t="shared" si="973"/>
        <v>-31630</v>
      </c>
      <c r="BT401" s="266">
        <f t="shared" si="973"/>
        <v>-21220.170048708002</v>
      </c>
      <c r="BU401" s="285"/>
      <c r="BV401" s="286"/>
      <c r="BW401" s="266"/>
      <c r="BX401" s="285"/>
      <c r="BY401" s="286"/>
      <c r="BZ401" s="266"/>
      <c r="CA401" s="285"/>
      <c r="CB401" s="715"/>
      <c r="CC401" s="266"/>
      <c r="CD401" s="309"/>
      <c r="CE401" s="310"/>
      <c r="CF401" s="308"/>
      <c r="CG401" s="326"/>
      <c r="CI401" s="737"/>
    </row>
    <row r="402" spans="1:87" s="777" customFormat="1" ht="15.95" customHeight="1">
      <c r="A402" s="177">
        <f t="shared" si="971"/>
        <v>354</v>
      </c>
      <c r="B402" s="2004" t="s">
        <v>382</v>
      </c>
      <c r="C402" s="2005"/>
      <c r="D402" s="2006"/>
      <c r="E402" s="221">
        <v>1400000</v>
      </c>
      <c r="F402" s="781" t="e">
        <f t="shared" ref="F402:X402" si="978">SUM(F369:F401)</f>
        <v>#REF!</v>
      </c>
      <c r="G402" s="494">
        <f t="shared" si="978"/>
        <v>2616167.5099999998</v>
      </c>
      <c r="H402" s="550">
        <f t="shared" si="978"/>
        <v>0</v>
      </c>
      <c r="I402" s="494">
        <f t="shared" si="978"/>
        <v>3264858.98</v>
      </c>
      <c r="J402" s="550">
        <f t="shared" si="978"/>
        <v>0</v>
      </c>
      <c r="K402" s="782">
        <f t="shared" si="978"/>
        <v>0</v>
      </c>
      <c r="L402" s="494">
        <f t="shared" si="978"/>
        <v>0</v>
      </c>
      <c r="M402" s="550">
        <f t="shared" si="978"/>
        <v>0</v>
      </c>
      <c r="N402" s="782">
        <f t="shared" si="978"/>
        <v>0</v>
      </c>
      <c r="O402" s="494">
        <f t="shared" si="978"/>
        <v>0</v>
      </c>
      <c r="P402" s="550">
        <f t="shared" si="978"/>
        <v>20083.534636</v>
      </c>
      <c r="Q402" s="782">
        <f t="shared" si="978"/>
        <v>13640</v>
      </c>
      <c r="R402" s="494">
        <f t="shared" si="978"/>
        <v>12661.88924</v>
      </c>
      <c r="S402" s="550">
        <f t="shared" si="978"/>
        <v>81600.411743385979</v>
      </c>
      <c r="T402" s="782">
        <f t="shared" si="978"/>
        <v>56917.95</v>
      </c>
      <c r="U402" s="494">
        <f t="shared" si="978"/>
        <v>52267.265698168507</v>
      </c>
      <c r="V402" s="550">
        <f t="shared" si="978"/>
        <v>132255.01725303603</v>
      </c>
      <c r="W402" s="1084">
        <f t="shared" si="978"/>
        <v>102202.4</v>
      </c>
      <c r="X402" s="494">
        <f t="shared" si="978"/>
        <v>88916.088408809606</v>
      </c>
      <c r="Y402" s="550">
        <f t="shared" ref="Y402:AL402" si="979">SUM(Y369:Y401)</f>
        <v>85097.016054015461</v>
      </c>
      <c r="Z402" s="1084">
        <f t="shared" si="979"/>
        <v>69271.86</v>
      </c>
      <c r="AA402" s="494">
        <f t="shared" si="979"/>
        <v>57673.734137697145</v>
      </c>
      <c r="AB402" s="550">
        <f t="shared" si="979"/>
        <v>123204.62005580399</v>
      </c>
      <c r="AC402" s="782">
        <f t="shared" si="979"/>
        <v>92918</v>
      </c>
      <c r="AD402" s="494">
        <f>SUM(AD369:AD401)</f>
        <v>80273.538492349442</v>
      </c>
      <c r="AE402" s="550">
        <f t="shared" si="979"/>
        <v>113953.26656999999</v>
      </c>
      <c r="AF402" s="782">
        <f t="shared" si="979"/>
        <v>80820.399999999994</v>
      </c>
      <c r="AG402" s="494">
        <f>SUM(AG369:AG401)</f>
        <v>76611.678</v>
      </c>
      <c r="AH402" s="550">
        <f t="shared" si="979"/>
        <v>35423.182354500001</v>
      </c>
      <c r="AI402" s="782">
        <f t="shared" si="979"/>
        <v>27373.89</v>
      </c>
      <c r="AJ402" s="494">
        <f>SUM(AJ369:AJ401)</f>
        <v>23815.284300000003</v>
      </c>
      <c r="AK402" s="550">
        <f t="shared" si="979"/>
        <v>36774.584650499994</v>
      </c>
      <c r="AL402" s="782">
        <f t="shared" si="979"/>
        <v>28418.21</v>
      </c>
      <c r="AM402" s="494">
        <f t="shared" ref="AM402:AR402" si="980">SUM(AM369:AM401)</f>
        <v>24723.842700000001</v>
      </c>
      <c r="AN402" s="550">
        <f t="shared" si="980"/>
        <v>6051.7930515000007</v>
      </c>
      <c r="AO402" s="782">
        <f t="shared" si="980"/>
        <v>8546.630000000001</v>
      </c>
      <c r="AP402" s="494">
        <f t="shared" si="980"/>
        <v>4068.668099999999</v>
      </c>
      <c r="AQ402" s="550">
        <f t="shared" si="980"/>
        <v>101253.2140005</v>
      </c>
      <c r="AR402" s="550">
        <f t="shared" si="980"/>
        <v>78245.210000000006</v>
      </c>
      <c r="AS402" s="494">
        <f t="shared" ref="AS402:CE402" si="981">SUM(AS369:AS401)</f>
        <v>68073.332699999999</v>
      </c>
      <c r="AT402" s="550">
        <f t="shared" si="981"/>
        <v>1992.837</v>
      </c>
      <c r="AU402" s="782">
        <f t="shared" si="981"/>
        <v>1540</v>
      </c>
      <c r="AV402" s="494">
        <f t="shared" si="981"/>
        <v>1339.8</v>
      </c>
      <c r="AW402" s="550">
        <f t="shared" si="981"/>
        <v>9679.4939999999988</v>
      </c>
      <c r="AX402" s="782">
        <f t="shared" si="981"/>
        <v>7480</v>
      </c>
      <c r="AY402" s="494">
        <f t="shared" si="981"/>
        <v>6507.6</v>
      </c>
      <c r="AZ402" s="550">
        <f t="shared" si="981"/>
        <v>0</v>
      </c>
      <c r="BA402" s="782">
        <f t="shared" si="981"/>
        <v>0</v>
      </c>
      <c r="BB402" s="494">
        <f t="shared" si="981"/>
        <v>0</v>
      </c>
      <c r="BC402" s="550">
        <f t="shared" si="981"/>
        <v>53492.144849999997</v>
      </c>
      <c r="BD402" s="782">
        <f>SUM(BD369:BD401)</f>
        <v>41337</v>
      </c>
      <c r="BE402" s="494">
        <f t="shared" si="981"/>
        <v>35963.19</v>
      </c>
      <c r="BF402" s="550">
        <f t="shared" si="981"/>
        <v>0</v>
      </c>
      <c r="BG402" s="782">
        <f>SUM(BG369:BG401)</f>
        <v>0</v>
      </c>
      <c r="BH402" s="494">
        <f t="shared" si="981"/>
        <v>0</v>
      </c>
      <c r="BI402" s="550">
        <f t="shared" si="981"/>
        <v>0</v>
      </c>
      <c r="BJ402" s="782">
        <f t="shared" si="981"/>
        <v>0</v>
      </c>
      <c r="BK402" s="494">
        <f t="shared" si="981"/>
        <v>0</v>
      </c>
      <c r="BL402" s="550">
        <f t="shared" si="981"/>
        <v>0</v>
      </c>
      <c r="BM402" s="782">
        <f t="shared" si="981"/>
        <v>0</v>
      </c>
      <c r="BN402" s="494">
        <f t="shared" si="981"/>
        <v>0</v>
      </c>
      <c r="BO402" s="550">
        <f t="shared" si="981"/>
        <v>0</v>
      </c>
      <c r="BP402" s="782">
        <f t="shared" si="981"/>
        <v>0</v>
      </c>
      <c r="BQ402" s="494">
        <f t="shared" si="981"/>
        <v>0</v>
      </c>
      <c r="BR402" s="550">
        <f t="shared" si="981"/>
        <v>800861.1162192414</v>
      </c>
      <c r="BS402" s="782">
        <f t="shared" si="981"/>
        <v>608711.54999999993</v>
      </c>
      <c r="BT402" s="494">
        <f>SUM(BT369:BT401)</f>
        <v>532895.91177702474</v>
      </c>
      <c r="BU402" s="550">
        <f t="shared" si="981"/>
        <v>3332612.2326140013</v>
      </c>
      <c r="BV402" s="782">
        <f t="shared" si="981"/>
        <v>2624517.4300000006</v>
      </c>
      <c r="BW402" s="494">
        <f t="shared" si="981"/>
        <v>2247576.3631511107</v>
      </c>
      <c r="BX402" s="550">
        <f t="shared" si="981"/>
        <v>4165036.5225658962</v>
      </c>
      <c r="BY402" s="782">
        <f t="shared" si="981"/>
        <v>3264858.98</v>
      </c>
      <c r="BZ402" s="494">
        <f>SUM(BZ369:BZ401)</f>
        <v>2801692.444976843</v>
      </c>
      <c r="CA402" s="783">
        <f t="shared" si="981"/>
        <v>2142914.4800000004</v>
      </c>
      <c r="CB402" s="781">
        <f t="shared" si="981"/>
        <v>1687600</v>
      </c>
      <c r="CC402" s="494">
        <f t="shared" si="981"/>
        <v>1445221.8251999998</v>
      </c>
      <c r="CD402" s="783">
        <f t="shared" si="981"/>
        <v>6307951.002565898</v>
      </c>
      <c r="CE402" s="784">
        <f t="shared" si="981"/>
        <v>4952458.9800000004</v>
      </c>
      <c r="CF402" s="785">
        <f>SUM(CF369:CF401)</f>
        <v>4246914.2701768428</v>
      </c>
      <c r="CG402" s="786">
        <f>E402-CF402</f>
        <v>-2846914.2701768428</v>
      </c>
      <c r="CI402" s="778"/>
    </row>
    <row r="403" spans="1:87" s="972" customFormat="1" ht="15.95" customHeight="1">
      <c r="A403" s="177">
        <f t="shared" si="971"/>
        <v>355</v>
      </c>
      <c r="B403" s="165"/>
      <c r="C403" s="134"/>
      <c r="D403" s="166"/>
      <c r="E403" s="218"/>
      <c r="F403" s="758"/>
      <c r="G403" s="266"/>
      <c r="H403" s="183"/>
      <c r="I403" s="207"/>
      <c r="J403" s="547"/>
      <c r="K403" s="195"/>
      <c r="L403" s="492"/>
      <c r="M403" s="547"/>
      <c r="N403" s="195"/>
      <c r="O403" s="492"/>
      <c r="P403" s="547"/>
      <c r="Q403" s="195"/>
      <c r="R403" s="492"/>
      <c r="S403" s="547"/>
      <c r="T403" s="195"/>
      <c r="U403" s="492"/>
      <c r="V403" s="183"/>
      <c r="W403" s="1074"/>
      <c r="X403" s="492"/>
      <c r="Y403" s="183"/>
      <c r="Z403" s="1074"/>
      <c r="AA403" s="492"/>
      <c r="AB403" s="183"/>
      <c r="AC403" s="195"/>
      <c r="AD403" s="492"/>
      <c r="AE403" s="183"/>
      <c r="AF403" s="195"/>
      <c r="AG403" s="492"/>
      <c r="AH403" s="183"/>
      <c r="AI403" s="195"/>
      <c r="AJ403" s="492"/>
      <c r="AK403" s="183"/>
      <c r="AL403" s="195"/>
      <c r="AM403" s="492"/>
      <c r="AN403" s="183"/>
      <c r="AO403" s="195"/>
      <c r="AP403" s="492"/>
      <c r="AQ403" s="183"/>
      <c r="AR403" s="195"/>
      <c r="AS403" s="492"/>
      <c r="AT403" s="183"/>
      <c r="AU403" s="195"/>
      <c r="AV403" s="492"/>
      <c r="AW403" s="183"/>
      <c r="AX403" s="195"/>
      <c r="AY403" s="492"/>
      <c r="AZ403" s="183"/>
      <c r="BA403" s="195"/>
      <c r="BB403" s="492"/>
      <c r="BC403" s="183"/>
      <c r="BD403" s="195"/>
      <c r="BE403" s="492"/>
      <c r="BF403" s="183"/>
      <c r="BG403" s="195"/>
      <c r="BH403" s="492"/>
      <c r="BI403" s="183"/>
      <c r="BJ403" s="195"/>
      <c r="BK403" s="492"/>
      <c r="BL403" s="183"/>
      <c r="BM403" s="195"/>
      <c r="BN403" s="492"/>
      <c r="BO403" s="183"/>
      <c r="BP403" s="195"/>
      <c r="BQ403" s="492"/>
      <c r="BR403" s="285"/>
      <c r="BS403" s="286"/>
      <c r="BT403" s="266"/>
      <c r="BU403" s="285"/>
      <c r="BV403" s="286"/>
      <c r="BW403" s="266"/>
      <c r="BX403" s="285"/>
      <c r="BY403" s="286"/>
      <c r="BZ403" s="266"/>
      <c r="CA403" s="285"/>
      <c r="CB403" s="715"/>
      <c r="CC403" s="266"/>
      <c r="CD403" s="309"/>
      <c r="CE403" s="310"/>
      <c r="CF403" s="308"/>
      <c r="CG403" s="326"/>
      <c r="CI403" s="737"/>
    </row>
    <row r="404" spans="1:87" s="972" customFormat="1" ht="45" customHeight="1">
      <c r="A404" s="177">
        <f t="shared" si="971"/>
        <v>356</v>
      </c>
      <c r="B404" s="2013" t="s">
        <v>441</v>
      </c>
      <c r="C404" s="1961"/>
      <c r="D404" s="2014"/>
      <c r="E404" s="217"/>
      <c r="F404" s="758"/>
      <c r="G404" s="266"/>
      <c r="H404" s="183"/>
      <c r="I404" s="207"/>
      <c r="J404" s="547"/>
      <c r="K404" s="195"/>
      <c r="L404" s="492"/>
      <c r="M404" s="547"/>
      <c r="N404" s="195"/>
      <c r="O404" s="492"/>
      <c r="P404" s="547"/>
      <c r="Q404" s="195"/>
      <c r="R404" s="492"/>
      <c r="S404" s="547"/>
      <c r="T404" s="195"/>
      <c r="U404" s="492"/>
      <c r="V404" s="183"/>
      <c r="W404" s="1074"/>
      <c r="X404" s="492"/>
      <c r="Y404" s="183"/>
      <c r="Z404" s="1074"/>
      <c r="AA404" s="492"/>
      <c r="AB404" s="183"/>
      <c r="AC404" s="195"/>
      <c r="AD404" s="492"/>
      <c r="AE404" s="183"/>
      <c r="AF404" s="195"/>
      <c r="AG404" s="492"/>
      <c r="AH404" s="183"/>
      <c r="AI404" s="195"/>
      <c r="AJ404" s="492"/>
      <c r="AK404" s="183"/>
      <c r="AL404" s="195"/>
      <c r="AM404" s="492"/>
      <c r="AN404" s="183"/>
      <c r="AO404" s="195"/>
      <c r="AP404" s="492"/>
      <c r="AQ404" s="183"/>
      <c r="AR404" s="195"/>
      <c r="AS404" s="492"/>
      <c r="AT404" s="183"/>
      <c r="AU404" s="195"/>
      <c r="AV404" s="492"/>
      <c r="AW404" s="183"/>
      <c r="AX404" s="195"/>
      <c r="AY404" s="492"/>
      <c r="AZ404" s="183"/>
      <c r="BA404" s="195"/>
      <c r="BB404" s="492"/>
      <c r="BC404" s="183"/>
      <c r="BD404" s="195"/>
      <c r="BE404" s="492"/>
      <c r="BF404" s="183"/>
      <c r="BG404" s="195"/>
      <c r="BH404" s="492"/>
      <c r="BI404" s="183"/>
      <c r="BJ404" s="195"/>
      <c r="BK404" s="492"/>
      <c r="BL404" s="183"/>
      <c r="BM404" s="195"/>
      <c r="BN404" s="492"/>
      <c r="BO404" s="183"/>
      <c r="BP404" s="195"/>
      <c r="BQ404" s="492"/>
      <c r="BR404" s="285"/>
      <c r="BS404" s="286"/>
      <c r="BT404" s="266"/>
      <c r="BU404" s="285"/>
      <c r="BV404" s="286"/>
      <c r="BW404" s="266"/>
      <c r="BX404" s="285"/>
      <c r="BY404" s="286"/>
      <c r="BZ404" s="266"/>
      <c r="CA404" s="285"/>
      <c r="CB404" s="715"/>
      <c r="CC404" s="266"/>
      <c r="CD404" s="309"/>
      <c r="CE404" s="310"/>
      <c r="CF404" s="308"/>
      <c r="CG404" s="326"/>
      <c r="CI404" s="737"/>
    </row>
    <row r="405" spans="1:87" s="972" customFormat="1" ht="15.95" customHeight="1">
      <c r="A405" s="177">
        <f t="shared" si="971"/>
        <v>357</v>
      </c>
      <c r="B405" s="165"/>
      <c r="C405" s="134"/>
      <c r="D405" s="166"/>
      <c r="E405" s="218"/>
      <c r="F405" s="758"/>
      <c r="G405" s="266"/>
      <c r="H405" s="183"/>
      <c r="I405" s="207"/>
      <c r="J405" s="547"/>
      <c r="K405" s="195"/>
      <c r="L405" s="492"/>
      <c r="M405" s="547"/>
      <c r="N405" s="195"/>
      <c r="O405" s="492"/>
      <c r="P405" s="547"/>
      <c r="Q405" s="195"/>
      <c r="R405" s="492"/>
      <c r="S405" s="547"/>
      <c r="T405" s="195"/>
      <c r="U405" s="492"/>
      <c r="V405" s="183"/>
      <c r="W405" s="1074"/>
      <c r="X405" s="492"/>
      <c r="Y405" s="183"/>
      <c r="Z405" s="1074"/>
      <c r="AA405" s="492"/>
      <c r="AB405" s="183"/>
      <c r="AC405" s="195"/>
      <c r="AD405" s="492"/>
      <c r="AE405" s="183"/>
      <c r="AF405" s="195"/>
      <c r="AG405" s="492"/>
      <c r="AH405" s="183"/>
      <c r="AI405" s="195"/>
      <c r="AJ405" s="492"/>
      <c r="AK405" s="183"/>
      <c r="AL405" s="195"/>
      <c r="AM405" s="492"/>
      <c r="AN405" s="183"/>
      <c r="AO405" s="195"/>
      <c r="AP405" s="492"/>
      <c r="AQ405" s="183"/>
      <c r="AR405" s="195"/>
      <c r="AS405" s="492"/>
      <c r="AT405" s="183"/>
      <c r="AU405" s="195"/>
      <c r="AV405" s="492"/>
      <c r="AW405" s="183"/>
      <c r="AX405" s="195"/>
      <c r="AY405" s="492"/>
      <c r="AZ405" s="183"/>
      <c r="BA405" s="195"/>
      <c r="BB405" s="492"/>
      <c r="BC405" s="183"/>
      <c r="BD405" s="195"/>
      <c r="BE405" s="492"/>
      <c r="BF405" s="183"/>
      <c r="BG405" s="195"/>
      <c r="BH405" s="492"/>
      <c r="BI405" s="183"/>
      <c r="BJ405" s="195"/>
      <c r="BK405" s="492"/>
      <c r="BL405" s="183"/>
      <c r="BM405" s="195"/>
      <c r="BN405" s="492"/>
      <c r="BO405" s="183"/>
      <c r="BP405" s="195"/>
      <c r="BQ405" s="492"/>
      <c r="BR405" s="285"/>
      <c r="BS405" s="286"/>
      <c r="BT405" s="266"/>
      <c r="BU405" s="285"/>
      <c r="BV405" s="286"/>
      <c r="BW405" s="266"/>
      <c r="BX405" s="285"/>
      <c r="BY405" s="286"/>
      <c r="BZ405" s="266"/>
      <c r="CA405" s="285"/>
      <c r="CB405" s="715"/>
      <c r="CC405" s="266"/>
      <c r="CD405" s="309"/>
      <c r="CE405" s="310"/>
      <c r="CF405" s="308"/>
      <c r="CG405" s="326"/>
      <c r="CI405" s="737"/>
    </row>
    <row r="406" spans="1:87" s="972" customFormat="1" ht="15.95" customHeight="1">
      <c r="A406" s="177">
        <f t="shared" si="971"/>
        <v>358</v>
      </c>
      <c r="B406" s="1998" t="s">
        <v>426</v>
      </c>
      <c r="C406" s="1999"/>
      <c r="D406" s="2000"/>
      <c r="E406" s="185"/>
      <c r="F406" s="758"/>
      <c r="G406" s="266"/>
      <c r="H406" s="183"/>
      <c r="I406" s="207"/>
      <c r="J406" s="547"/>
      <c r="K406" s="195"/>
      <c r="L406" s="492"/>
      <c r="M406" s="547"/>
      <c r="N406" s="195"/>
      <c r="O406" s="492"/>
      <c r="P406" s="547"/>
      <c r="Q406" s="195"/>
      <c r="R406" s="492"/>
      <c r="S406" s="547"/>
      <c r="T406" s="195"/>
      <c r="U406" s="492"/>
      <c r="V406" s="183"/>
      <c r="W406" s="1074"/>
      <c r="X406" s="492"/>
      <c r="Y406" s="183"/>
      <c r="Z406" s="1074"/>
      <c r="AA406" s="492"/>
      <c r="AB406" s="183"/>
      <c r="AC406" s="195"/>
      <c r="AD406" s="492"/>
      <c r="AE406" s="183"/>
      <c r="AF406" s="195"/>
      <c r="AG406" s="492"/>
      <c r="AH406" s="183"/>
      <c r="AI406" s="195"/>
      <c r="AJ406" s="492"/>
      <c r="AK406" s="183"/>
      <c r="AL406" s="195"/>
      <c r="AM406" s="492"/>
      <c r="AN406" s="183"/>
      <c r="AO406" s="195"/>
      <c r="AP406" s="492"/>
      <c r="AQ406" s="183"/>
      <c r="AR406" s="195"/>
      <c r="AS406" s="492"/>
      <c r="AT406" s="183"/>
      <c r="AU406" s="195"/>
      <c r="AV406" s="492"/>
      <c r="AW406" s="183"/>
      <c r="AX406" s="195"/>
      <c r="AY406" s="492"/>
      <c r="AZ406" s="183"/>
      <c r="BA406" s="195"/>
      <c r="BB406" s="492"/>
      <c r="BC406" s="183"/>
      <c r="BD406" s="195"/>
      <c r="BE406" s="492"/>
      <c r="BF406" s="183"/>
      <c r="BG406" s="195"/>
      <c r="BH406" s="492"/>
      <c r="BI406" s="183"/>
      <c r="BJ406" s="195"/>
      <c r="BK406" s="492"/>
      <c r="BL406" s="183"/>
      <c r="BM406" s="195"/>
      <c r="BN406" s="492"/>
      <c r="BO406" s="183"/>
      <c r="BP406" s="195"/>
      <c r="BQ406" s="492"/>
      <c r="BR406" s="285"/>
      <c r="BS406" s="286"/>
      <c r="BT406" s="266"/>
      <c r="BU406" s="285"/>
      <c r="BV406" s="286"/>
      <c r="BW406" s="266"/>
      <c r="BX406" s="285"/>
      <c r="BY406" s="286"/>
      <c r="BZ406" s="266"/>
      <c r="CA406" s="285"/>
      <c r="CB406" s="715"/>
      <c r="CC406" s="266"/>
      <c r="CD406" s="309"/>
      <c r="CE406" s="310"/>
      <c r="CF406" s="308"/>
      <c r="CG406" s="326"/>
      <c r="CI406" s="737"/>
    </row>
    <row r="407" spans="1:87" s="972" customFormat="1" ht="15.95" customHeight="1">
      <c r="A407" s="177">
        <f t="shared" si="971"/>
        <v>359</v>
      </c>
      <c r="B407" s="165" t="s">
        <v>793</v>
      </c>
      <c r="C407" s="134" t="s">
        <v>314</v>
      </c>
      <c r="D407" s="166" t="s">
        <v>395</v>
      </c>
      <c r="E407" s="218"/>
      <c r="F407" s="758">
        <f>'[1]Works &amp;  Goods'!G63</f>
        <v>18300</v>
      </c>
      <c r="G407" s="1207">
        <v>2000</v>
      </c>
      <c r="H407" s="183"/>
      <c r="I407" s="207">
        <v>2000</v>
      </c>
      <c r="J407" s="547">
        <f t="shared" ref="J407:J418" si="982">K407*J$3</f>
        <v>0</v>
      </c>
      <c r="K407" s="195"/>
      <c r="L407" s="492">
        <f t="shared" ref="L407:L418" si="983">K407*L$3</f>
        <v>0</v>
      </c>
      <c r="M407" s="547">
        <f t="shared" ref="M407:M418" si="984">N407*M$3</f>
        <v>0</v>
      </c>
      <c r="N407" s="195"/>
      <c r="O407" s="492">
        <f t="shared" ref="O407:O418" si="985">N407*O$3</f>
        <v>0</v>
      </c>
      <c r="P407" s="547">
        <f t="shared" ref="P407:P418" si="986">Q407*P$3</f>
        <v>0</v>
      </c>
      <c r="Q407" s="195"/>
      <c r="R407" s="492">
        <f t="shared" ref="R407:R418" si="987">Q407*R$3</f>
        <v>0</v>
      </c>
      <c r="S407" s="547">
        <f t="shared" ref="S407:S418" si="988">T407*S$3</f>
        <v>0</v>
      </c>
      <c r="T407" s="195"/>
      <c r="U407" s="492">
        <f t="shared" ref="U407:U418" si="989">T407*U$3</f>
        <v>0</v>
      </c>
      <c r="V407" s="547">
        <f t="shared" ref="V407:V418" si="990">W407*V$3</f>
        <v>0</v>
      </c>
      <c r="W407" s="1074"/>
      <c r="X407" s="492">
        <f t="shared" ref="X407:X418" si="991">W407*X$3</f>
        <v>0</v>
      </c>
      <c r="Y407" s="547">
        <f t="shared" ref="Y407:Y418" si="992">Z407*Y$3</f>
        <v>0</v>
      </c>
      <c r="Z407" s="1074"/>
      <c r="AA407" s="492">
        <f>Z407*AA$3</f>
        <v>0</v>
      </c>
      <c r="AB407" s="547">
        <f t="shared" ref="AB407:AB418" si="993">AC407*AB$3</f>
        <v>0</v>
      </c>
      <c r="AC407" s="195"/>
      <c r="AD407" s="492">
        <f t="shared" ref="AD407:AD418" si="994">AC407*AD$3</f>
        <v>0</v>
      </c>
      <c r="AE407" s="547">
        <f t="shared" ref="AE407:AE418" si="995">AF407*AE$3</f>
        <v>0</v>
      </c>
      <c r="AF407" s="195"/>
      <c r="AG407" s="492">
        <f t="shared" ref="AG407:AG418" si="996">AF407*AG$3</f>
        <v>0</v>
      </c>
      <c r="AH407" s="547">
        <f t="shared" ref="AH407:AH418" si="997">AI407*AH$3</f>
        <v>0</v>
      </c>
      <c r="AI407" s="195"/>
      <c r="AJ407" s="492">
        <f t="shared" ref="AJ407:AJ418" si="998">AI407*AJ$3</f>
        <v>0</v>
      </c>
      <c r="AK407" s="547">
        <f t="shared" ref="AK407:AK418" si="999">AL407*AK$3</f>
        <v>0</v>
      </c>
      <c r="AL407" s="195"/>
      <c r="AM407" s="492">
        <f t="shared" ref="AM407:AM418" si="1000">AL407*AM$3</f>
        <v>0</v>
      </c>
      <c r="AN407" s="547">
        <f t="shared" ref="AN407:AN414" si="1001">AO407*AN$3</f>
        <v>0</v>
      </c>
      <c r="AO407" s="195"/>
      <c r="AP407" s="492">
        <f t="shared" ref="AP407:AP414" si="1002">AO407*AP$3</f>
        <v>0</v>
      </c>
      <c r="AQ407" s="547">
        <f t="shared" ref="AQ407:AQ414" si="1003">AR407*AQ$3</f>
        <v>2588.1</v>
      </c>
      <c r="AR407" s="195">
        <v>2000</v>
      </c>
      <c r="AS407" s="492">
        <f t="shared" ref="AS407:AS414" si="1004">AR407*AS$3</f>
        <v>1740</v>
      </c>
      <c r="AT407" s="547">
        <f t="shared" ref="AT407:AT414" si="1005">AU407*AT$3</f>
        <v>0</v>
      </c>
      <c r="AU407" s="195"/>
      <c r="AV407" s="492">
        <f t="shared" ref="AV407:AV414" si="1006">AU407*AV$3</f>
        <v>0</v>
      </c>
      <c r="AW407" s="547">
        <f t="shared" ref="AW407:AW414" si="1007">AX407*AW$3</f>
        <v>0</v>
      </c>
      <c r="AX407" s="195"/>
      <c r="AY407" s="492">
        <f t="shared" ref="AY407:AY414" si="1008">AX407*AY$3</f>
        <v>0</v>
      </c>
      <c r="AZ407" s="547">
        <f t="shared" ref="AZ407:AZ414" si="1009">BA407*AZ$3</f>
        <v>0</v>
      </c>
      <c r="BA407" s="195"/>
      <c r="BB407" s="492">
        <f t="shared" ref="BB407:BB414" si="1010">BA407*BB$3</f>
        <v>0</v>
      </c>
      <c r="BC407" s="547">
        <f t="shared" ref="BC407:BC414" si="1011">BD407*BC$3</f>
        <v>0</v>
      </c>
      <c r="BD407" s="195"/>
      <c r="BE407" s="492">
        <f t="shared" ref="BE407:BE414" si="1012">BD407*BE$3</f>
        <v>0</v>
      </c>
      <c r="BF407" s="547">
        <f t="shared" ref="BF407:BF414" si="1013">BG407*BF$3</f>
        <v>0</v>
      </c>
      <c r="BG407" s="195"/>
      <c r="BH407" s="492">
        <f t="shared" ref="BH407:BH414" si="1014">BG407*BH$3</f>
        <v>0</v>
      </c>
      <c r="BI407" s="547">
        <f t="shared" ref="BI407:BI414" si="1015">BJ407*BI$3</f>
        <v>0</v>
      </c>
      <c r="BJ407" s="195"/>
      <c r="BK407" s="492">
        <f t="shared" ref="BK407:BK414" si="1016">BJ407*BK$3</f>
        <v>0</v>
      </c>
      <c r="BL407" s="547">
        <f t="shared" ref="BL407:BL414" si="1017">BM407*BL$3</f>
        <v>0</v>
      </c>
      <c r="BM407" s="195"/>
      <c r="BN407" s="492">
        <f t="shared" ref="BN407:BN414" si="1018">BM407*BN$3</f>
        <v>0</v>
      </c>
      <c r="BO407" s="547">
        <f t="shared" ref="BO407:BO414" si="1019">BP407*BO$3</f>
        <v>0</v>
      </c>
      <c r="BP407" s="195"/>
      <c r="BQ407" s="492">
        <f t="shared" ref="BQ407:BQ414" si="1020">BP407*BQ$3</f>
        <v>0</v>
      </c>
      <c r="BR407" s="285">
        <f>V407+Y407+AB407+AE407+AH407+AK407+S407+P407+M407+J407+AN407+AQ407+AT407+AW407+AZ407+BC407+BF407+BI407+BL407+BO407</f>
        <v>2588.1</v>
      </c>
      <c r="BS407" s="286">
        <f>K407+N407+Q407+T407+W407+Z407+AC407+AF407+AI407+AL407+AO407+AR407+AU407+AX407+BA407+BD407+BG407+BJ407+BM407+BP407</f>
        <v>2000</v>
      </c>
      <c r="BT407" s="266">
        <f>L407+O407+R407+U407+X407+AA407+AD407+AG407+AJ407+AM407+AP407+AS407+AV407+AY407+BB407+BE407+BH407+BK407+BN407+BQ407</f>
        <v>1740</v>
      </c>
      <c r="BU407" s="740">
        <f t="shared" ref="BU407:BU414" si="1021">BV407*BU$3</f>
        <v>0</v>
      </c>
      <c r="BV407" s="712">
        <f>I407-BS407</f>
        <v>0</v>
      </c>
      <c r="BW407" s="266">
        <f t="shared" ref="BW407:BW414" si="1022">BV407*BW$3</f>
        <v>0</v>
      </c>
      <c r="BX407" s="285">
        <f>BR407+BU407</f>
        <v>2588.1</v>
      </c>
      <c r="BY407" s="286">
        <f>BS407+BV407</f>
        <v>2000</v>
      </c>
      <c r="BZ407" s="266">
        <f>BT407+BW407</f>
        <v>1740</v>
      </c>
      <c r="CA407" s="285">
        <f>CB407*CA$3</f>
        <v>0</v>
      </c>
      <c r="CB407" s="715">
        <v>0</v>
      </c>
      <c r="CC407" s="266">
        <f t="shared" ref="CC407:CC418" si="1023">CB407*$CC$3</f>
        <v>0</v>
      </c>
      <c r="CD407" s="309">
        <f>BX407+CA407</f>
        <v>2588.1</v>
      </c>
      <c r="CE407" s="310">
        <f>BY407+CB407</f>
        <v>2000</v>
      </c>
      <c r="CF407" s="308">
        <f>BZ407+CC407</f>
        <v>1740</v>
      </c>
      <c r="CG407" s="326"/>
      <c r="CI407" s="737"/>
    </row>
    <row r="408" spans="1:87" s="972" customFormat="1" ht="15.95" customHeight="1">
      <c r="A408" s="177">
        <f t="shared" si="971"/>
        <v>360</v>
      </c>
      <c r="B408" s="1998" t="s">
        <v>434</v>
      </c>
      <c r="C408" s="1999"/>
      <c r="D408" s="2000"/>
      <c r="E408" s="185"/>
      <c r="F408" s="758"/>
      <c r="G408" s="1207"/>
      <c r="H408" s="183"/>
      <c r="I408" s="207"/>
      <c r="J408" s="547">
        <f t="shared" si="982"/>
        <v>0</v>
      </c>
      <c r="K408" s="195"/>
      <c r="L408" s="492">
        <f t="shared" si="983"/>
        <v>0</v>
      </c>
      <c r="M408" s="547">
        <f t="shared" si="984"/>
        <v>0</v>
      </c>
      <c r="N408" s="195"/>
      <c r="O408" s="492">
        <f t="shared" si="985"/>
        <v>0</v>
      </c>
      <c r="P408" s="547">
        <f t="shared" si="986"/>
        <v>0</v>
      </c>
      <c r="Q408" s="195"/>
      <c r="R408" s="492">
        <f t="shared" si="987"/>
        <v>0</v>
      </c>
      <c r="S408" s="547">
        <f t="shared" si="988"/>
        <v>0</v>
      </c>
      <c r="T408" s="195"/>
      <c r="U408" s="492">
        <f t="shared" si="989"/>
        <v>0</v>
      </c>
      <c r="V408" s="547">
        <f t="shared" si="990"/>
        <v>0</v>
      </c>
      <c r="W408" s="1074"/>
      <c r="X408" s="492">
        <f t="shared" si="991"/>
        <v>0</v>
      </c>
      <c r="Y408" s="547">
        <f t="shared" si="992"/>
        <v>0</v>
      </c>
      <c r="Z408" s="1074"/>
      <c r="AA408" s="492">
        <f t="shared" ref="AA408:AA419" si="1024">Z408*AA$3</f>
        <v>0</v>
      </c>
      <c r="AB408" s="547">
        <f t="shared" si="993"/>
        <v>0</v>
      </c>
      <c r="AC408" s="195"/>
      <c r="AD408" s="492">
        <f t="shared" si="994"/>
        <v>0</v>
      </c>
      <c r="AE408" s="547">
        <f t="shared" si="995"/>
        <v>0</v>
      </c>
      <c r="AF408" s="195"/>
      <c r="AG408" s="492">
        <f t="shared" si="996"/>
        <v>0</v>
      </c>
      <c r="AH408" s="547">
        <f t="shared" si="997"/>
        <v>0</v>
      </c>
      <c r="AI408" s="195"/>
      <c r="AJ408" s="492">
        <f t="shared" si="998"/>
        <v>0</v>
      </c>
      <c r="AK408" s="547">
        <f t="shared" si="999"/>
        <v>0</v>
      </c>
      <c r="AL408" s="195"/>
      <c r="AM408" s="492">
        <f t="shared" si="1000"/>
        <v>0</v>
      </c>
      <c r="AN408" s="547">
        <f t="shared" si="1001"/>
        <v>0</v>
      </c>
      <c r="AO408" s="195"/>
      <c r="AP408" s="492">
        <f t="shared" si="1002"/>
        <v>0</v>
      </c>
      <c r="AQ408" s="547">
        <f t="shared" si="1003"/>
        <v>0</v>
      </c>
      <c r="AR408" s="195"/>
      <c r="AS408" s="492">
        <f t="shared" si="1004"/>
        <v>0</v>
      </c>
      <c r="AT408" s="547">
        <f t="shared" si="1005"/>
        <v>0</v>
      </c>
      <c r="AU408" s="195"/>
      <c r="AV408" s="492">
        <f t="shared" si="1006"/>
        <v>0</v>
      </c>
      <c r="AW408" s="547">
        <f t="shared" si="1007"/>
        <v>0</v>
      </c>
      <c r="AX408" s="195"/>
      <c r="AY408" s="492">
        <f t="shared" si="1008"/>
        <v>0</v>
      </c>
      <c r="AZ408" s="547">
        <f t="shared" si="1009"/>
        <v>0</v>
      </c>
      <c r="BA408" s="195"/>
      <c r="BB408" s="492">
        <f t="shared" si="1010"/>
        <v>0</v>
      </c>
      <c r="BC408" s="547">
        <f t="shared" si="1011"/>
        <v>0</v>
      </c>
      <c r="BD408" s="195"/>
      <c r="BE408" s="492">
        <f t="shared" si="1012"/>
        <v>0</v>
      </c>
      <c r="BF408" s="547">
        <f t="shared" si="1013"/>
        <v>0</v>
      </c>
      <c r="BG408" s="195"/>
      <c r="BH408" s="492">
        <f t="shared" si="1014"/>
        <v>0</v>
      </c>
      <c r="BI408" s="547">
        <f t="shared" si="1015"/>
        <v>0</v>
      </c>
      <c r="BJ408" s="195"/>
      <c r="BK408" s="492">
        <f t="shared" si="1016"/>
        <v>0</v>
      </c>
      <c r="BL408" s="547">
        <f t="shared" si="1017"/>
        <v>0</v>
      </c>
      <c r="BM408" s="195"/>
      <c r="BN408" s="492">
        <f t="shared" si="1018"/>
        <v>0</v>
      </c>
      <c r="BO408" s="547">
        <f t="shared" si="1019"/>
        <v>0</v>
      </c>
      <c r="BP408" s="195"/>
      <c r="BQ408" s="492">
        <f t="shared" si="1020"/>
        <v>0</v>
      </c>
      <c r="BR408" s="285">
        <f>V408+Y408+AB408+AE408+AH408+AK408+S408+P408+M408+J408</f>
        <v>0</v>
      </c>
      <c r="BS408" s="286"/>
      <c r="BT408" s="266"/>
      <c r="BU408" s="285"/>
      <c r="BV408" s="286"/>
      <c r="BW408" s="266">
        <f t="shared" si="1022"/>
        <v>0</v>
      </c>
      <c r="BX408" s="285"/>
      <c r="BY408" s="286"/>
      <c r="BZ408" s="266"/>
      <c r="CA408" s="285"/>
      <c r="CB408" s="715"/>
      <c r="CC408" s="266">
        <f t="shared" si="1023"/>
        <v>0</v>
      </c>
      <c r="CD408" s="309"/>
      <c r="CE408" s="310"/>
      <c r="CF408" s="308"/>
      <c r="CG408" s="326"/>
      <c r="CI408" s="737"/>
    </row>
    <row r="409" spans="1:87" s="1017" customFormat="1" ht="15.95" customHeight="1">
      <c r="A409" s="177">
        <f t="shared" si="971"/>
        <v>361</v>
      </c>
      <c r="B409" s="165" t="s">
        <v>369</v>
      </c>
      <c r="C409" s="1000">
        <v>4.0999999999999996</v>
      </c>
      <c r="D409" s="1001" t="s">
        <v>370</v>
      </c>
      <c r="E409" s="1002"/>
      <c r="F409" s="1003">
        <f>[1]Consultants!F152</f>
        <v>69800</v>
      </c>
      <c r="G409" s="1208">
        <v>54327</v>
      </c>
      <c r="H409" s="1005"/>
      <c r="I409" s="1006">
        <v>54327</v>
      </c>
      <c r="J409" s="1007">
        <f t="shared" si="982"/>
        <v>0</v>
      </c>
      <c r="K409" s="1008"/>
      <c r="L409" s="1009">
        <f t="shared" si="983"/>
        <v>0</v>
      </c>
      <c r="M409" s="1007">
        <f t="shared" si="984"/>
        <v>0</v>
      </c>
      <c r="N409" s="1008"/>
      <c r="O409" s="1009">
        <f t="shared" si="985"/>
        <v>0</v>
      </c>
      <c r="P409" s="1007">
        <f t="shared" si="986"/>
        <v>0</v>
      </c>
      <c r="Q409" s="1008"/>
      <c r="R409" s="1009">
        <f t="shared" si="987"/>
        <v>0</v>
      </c>
      <c r="S409" s="1007">
        <f t="shared" si="988"/>
        <v>11827.61144565</v>
      </c>
      <c r="T409" s="1008">
        <v>8250</v>
      </c>
      <c r="U409" s="1009">
        <f t="shared" si="989"/>
        <v>7575.9042975000002</v>
      </c>
      <c r="V409" s="1007">
        <f t="shared" si="990"/>
        <v>7343.4491441216996</v>
      </c>
      <c r="W409" s="1076">
        <v>5674.78</v>
      </c>
      <c r="X409" s="1009">
        <f t="shared" si="991"/>
        <v>4937.05862269912</v>
      </c>
      <c r="Y409" s="1007">
        <f t="shared" si="992"/>
        <v>0</v>
      </c>
      <c r="Z409" s="1076"/>
      <c r="AA409" s="492">
        <f t="shared" si="1024"/>
        <v>0</v>
      </c>
      <c r="AB409" s="1007">
        <f t="shared" si="993"/>
        <v>53572.569113130485</v>
      </c>
      <c r="AC409" s="1008">
        <v>40403.160000000003</v>
      </c>
      <c r="AD409" s="1009">
        <f t="shared" si="994"/>
        <v>34905.019689108172</v>
      </c>
      <c r="AE409" s="1007">
        <f t="shared" si="995"/>
        <v>0</v>
      </c>
      <c r="AF409" s="1008"/>
      <c r="AG409" s="1009">
        <f t="shared" si="996"/>
        <v>0</v>
      </c>
      <c r="AH409" s="1007">
        <f t="shared" si="997"/>
        <v>0</v>
      </c>
      <c r="AI409" s="1008"/>
      <c r="AJ409" s="1009">
        <f t="shared" si="998"/>
        <v>0</v>
      </c>
      <c r="AK409" s="1007">
        <f t="shared" si="999"/>
        <v>0</v>
      </c>
      <c r="AL409" s="1008">
        <v>0</v>
      </c>
      <c r="AM409" s="1009">
        <f t="shared" si="1000"/>
        <v>0</v>
      </c>
      <c r="AN409" s="1007">
        <f t="shared" si="1001"/>
        <v>0</v>
      </c>
      <c r="AO409" s="1008"/>
      <c r="AP409" s="1009">
        <f t="shared" si="1002"/>
        <v>0</v>
      </c>
      <c r="AQ409" s="1007">
        <f t="shared" si="1003"/>
        <v>0</v>
      </c>
      <c r="AR409" s="1008"/>
      <c r="AS409" s="1009">
        <f t="shared" si="1004"/>
        <v>0</v>
      </c>
      <c r="AT409" s="1007">
        <f t="shared" si="1005"/>
        <v>0</v>
      </c>
      <c r="AU409" s="1008"/>
      <c r="AV409" s="1009">
        <f t="shared" si="1006"/>
        <v>0</v>
      </c>
      <c r="AW409" s="1007">
        <f t="shared" si="1007"/>
        <v>0</v>
      </c>
      <c r="AX409" s="1008"/>
      <c r="AY409" s="1009">
        <f t="shared" si="1008"/>
        <v>0</v>
      </c>
      <c r="AZ409" s="1007">
        <f t="shared" si="1009"/>
        <v>0</v>
      </c>
      <c r="BA409" s="1008"/>
      <c r="BB409" s="1009">
        <f t="shared" si="1010"/>
        <v>0</v>
      </c>
      <c r="BC409" s="1007">
        <f t="shared" si="1011"/>
        <v>0</v>
      </c>
      <c r="BD409" s="1008"/>
      <c r="BE409" s="1009">
        <f t="shared" si="1012"/>
        <v>0</v>
      </c>
      <c r="BF409" s="1007">
        <f t="shared" si="1013"/>
        <v>0</v>
      </c>
      <c r="BG409" s="1008"/>
      <c r="BH409" s="1009">
        <f t="shared" si="1014"/>
        <v>0</v>
      </c>
      <c r="BI409" s="1007">
        <f t="shared" si="1015"/>
        <v>0</v>
      </c>
      <c r="BJ409" s="1008"/>
      <c r="BK409" s="1009">
        <f t="shared" si="1016"/>
        <v>0</v>
      </c>
      <c r="BL409" s="1007">
        <f t="shared" si="1017"/>
        <v>0</v>
      </c>
      <c r="BM409" s="1008"/>
      <c r="BN409" s="1009">
        <f t="shared" si="1018"/>
        <v>0</v>
      </c>
      <c r="BO409" s="1007">
        <f t="shared" si="1019"/>
        <v>0</v>
      </c>
      <c r="BP409" s="1008"/>
      <c r="BQ409" s="1009">
        <f t="shared" si="1020"/>
        <v>0</v>
      </c>
      <c r="BR409" s="1010">
        <f t="shared" ref="BR409:BR414" si="1025">V409+Y409+AB409+AE409+AH409+AK409+S409+P409+M409+J409+AN409+AQ409+AT409+AW409+AZ409+BC409+BF409+BI409+BL409+BO409</f>
        <v>72743.629702902195</v>
      </c>
      <c r="BS409" s="1011">
        <f t="shared" ref="BS409:BT414" si="1026">K409+N409+Q409+T409+W409+Z409+AC409+AF409+AI409+AL409+AO409+AR409+AU409+AX409+BA409+BD409+BG409+BJ409+BM409+BP409</f>
        <v>54327.94</v>
      </c>
      <c r="BT409" s="1004">
        <f t="shared" si="1026"/>
        <v>47417.982609307292</v>
      </c>
      <c r="BU409" s="1010">
        <f t="shared" si="1021"/>
        <v>-1.1936120000029564</v>
      </c>
      <c r="BV409" s="1011">
        <f t="shared" ref="BV409:BV419" si="1027">I409-BS409</f>
        <v>-0.94000000000232831</v>
      </c>
      <c r="BW409" s="1004">
        <f t="shared" si="1022"/>
        <v>-0.80499438000199397</v>
      </c>
      <c r="BX409" s="1010">
        <f t="shared" ref="BX409:BZ414" si="1028">BR409+BU409</f>
        <v>72742.436090902193</v>
      </c>
      <c r="BY409" s="1011">
        <f t="shared" si="1028"/>
        <v>54327</v>
      </c>
      <c r="BZ409" s="1004">
        <f t="shared" si="1028"/>
        <v>47417.177614927292</v>
      </c>
      <c r="CA409" s="1010">
        <f>CB409*CA$3</f>
        <v>0</v>
      </c>
      <c r="CB409" s="1012">
        <v>0</v>
      </c>
      <c r="CC409" s="1004">
        <f t="shared" si="1023"/>
        <v>0</v>
      </c>
      <c r="CD409" s="1013">
        <f t="shared" ref="CD409:CF418" si="1029">BX409+CA409</f>
        <v>72742.436090902193</v>
      </c>
      <c r="CE409" s="1014">
        <f t="shared" si="1029"/>
        <v>54327</v>
      </c>
      <c r="CF409" s="1015">
        <f t="shared" si="1029"/>
        <v>47417.177614927292</v>
      </c>
      <c r="CG409" s="1016"/>
      <c r="CI409" s="1018" t="s">
        <v>543</v>
      </c>
    </row>
    <row r="410" spans="1:87" s="1017" customFormat="1" ht="15.95" customHeight="1">
      <c r="A410" s="1072">
        <f t="shared" si="971"/>
        <v>362</v>
      </c>
      <c r="B410" s="1799" t="s">
        <v>1260</v>
      </c>
      <c r="C410" s="1000">
        <v>4.0999999999999996</v>
      </c>
      <c r="D410" s="166" t="s">
        <v>838</v>
      </c>
      <c r="E410" s="1002"/>
      <c r="F410" s="1003">
        <f>Consultants!F259</f>
        <v>0</v>
      </c>
      <c r="G410" s="1208">
        <v>22940</v>
      </c>
      <c r="H410" s="1005"/>
      <c r="I410" s="1006">
        <v>22940</v>
      </c>
      <c r="J410" s="1007">
        <f>K410*J$3</f>
        <v>0</v>
      </c>
      <c r="K410" s="1008"/>
      <c r="L410" s="1009">
        <f>K410*L$3</f>
        <v>0</v>
      </c>
      <c r="M410" s="1007">
        <f>N410*M$3</f>
        <v>0</v>
      </c>
      <c r="N410" s="1008"/>
      <c r="O410" s="1009">
        <f>N410*O$3</f>
        <v>0</v>
      </c>
      <c r="P410" s="1007">
        <f>Q410*P$3</f>
        <v>0</v>
      </c>
      <c r="Q410" s="1008"/>
      <c r="R410" s="1009">
        <f>Q410*R$3</f>
        <v>0</v>
      </c>
      <c r="S410" s="1007">
        <f>T410*S$3</f>
        <v>0</v>
      </c>
      <c r="T410" s="1008">
        <v>0</v>
      </c>
      <c r="U410" s="1009">
        <f>T410*U$3</f>
        <v>0</v>
      </c>
      <c r="V410" s="1007">
        <f>W410*V$3</f>
        <v>0</v>
      </c>
      <c r="W410" s="1076">
        <v>0</v>
      </c>
      <c r="X410" s="1009">
        <f>W410*X$3</f>
        <v>0</v>
      </c>
      <c r="Y410" s="1007">
        <f>Z410*Y$3</f>
        <v>0</v>
      </c>
      <c r="Z410" s="1076"/>
      <c r="AA410" s="492">
        <f t="shared" si="1024"/>
        <v>0</v>
      </c>
      <c r="AB410" s="1007">
        <f>AC410*AB$3</f>
        <v>0</v>
      </c>
      <c r="AC410" s="1008">
        <v>0</v>
      </c>
      <c r="AD410" s="1009">
        <f>AC410*AD$3</f>
        <v>0</v>
      </c>
      <c r="AE410" s="1007">
        <f>AF410*AE$3</f>
        <v>0</v>
      </c>
      <c r="AF410" s="1008"/>
      <c r="AG410" s="1009">
        <f>AF410*AG$3</f>
        <v>0</v>
      </c>
      <c r="AH410" s="1007">
        <f>AI410*AH$3</f>
        <v>0</v>
      </c>
      <c r="AI410" s="1008"/>
      <c r="AJ410" s="1009">
        <f>AI410*AJ$3</f>
        <v>0</v>
      </c>
      <c r="AK410" s="1007">
        <f>AL410*AK$3</f>
        <v>0</v>
      </c>
      <c r="AL410" s="1008">
        <v>0</v>
      </c>
      <c r="AM410" s="1009">
        <f>AL410*AM$3</f>
        <v>0</v>
      </c>
      <c r="AN410" s="1007">
        <f>AO410*AN$3</f>
        <v>0</v>
      </c>
      <c r="AO410" s="1008"/>
      <c r="AP410" s="1009">
        <f>AO410*AP$3</f>
        <v>0</v>
      </c>
      <c r="AQ410" s="1007">
        <f>AR410*AQ$3</f>
        <v>0</v>
      </c>
      <c r="AR410" s="1008"/>
      <c r="AS410" s="1009">
        <f>AR410*AS$3</f>
        <v>0</v>
      </c>
      <c r="AT410" s="1007">
        <f>AU410*AT$3</f>
        <v>0</v>
      </c>
      <c r="AU410" s="1008"/>
      <c r="AV410" s="1009">
        <f>AU410*AV$3</f>
        <v>0</v>
      </c>
      <c r="AW410" s="1007">
        <f>AX410*AW$3</f>
        <v>0</v>
      </c>
      <c r="AX410" s="1008"/>
      <c r="AY410" s="1009">
        <f>AX410*AY$3</f>
        <v>0</v>
      </c>
      <c r="AZ410" s="1007">
        <f>BA410*AZ$3</f>
        <v>0</v>
      </c>
      <c r="BA410" s="1008"/>
      <c r="BB410" s="1009">
        <f>BA410*BB$3</f>
        <v>0</v>
      </c>
      <c r="BC410" s="1007">
        <f>BD410*BC$3</f>
        <v>0</v>
      </c>
      <c r="BD410" s="1008"/>
      <c r="BE410" s="1009">
        <f>BD410*BE$3</f>
        <v>0</v>
      </c>
      <c r="BF410" s="1007">
        <f>BG410*BF$3</f>
        <v>0</v>
      </c>
      <c r="BG410" s="1008"/>
      <c r="BH410" s="1009">
        <f>BG410*BH$3</f>
        <v>0</v>
      </c>
      <c r="BI410" s="1007">
        <f>BJ410*BI$3</f>
        <v>0</v>
      </c>
      <c r="BJ410" s="1008"/>
      <c r="BK410" s="1009">
        <f>BJ410*BK$3</f>
        <v>0</v>
      </c>
      <c r="BL410" s="1007">
        <f>BM410*BL$3</f>
        <v>0</v>
      </c>
      <c r="BM410" s="1008"/>
      <c r="BN410" s="1009">
        <f>BM410*BN$3</f>
        <v>0</v>
      </c>
      <c r="BO410" s="1007">
        <f>BP410*BO$3</f>
        <v>0</v>
      </c>
      <c r="BP410" s="1008"/>
      <c r="BQ410" s="1009">
        <f>BP410*BQ$3</f>
        <v>0</v>
      </c>
      <c r="BR410" s="1010">
        <f t="shared" si="1025"/>
        <v>0</v>
      </c>
      <c r="BS410" s="1011">
        <f t="shared" si="1026"/>
        <v>0</v>
      </c>
      <c r="BT410" s="1004">
        <f t="shared" si="1026"/>
        <v>0</v>
      </c>
      <c r="BU410" s="1010">
        <f>BV410*BU$3</f>
        <v>29129.212</v>
      </c>
      <c r="BV410" s="1011">
        <f t="shared" si="1027"/>
        <v>22940</v>
      </c>
      <c r="BW410" s="1004">
        <f>BV410*BW$3</f>
        <v>19645.288380000002</v>
      </c>
      <c r="BX410" s="1010">
        <f>BR410+BU410</f>
        <v>29129.212</v>
      </c>
      <c r="BY410" s="1011">
        <f>BS410+BV410</f>
        <v>22940</v>
      </c>
      <c r="BZ410" s="1004">
        <f>BT410+BW410</f>
        <v>19645.288380000002</v>
      </c>
      <c r="CA410" s="1010">
        <f>CB410*CA$3</f>
        <v>38094</v>
      </c>
      <c r="CB410" s="1012">
        <v>30000</v>
      </c>
      <c r="CC410" s="1004">
        <f>CB410*$CC$3</f>
        <v>25691.31</v>
      </c>
      <c r="CD410" s="1013">
        <f>BX410+CA410</f>
        <v>67223.212</v>
      </c>
      <c r="CE410" s="1014">
        <f>BY410+CB410</f>
        <v>52940</v>
      </c>
      <c r="CF410" s="1015">
        <f>BZ410+CC410</f>
        <v>45336.598380000003</v>
      </c>
      <c r="CG410" s="1016"/>
      <c r="CI410" s="1018"/>
    </row>
    <row r="411" spans="1:87" s="972" customFormat="1" ht="15.95" customHeight="1">
      <c r="A411" s="177">
        <f t="shared" si="971"/>
        <v>363</v>
      </c>
      <c r="B411" s="165" t="s">
        <v>193</v>
      </c>
      <c r="C411" s="134" t="s">
        <v>303</v>
      </c>
      <c r="D411" s="166" t="s">
        <v>371</v>
      </c>
      <c r="E411" s="218"/>
      <c r="F411" s="758">
        <f>[1]Consultants!F154</f>
        <v>6768</v>
      </c>
      <c r="G411" s="1207">
        <v>2400</v>
      </c>
      <c r="H411" s="183"/>
      <c r="I411" s="207">
        <v>2400</v>
      </c>
      <c r="J411" s="547">
        <f t="shared" si="982"/>
        <v>0</v>
      </c>
      <c r="K411" s="195"/>
      <c r="L411" s="492">
        <f t="shared" si="983"/>
        <v>0</v>
      </c>
      <c r="M411" s="547">
        <f t="shared" si="984"/>
        <v>0</v>
      </c>
      <c r="N411" s="195"/>
      <c r="O411" s="492">
        <f t="shared" si="985"/>
        <v>0</v>
      </c>
      <c r="P411" s="547">
        <f t="shared" si="986"/>
        <v>0</v>
      </c>
      <c r="Q411" s="195"/>
      <c r="R411" s="492">
        <f t="shared" si="987"/>
        <v>0</v>
      </c>
      <c r="S411" s="547">
        <f t="shared" si="988"/>
        <v>0</v>
      </c>
      <c r="T411" s="195"/>
      <c r="U411" s="492">
        <f t="shared" si="989"/>
        <v>0</v>
      </c>
      <c r="V411" s="547">
        <f t="shared" si="990"/>
        <v>0</v>
      </c>
      <c r="W411" s="1074"/>
      <c r="X411" s="492">
        <f t="shared" si="991"/>
        <v>0</v>
      </c>
      <c r="Y411" s="547">
        <f t="shared" si="992"/>
        <v>0</v>
      </c>
      <c r="Z411" s="1074"/>
      <c r="AA411" s="492">
        <f t="shared" si="1024"/>
        <v>0</v>
      </c>
      <c r="AB411" s="547">
        <f t="shared" si="993"/>
        <v>0</v>
      </c>
      <c r="AC411" s="195"/>
      <c r="AD411" s="492">
        <f t="shared" si="994"/>
        <v>0</v>
      </c>
      <c r="AE411" s="547">
        <f t="shared" si="995"/>
        <v>0</v>
      </c>
      <c r="AF411" s="195"/>
      <c r="AG411" s="492">
        <f t="shared" si="996"/>
        <v>0</v>
      </c>
      <c r="AH411" s="547">
        <f t="shared" si="997"/>
        <v>0</v>
      </c>
      <c r="AI411" s="195"/>
      <c r="AJ411" s="492">
        <f t="shared" si="998"/>
        <v>0</v>
      </c>
      <c r="AK411" s="547">
        <f t="shared" si="999"/>
        <v>0</v>
      </c>
      <c r="AL411" s="195"/>
      <c r="AM411" s="492">
        <f t="shared" si="1000"/>
        <v>0</v>
      </c>
      <c r="AN411" s="547">
        <f t="shared" si="1001"/>
        <v>0</v>
      </c>
      <c r="AO411" s="195"/>
      <c r="AP411" s="492">
        <f t="shared" si="1002"/>
        <v>0</v>
      </c>
      <c r="AQ411" s="547">
        <f t="shared" si="1003"/>
        <v>0</v>
      </c>
      <c r="AR411" s="195"/>
      <c r="AS411" s="492">
        <f t="shared" si="1004"/>
        <v>0</v>
      </c>
      <c r="AT411" s="547">
        <f t="shared" si="1005"/>
        <v>3105.72</v>
      </c>
      <c r="AU411" s="195">
        <v>2400</v>
      </c>
      <c r="AV411" s="492">
        <f t="shared" si="1006"/>
        <v>2088</v>
      </c>
      <c r="AW411" s="547">
        <f t="shared" si="1007"/>
        <v>0</v>
      </c>
      <c r="AX411" s="195"/>
      <c r="AY411" s="492">
        <f t="shared" si="1008"/>
        <v>0</v>
      </c>
      <c r="AZ411" s="547">
        <f t="shared" si="1009"/>
        <v>0</v>
      </c>
      <c r="BA411" s="195"/>
      <c r="BB411" s="492">
        <f t="shared" si="1010"/>
        <v>0</v>
      </c>
      <c r="BC411" s="547">
        <f t="shared" si="1011"/>
        <v>0</v>
      </c>
      <c r="BD411" s="195"/>
      <c r="BE411" s="492">
        <f t="shared" si="1012"/>
        <v>0</v>
      </c>
      <c r="BF411" s="547">
        <f t="shared" si="1013"/>
        <v>0</v>
      </c>
      <c r="BG411" s="195"/>
      <c r="BH411" s="492">
        <f t="shared" si="1014"/>
        <v>0</v>
      </c>
      <c r="BI411" s="547">
        <f t="shared" si="1015"/>
        <v>0</v>
      </c>
      <c r="BJ411" s="195"/>
      <c r="BK411" s="492">
        <f t="shared" si="1016"/>
        <v>0</v>
      </c>
      <c r="BL411" s="547">
        <f t="shared" si="1017"/>
        <v>0</v>
      </c>
      <c r="BM411" s="195"/>
      <c r="BN411" s="492">
        <f t="shared" si="1018"/>
        <v>0</v>
      </c>
      <c r="BO411" s="547">
        <f t="shared" si="1019"/>
        <v>0</v>
      </c>
      <c r="BP411" s="195"/>
      <c r="BQ411" s="492">
        <f t="shared" si="1020"/>
        <v>0</v>
      </c>
      <c r="BR411" s="1010">
        <f t="shared" si="1025"/>
        <v>3105.72</v>
      </c>
      <c r="BS411" s="1011">
        <f t="shared" si="1026"/>
        <v>2400</v>
      </c>
      <c r="BT411" s="1004">
        <f t="shared" si="1026"/>
        <v>2088</v>
      </c>
      <c r="BU411" s="740">
        <f t="shared" si="1021"/>
        <v>0</v>
      </c>
      <c r="BV411" s="712">
        <f t="shared" si="1027"/>
        <v>0</v>
      </c>
      <c r="BW411" s="266">
        <f t="shared" si="1022"/>
        <v>0</v>
      </c>
      <c r="BX411" s="285">
        <f t="shared" si="1028"/>
        <v>3105.72</v>
      </c>
      <c r="BY411" s="286">
        <f t="shared" si="1028"/>
        <v>2400</v>
      </c>
      <c r="BZ411" s="266">
        <f t="shared" si="1028"/>
        <v>2088</v>
      </c>
      <c r="CA411" s="285">
        <f>CB411*CA$3</f>
        <v>0</v>
      </c>
      <c r="CB411" s="715"/>
      <c r="CC411" s="266">
        <f t="shared" si="1023"/>
        <v>0</v>
      </c>
      <c r="CD411" s="309">
        <f t="shared" si="1029"/>
        <v>3105.72</v>
      </c>
      <c r="CE411" s="310">
        <f t="shared" si="1029"/>
        <v>2400</v>
      </c>
      <c r="CF411" s="308">
        <f t="shared" si="1029"/>
        <v>2088</v>
      </c>
      <c r="CG411" s="326"/>
      <c r="CI411" s="737" t="s">
        <v>311</v>
      </c>
    </row>
    <row r="412" spans="1:87" s="972" customFormat="1" ht="15.95" customHeight="1">
      <c r="A412" s="177">
        <f t="shared" si="971"/>
        <v>364</v>
      </c>
      <c r="B412" s="165" t="s">
        <v>339</v>
      </c>
      <c r="C412" s="134" t="s">
        <v>303</v>
      </c>
      <c r="D412" s="166" t="s">
        <v>371</v>
      </c>
      <c r="E412" s="218"/>
      <c r="F412" s="758">
        <f>[1]Consultants!F156</f>
        <v>14100</v>
      </c>
      <c r="G412" s="1207">
        <v>2600</v>
      </c>
      <c r="H412" s="183"/>
      <c r="I412" s="207">
        <v>2600</v>
      </c>
      <c r="J412" s="547">
        <f t="shared" si="982"/>
        <v>0</v>
      </c>
      <c r="K412" s="195"/>
      <c r="L412" s="492">
        <f t="shared" si="983"/>
        <v>0</v>
      </c>
      <c r="M412" s="547">
        <f t="shared" si="984"/>
        <v>0</v>
      </c>
      <c r="N412" s="195"/>
      <c r="O412" s="492">
        <f t="shared" si="985"/>
        <v>0</v>
      </c>
      <c r="P412" s="547">
        <f t="shared" si="986"/>
        <v>0</v>
      </c>
      <c r="Q412" s="195"/>
      <c r="R412" s="492">
        <f t="shared" si="987"/>
        <v>0</v>
      </c>
      <c r="S412" s="547">
        <f t="shared" si="988"/>
        <v>0</v>
      </c>
      <c r="T412" s="195"/>
      <c r="U412" s="492">
        <f t="shared" si="989"/>
        <v>0</v>
      </c>
      <c r="V412" s="547">
        <f t="shared" si="990"/>
        <v>0</v>
      </c>
      <c r="W412" s="1074"/>
      <c r="X412" s="492">
        <f t="shared" si="991"/>
        <v>0</v>
      </c>
      <c r="Y412" s="547">
        <f t="shared" si="992"/>
        <v>0</v>
      </c>
      <c r="Z412" s="1074"/>
      <c r="AA412" s="492">
        <f t="shared" si="1024"/>
        <v>0</v>
      </c>
      <c r="AB412" s="547">
        <f t="shared" si="993"/>
        <v>0</v>
      </c>
      <c r="AC412" s="195"/>
      <c r="AD412" s="492">
        <f t="shared" si="994"/>
        <v>0</v>
      </c>
      <c r="AE412" s="547">
        <f t="shared" si="995"/>
        <v>12509.516647500001</v>
      </c>
      <c r="AF412" s="195">
        <v>9666.9500000000007</v>
      </c>
      <c r="AG412" s="492">
        <f t="shared" si="996"/>
        <v>8410.2465000000011</v>
      </c>
      <c r="AH412" s="547">
        <f t="shared" si="997"/>
        <v>3364.5299999999997</v>
      </c>
      <c r="AI412" s="195">
        <v>2600</v>
      </c>
      <c r="AJ412" s="492">
        <f t="shared" si="998"/>
        <v>2262</v>
      </c>
      <c r="AK412" s="547">
        <f t="shared" si="999"/>
        <v>0</v>
      </c>
      <c r="AL412" s="195"/>
      <c r="AM412" s="492">
        <f t="shared" si="1000"/>
        <v>0</v>
      </c>
      <c r="AN412" s="547">
        <f t="shared" si="1001"/>
        <v>0</v>
      </c>
      <c r="AO412" s="195"/>
      <c r="AP412" s="492">
        <f t="shared" si="1002"/>
        <v>0</v>
      </c>
      <c r="AQ412" s="547">
        <f t="shared" si="1003"/>
        <v>0</v>
      </c>
      <c r="AR412" s="195"/>
      <c r="AS412" s="492">
        <f t="shared" si="1004"/>
        <v>0</v>
      </c>
      <c r="AT412" s="547">
        <f t="shared" si="1005"/>
        <v>0</v>
      </c>
      <c r="AU412" s="195"/>
      <c r="AV412" s="492">
        <f t="shared" si="1006"/>
        <v>0</v>
      </c>
      <c r="AW412" s="547">
        <f t="shared" si="1007"/>
        <v>0</v>
      </c>
      <c r="AX412" s="195"/>
      <c r="AY412" s="492">
        <f t="shared" si="1008"/>
        <v>0</v>
      </c>
      <c r="AZ412" s="547">
        <f t="shared" si="1009"/>
        <v>0</v>
      </c>
      <c r="BA412" s="195"/>
      <c r="BB412" s="492">
        <f t="shared" si="1010"/>
        <v>0</v>
      </c>
      <c r="BC412" s="547">
        <f t="shared" si="1011"/>
        <v>0</v>
      </c>
      <c r="BD412" s="195"/>
      <c r="BE412" s="492">
        <f t="shared" si="1012"/>
        <v>0</v>
      </c>
      <c r="BF412" s="547">
        <f t="shared" si="1013"/>
        <v>0</v>
      </c>
      <c r="BG412" s="195"/>
      <c r="BH412" s="492">
        <f t="shared" si="1014"/>
        <v>0</v>
      </c>
      <c r="BI412" s="547">
        <f t="shared" si="1015"/>
        <v>0</v>
      </c>
      <c r="BJ412" s="195"/>
      <c r="BK412" s="492">
        <f t="shared" si="1016"/>
        <v>0</v>
      </c>
      <c r="BL412" s="547">
        <f t="shared" si="1017"/>
        <v>0</v>
      </c>
      <c r="BM412" s="195"/>
      <c r="BN412" s="492">
        <f t="shared" si="1018"/>
        <v>0</v>
      </c>
      <c r="BO412" s="547">
        <f t="shared" si="1019"/>
        <v>0</v>
      </c>
      <c r="BP412" s="195"/>
      <c r="BQ412" s="492">
        <f t="shared" si="1020"/>
        <v>0</v>
      </c>
      <c r="BR412" s="1010">
        <f t="shared" si="1025"/>
        <v>15874.046647499999</v>
      </c>
      <c r="BS412" s="1011">
        <f t="shared" si="1026"/>
        <v>12266.95</v>
      </c>
      <c r="BT412" s="1004">
        <f t="shared" si="1026"/>
        <v>10672.246500000001</v>
      </c>
      <c r="BU412" s="740">
        <f t="shared" si="1021"/>
        <v>-12275.093110000002</v>
      </c>
      <c r="BV412" s="712">
        <f t="shared" si="1027"/>
        <v>-9666.9500000000007</v>
      </c>
      <c r="BW412" s="266">
        <f t="shared" si="1022"/>
        <v>-8278.5536401500012</v>
      </c>
      <c r="BX412" s="285">
        <f t="shared" si="1028"/>
        <v>3598.9535374999978</v>
      </c>
      <c r="BY412" s="286">
        <f t="shared" si="1028"/>
        <v>2600</v>
      </c>
      <c r="BZ412" s="266">
        <f t="shared" si="1028"/>
        <v>2393.6928598499999</v>
      </c>
      <c r="CA412" s="285">
        <f>CB412*CA$3</f>
        <v>0</v>
      </c>
      <c r="CB412" s="715"/>
      <c r="CC412" s="266">
        <f t="shared" si="1023"/>
        <v>0</v>
      </c>
      <c r="CD412" s="309">
        <f t="shared" si="1029"/>
        <v>3598.9535374999978</v>
      </c>
      <c r="CE412" s="310">
        <f t="shared" si="1029"/>
        <v>2600</v>
      </c>
      <c r="CF412" s="308">
        <f t="shared" si="1029"/>
        <v>2393.6928598499999</v>
      </c>
      <c r="CG412" s="326"/>
      <c r="CI412" s="737" t="s">
        <v>311</v>
      </c>
    </row>
    <row r="413" spans="1:87" s="972" customFormat="1" ht="15.95" customHeight="1">
      <c r="A413" s="177">
        <f t="shared" si="971"/>
        <v>365</v>
      </c>
      <c r="B413" s="165" t="s">
        <v>375</v>
      </c>
      <c r="C413" s="134" t="s">
        <v>314</v>
      </c>
      <c r="D413" s="166" t="s">
        <v>376</v>
      </c>
      <c r="E413" s="218"/>
      <c r="F413" s="758">
        <f>[1]Consultants!F166</f>
        <v>69800</v>
      </c>
      <c r="G413" s="1207">
        <v>61565</v>
      </c>
      <c r="H413" s="183"/>
      <c r="I413" s="207">
        <v>61565</v>
      </c>
      <c r="J413" s="547">
        <f t="shared" si="982"/>
        <v>0</v>
      </c>
      <c r="K413" s="195"/>
      <c r="L413" s="492">
        <f t="shared" si="983"/>
        <v>0</v>
      </c>
      <c r="M413" s="547">
        <f t="shared" si="984"/>
        <v>0</v>
      </c>
      <c r="N413" s="195"/>
      <c r="O413" s="492">
        <f t="shared" si="985"/>
        <v>0</v>
      </c>
      <c r="P413" s="547">
        <f t="shared" si="986"/>
        <v>0</v>
      </c>
      <c r="Q413" s="195"/>
      <c r="R413" s="492">
        <f t="shared" si="987"/>
        <v>0</v>
      </c>
      <c r="S413" s="547">
        <f t="shared" si="988"/>
        <v>0</v>
      </c>
      <c r="T413" s="195"/>
      <c r="U413" s="492">
        <f t="shared" si="989"/>
        <v>0</v>
      </c>
      <c r="V413" s="547">
        <f t="shared" si="990"/>
        <v>7883.3526913800006</v>
      </c>
      <c r="W413" s="1074">
        <v>6092</v>
      </c>
      <c r="X413" s="492">
        <f t="shared" si="991"/>
        <v>5300.0400243679996</v>
      </c>
      <c r="Y413" s="547">
        <f t="shared" si="992"/>
        <v>48893.194275444228</v>
      </c>
      <c r="Z413" s="1074">
        <v>39800.720000000001</v>
      </c>
      <c r="AA413" s="492">
        <f t="shared" si="1024"/>
        <v>33136.92087622486</v>
      </c>
      <c r="AB413" s="547">
        <f t="shared" si="993"/>
        <v>0</v>
      </c>
      <c r="AC413" s="195"/>
      <c r="AD413" s="492">
        <f t="shared" si="994"/>
        <v>0</v>
      </c>
      <c r="AE413" s="547">
        <f t="shared" si="995"/>
        <v>0</v>
      </c>
      <c r="AF413" s="195"/>
      <c r="AG413" s="492">
        <f t="shared" si="996"/>
        <v>0</v>
      </c>
      <c r="AH413" s="547">
        <f t="shared" si="997"/>
        <v>7772.2584074999986</v>
      </c>
      <c r="AI413" s="195">
        <v>6006.15</v>
      </c>
      <c r="AJ413" s="492">
        <f t="shared" si="998"/>
        <v>5225.3504999999996</v>
      </c>
      <c r="AK413" s="547">
        <f t="shared" si="999"/>
        <v>0</v>
      </c>
      <c r="AL413" s="195"/>
      <c r="AM413" s="492">
        <f t="shared" si="1000"/>
        <v>0</v>
      </c>
      <c r="AN413" s="547">
        <f t="shared" si="1001"/>
        <v>0</v>
      </c>
      <c r="AO413" s="195"/>
      <c r="AP413" s="492">
        <f t="shared" si="1002"/>
        <v>0</v>
      </c>
      <c r="AQ413" s="547">
        <f t="shared" si="1003"/>
        <v>0</v>
      </c>
      <c r="AR413" s="195"/>
      <c r="AS413" s="492">
        <f t="shared" si="1004"/>
        <v>0</v>
      </c>
      <c r="AT413" s="547">
        <f t="shared" si="1005"/>
        <v>0</v>
      </c>
      <c r="AU413" s="195"/>
      <c r="AV413" s="492">
        <f t="shared" si="1006"/>
        <v>0</v>
      </c>
      <c r="AW413" s="547">
        <f t="shared" si="1007"/>
        <v>0</v>
      </c>
      <c r="AX413" s="195"/>
      <c r="AY413" s="492">
        <f t="shared" si="1008"/>
        <v>0</v>
      </c>
      <c r="AZ413" s="547">
        <f t="shared" si="1009"/>
        <v>0</v>
      </c>
      <c r="BA413" s="195"/>
      <c r="BB413" s="492">
        <f t="shared" si="1010"/>
        <v>0</v>
      </c>
      <c r="BC413" s="547">
        <f t="shared" si="1011"/>
        <v>0</v>
      </c>
      <c r="BD413" s="195"/>
      <c r="BE413" s="492">
        <f t="shared" si="1012"/>
        <v>0</v>
      </c>
      <c r="BF413" s="547">
        <f t="shared" si="1013"/>
        <v>0</v>
      </c>
      <c r="BG413" s="195"/>
      <c r="BH413" s="492">
        <f t="shared" si="1014"/>
        <v>0</v>
      </c>
      <c r="BI413" s="547">
        <f t="shared" si="1015"/>
        <v>0</v>
      </c>
      <c r="BJ413" s="195"/>
      <c r="BK413" s="492">
        <f t="shared" si="1016"/>
        <v>0</v>
      </c>
      <c r="BL413" s="547">
        <f t="shared" si="1017"/>
        <v>0</v>
      </c>
      <c r="BM413" s="195"/>
      <c r="BN413" s="492">
        <f t="shared" si="1018"/>
        <v>0</v>
      </c>
      <c r="BO413" s="547">
        <f t="shared" si="1019"/>
        <v>0</v>
      </c>
      <c r="BP413" s="195"/>
      <c r="BQ413" s="492">
        <f t="shared" si="1020"/>
        <v>0</v>
      </c>
      <c r="BR413" s="1010">
        <f t="shared" si="1025"/>
        <v>64548.805374324227</v>
      </c>
      <c r="BS413" s="1011">
        <f t="shared" si="1026"/>
        <v>51898.87</v>
      </c>
      <c r="BT413" s="1004">
        <f t="shared" si="1026"/>
        <v>43662.311400592858</v>
      </c>
      <c r="BU413" s="740">
        <f t="shared" si="1021"/>
        <v>12274.051873999997</v>
      </c>
      <c r="BV413" s="712">
        <f t="shared" si="1027"/>
        <v>9666.1299999999974</v>
      </c>
      <c r="BW413" s="266">
        <f t="shared" si="1022"/>
        <v>8277.8514110099986</v>
      </c>
      <c r="BX413" s="285">
        <f t="shared" si="1028"/>
        <v>76822.857248324231</v>
      </c>
      <c r="BY413" s="286">
        <f t="shared" si="1028"/>
        <v>61565</v>
      </c>
      <c r="BZ413" s="266">
        <f t="shared" si="1028"/>
        <v>51940.162811602859</v>
      </c>
      <c r="CA413" s="285">
        <f>CB413*CA$3</f>
        <v>0</v>
      </c>
      <c r="CB413" s="715"/>
      <c r="CC413" s="266">
        <f t="shared" si="1023"/>
        <v>0</v>
      </c>
      <c r="CD413" s="309">
        <f t="shared" si="1029"/>
        <v>76822.857248324231</v>
      </c>
      <c r="CE413" s="310">
        <f>BY413+CB413</f>
        <v>61565</v>
      </c>
      <c r="CF413" s="308">
        <f t="shared" si="1029"/>
        <v>51940.162811602859</v>
      </c>
      <c r="CG413" s="326"/>
      <c r="CI413" s="737" t="s">
        <v>543</v>
      </c>
    </row>
    <row r="414" spans="1:87" s="972" customFormat="1" ht="15.95" customHeight="1">
      <c r="A414" s="177">
        <f t="shared" si="971"/>
        <v>366</v>
      </c>
      <c r="B414" s="165" t="s">
        <v>172</v>
      </c>
      <c r="C414" s="134" t="s">
        <v>303</v>
      </c>
      <c r="D414" s="166" t="s">
        <v>173</v>
      </c>
      <c r="E414" s="218"/>
      <c r="F414" s="758"/>
      <c r="G414" s="1207">
        <v>12164</v>
      </c>
      <c r="H414" s="183"/>
      <c r="I414" s="207">
        <v>12164</v>
      </c>
      <c r="J414" s="547">
        <f t="shared" si="982"/>
        <v>0</v>
      </c>
      <c r="K414" s="195"/>
      <c r="L414" s="492">
        <f t="shared" si="983"/>
        <v>0</v>
      </c>
      <c r="M414" s="547">
        <f t="shared" si="984"/>
        <v>0</v>
      </c>
      <c r="N414" s="195"/>
      <c r="O414" s="492">
        <f t="shared" si="985"/>
        <v>0</v>
      </c>
      <c r="P414" s="547">
        <f t="shared" si="986"/>
        <v>0</v>
      </c>
      <c r="Q414" s="195"/>
      <c r="R414" s="492">
        <f t="shared" si="987"/>
        <v>0</v>
      </c>
      <c r="S414" s="547">
        <f t="shared" si="988"/>
        <v>0</v>
      </c>
      <c r="T414" s="195"/>
      <c r="U414" s="492">
        <f t="shared" si="989"/>
        <v>0</v>
      </c>
      <c r="V414" s="547">
        <f t="shared" si="990"/>
        <v>0</v>
      </c>
      <c r="W414" s="1074"/>
      <c r="X414" s="492">
        <f t="shared" si="991"/>
        <v>0</v>
      </c>
      <c r="Y414" s="547">
        <f t="shared" si="992"/>
        <v>14942.878020760589</v>
      </c>
      <c r="Z414" s="1074">
        <v>12164.01</v>
      </c>
      <c r="AA414" s="492">
        <f t="shared" si="1024"/>
        <v>10127.40063264202</v>
      </c>
      <c r="AB414" s="547">
        <f t="shared" si="993"/>
        <v>0</v>
      </c>
      <c r="AC414" s="195"/>
      <c r="AD414" s="492">
        <f t="shared" si="994"/>
        <v>0</v>
      </c>
      <c r="AE414" s="547">
        <f t="shared" si="995"/>
        <v>0</v>
      </c>
      <c r="AF414" s="195"/>
      <c r="AG414" s="492">
        <f t="shared" si="996"/>
        <v>0</v>
      </c>
      <c r="AH414" s="547">
        <f t="shared" si="997"/>
        <v>0</v>
      </c>
      <c r="AI414" s="195"/>
      <c r="AJ414" s="492">
        <f t="shared" si="998"/>
        <v>0</v>
      </c>
      <c r="AK414" s="547">
        <f t="shared" si="999"/>
        <v>0</v>
      </c>
      <c r="AL414" s="195"/>
      <c r="AM414" s="492">
        <f t="shared" si="1000"/>
        <v>0</v>
      </c>
      <c r="AN414" s="547">
        <f t="shared" si="1001"/>
        <v>0</v>
      </c>
      <c r="AO414" s="195"/>
      <c r="AP414" s="492">
        <f t="shared" si="1002"/>
        <v>0</v>
      </c>
      <c r="AQ414" s="547">
        <f t="shared" si="1003"/>
        <v>0</v>
      </c>
      <c r="AR414" s="195"/>
      <c r="AS414" s="492">
        <f t="shared" si="1004"/>
        <v>0</v>
      </c>
      <c r="AT414" s="547">
        <f t="shared" si="1005"/>
        <v>0</v>
      </c>
      <c r="AU414" s="195"/>
      <c r="AV414" s="492">
        <f t="shared" si="1006"/>
        <v>0</v>
      </c>
      <c r="AW414" s="547">
        <f t="shared" si="1007"/>
        <v>0</v>
      </c>
      <c r="AX414" s="195"/>
      <c r="AY414" s="492">
        <f t="shared" si="1008"/>
        <v>0</v>
      </c>
      <c r="AZ414" s="547">
        <f t="shared" si="1009"/>
        <v>0</v>
      </c>
      <c r="BA414" s="195"/>
      <c r="BB414" s="492">
        <f t="shared" si="1010"/>
        <v>0</v>
      </c>
      <c r="BC414" s="547">
        <f t="shared" si="1011"/>
        <v>0</v>
      </c>
      <c r="BD414" s="195"/>
      <c r="BE414" s="492">
        <f t="shared" si="1012"/>
        <v>0</v>
      </c>
      <c r="BF414" s="547">
        <f t="shared" si="1013"/>
        <v>0</v>
      </c>
      <c r="BG414" s="195"/>
      <c r="BH414" s="492">
        <f t="shared" si="1014"/>
        <v>0</v>
      </c>
      <c r="BI414" s="547">
        <f t="shared" si="1015"/>
        <v>0</v>
      </c>
      <c r="BJ414" s="195"/>
      <c r="BK414" s="492">
        <f t="shared" si="1016"/>
        <v>0</v>
      </c>
      <c r="BL414" s="547">
        <f t="shared" si="1017"/>
        <v>0</v>
      </c>
      <c r="BM414" s="195"/>
      <c r="BN414" s="492">
        <f t="shared" si="1018"/>
        <v>0</v>
      </c>
      <c r="BO414" s="547">
        <f t="shared" si="1019"/>
        <v>0</v>
      </c>
      <c r="BP414" s="195"/>
      <c r="BQ414" s="492">
        <f t="shared" si="1020"/>
        <v>0</v>
      </c>
      <c r="BR414" s="1010">
        <f t="shared" si="1025"/>
        <v>14942.878020760589</v>
      </c>
      <c r="BS414" s="1011">
        <f t="shared" si="1026"/>
        <v>12164.01</v>
      </c>
      <c r="BT414" s="1004">
        <f t="shared" si="1026"/>
        <v>10127.40063264202</v>
      </c>
      <c r="BU414" s="285">
        <f t="shared" si="1021"/>
        <v>-1.269800000027717E-2</v>
      </c>
      <c r="BV414" s="712">
        <f t="shared" si="1027"/>
        <v>-1.0000000000218279E-2</v>
      </c>
      <c r="BW414" s="266">
        <f t="shared" si="1022"/>
        <v>-8.5637700001869287E-3</v>
      </c>
      <c r="BX414" s="285"/>
      <c r="BY414" s="286">
        <f t="shared" si="1028"/>
        <v>12164</v>
      </c>
      <c r="BZ414" s="266"/>
      <c r="CA414" s="285"/>
      <c r="CB414" s="715"/>
      <c r="CC414" s="266"/>
      <c r="CD414" s="309"/>
      <c r="CE414" s="310">
        <f t="shared" si="1029"/>
        <v>12164</v>
      </c>
      <c r="CF414" s="308"/>
      <c r="CG414" s="326"/>
      <c r="CI414" s="737" t="s">
        <v>311</v>
      </c>
    </row>
    <row r="415" spans="1:87" s="972" customFormat="1" ht="15.95" customHeight="1">
      <c r="A415" s="177">
        <f t="shared" si="971"/>
        <v>367</v>
      </c>
      <c r="B415" s="2001" t="s">
        <v>451</v>
      </c>
      <c r="C415" s="2002"/>
      <c r="D415" s="2003"/>
      <c r="E415" s="185"/>
      <c r="F415" s="758"/>
      <c r="G415" s="266"/>
      <c r="H415" s="183"/>
      <c r="I415" s="207"/>
      <c r="J415" s="547">
        <f t="shared" si="982"/>
        <v>0</v>
      </c>
      <c r="K415" s="195"/>
      <c r="L415" s="492">
        <f t="shared" si="983"/>
        <v>0</v>
      </c>
      <c r="M415" s="547">
        <f t="shared" si="984"/>
        <v>0</v>
      </c>
      <c r="N415" s="195"/>
      <c r="O415" s="492">
        <f t="shared" si="985"/>
        <v>0</v>
      </c>
      <c r="P415" s="547">
        <f t="shared" si="986"/>
        <v>0</v>
      </c>
      <c r="Q415" s="195"/>
      <c r="R415" s="492">
        <f t="shared" si="987"/>
        <v>0</v>
      </c>
      <c r="S415" s="547">
        <f t="shared" si="988"/>
        <v>0</v>
      </c>
      <c r="T415" s="195"/>
      <c r="U415" s="492">
        <f t="shared" si="989"/>
        <v>0</v>
      </c>
      <c r="V415" s="547">
        <f t="shared" si="990"/>
        <v>0</v>
      </c>
      <c r="W415" s="1074"/>
      <c r="X415" s="492">
        <f t="shared" si="991"/>
        <v>0</v>
      </c>
      <c r="Y415" s="547">
        <f t="shared" si="992"/>
        <v>0</v>
      </c>
      <c r="Z415" s="1074"/>
      <c r="AA415" s="492">
        <f t="shared" si="1024"/>
        <v>0</v>
      </c>
      <c r="AB415" s="547">
        <f t="shared" si="993"/>
        <v>0</v>
      </c>
      <c r="AC415" s="195"/>
      <c r="AD415" s="492">
        <f t="shared" si="994"/>
        <v>0</v>
      </c>
      <c r="AE415" s="547">
        <f t="shared" si="995"/>
        <v>0</v>
      </c>
      <c r="AF415" s="195"/>
      <c r="AG415" s="492">
        <f t="shared" si="996"/>
        <v>0</v>
      </c>
      <c r="AH415" s="547">
        <f t="shared" si="997"/>
        <v>0</v>
      </c>
      <c r="AI415" s="195"/>
      <c r="AJ415" s="492">
        <f t="shared" si="998"/>
        <v>0</v>
      </c>
      <c r="AK415" s="547">
        <f t="shared" si="999"/>
        <v>0</v>
      </c>
      <c r="AL415" s="195"/>
      <c r="AM415" s="492">
        <f t="shared" si="1000"/>
        <v>0</v>
      </c>
      <c r="AN415" s="547">
        <f>AO415*AN$3</f>
        <v>0</v>
      </c>
      <c r="AO415" s="195"/>
      <c r="AP415" s="492">
        <f>AO415*AP$3</f>
        <v>0</v>
      </c>
      <c r="AQ415" s="547">
        <f>AR415*AQ$3</f>
        <v>0</v>
      </c>
      <c r="AR415" s="195"/>
      <c r="AS415" s="492">
        <f>AR415*AS$3</f>
        <v>0</v>
      </c>
      <c r="AT415" s="547">
        <f>AU415*AT$3</f>
        <v>0</v>
      </c>
      <c r="AU415" s="195"/>
      <c r="AV415" s="492">
        <f>AU415*AV$3</f>
        <v>0</v>
      </c>
      <c r="AW415" s="547">
        <f>AX415*AW$3</f>
        <v>0</v>
      </c>
      <c r="AX415" s="195"/>
      <c r="AY415" s="492">
        <f>AX415*AY$3</f>
        <v>0</v>
      </c>
      <c r="AZ415" s="547">
        <f>BA415*AZ$3</f>
        <v>0</v>
      </c>
      <c r="BA415" s="195"/>
      <c r="BB415" s="492">
        <f>BA415*BB$3</f>
        <v>0</v>
      </c>
      <c r="BC415" s="547">
        <f>BD415*BC$3</f>
        <v>0</v>
      </c>
      <c r="BD415" s="195"/>
      <c r="BE415" s="492">
        <f>BD415*BE$3</f>
        <v>0</v>
      </c>
      <c r="BF415" s="547">
        <f>BG415*BF$3</f>
        <v>0</v>
      </c>
      <c r="BG415" s="195"/>
      <c r="BH415" s="492">
        <f>BG415*BH$3</f>
        <v>0</v>
      </c>
      <c r="BI415" s="547">
        <f>BJ415*BI$3</f>
        <v>0</v>
      </c>
      <c r="BJ415" s="195"/>
      <c r="BK415" s="492">
        <f>BJ415*BK$3</f>
        <v>0</v>
      </c>
      <c r="BL415" s="547">
        <f>BM415*BL$3</f>
        <v>0</v>
      </c>
      <c r="BM415" s="195"/>
      <c r="BN415" s="492">
        <f>BM415*BN$3</f>
        <v>0</v>
      </c>
      <c r="BO415" s="547">
        <f>BP415*BO$3</f>
        <v>0</v>
      </c>
      <c r="BP415" s="195"/>
      <c r="BQ415" s="492">
        <f>BP415*BQ$3</f>
        <v>0</v>
      </c>
      <c r="BR415" s="285"/>
      <c r="BS415" s="286">
        <f>K415+N415+Q415+T415+W415+Z415+AC415+AF415+AI415+AL415</f>
        <v>0</v>
      </c>
      <c r="BT415" s="266"/>
      <c r="BU415" s="285"/>
      <c r="BV415" s="712">
        <f t="shared" si="1027"/>
        <v>0</v>
      </c>
      <c r="BW415" s="266"/>
      <c r="BX415" s="285"/>
      <c r="BY415" s="286"/>
      <c r="BZ415" s="266"/>
      <c r="CA415" s="285"/>
      <c r="CB415" s="715"/>
      <c r="CC415" s="266"/>
      <c r="CD415" s="309"/>
      <c r="CE415" s="310"/>
      <c r="CF415" s="308"/>
      <c r="CG415" s="326"/>
      <c r="CI415" s="737"/>
    </row>
    <row r="416" spans="1:87" s="972" customFormat="1" ht="15.95" customHeight="1">
      <c r="A416" s="177">
        <f t="shared" si="971"/>
        <v>368</v>
      </c>
      <c r="B416" s="165" t="s">
        <v>568</v>
      </c>
      <c r="C416" s="134">
        <v>4.0999999999999996</v>
      </c>
      <c r="D416" s="166" t="s">
        <v>573</v>
      </c>
      <c r="E416" s="218"/>
      <c r="F416" s="758">
        <v>122096</v>
      </c>
      <c r="G416" s="1207">
        <v>1684.7</v>
      </c>
      <c r="H416" s="183"/>
      <c r="I416" s="207">
        <v>1684.7</v>
      </c>
      <c r="J416" s="547">
        <f t="shared" si="982"/>
        <v>0</v>
      </c>
      <c r="K416" s="195"/>
      <c r="L416" s="492">
        <f t="shared" si="983"/>
        <v>0</v>
      </c>
      <c r="M416" s="547">
        <f t="shared" si="984"/>
        <v>0</v>
      </c>
      <c r="N416" s="195"/>
      <c r="O416" s="492">
        <f t="shared" si="985"/>
        <v>0</v>
      </c>
      <c r="P416" s="547">
        <f t="shared" si="986"/>
        <v>0</v>
      </c>
      <c r="Q416" s="195"/>
      <c r="R416" s="492">
        <f t="shared" si="987"/>
        <v>0</v>
      </c>
      <c r="S416" s="547">
        <f t="shared" si="988"/>
        <v>0</v>
      </c>
      <c r="T416" s="195"/>
      <c r="U416" s="492">
        <f t="shared" si="989"/>
        <v>0</v>
      </c>
      <c r="V416" s="547">
        <f t="shared" si="990"/>
        <v>2180.0860602705002</v>
      </c>
      <c r="W416" s="1074">
        <v>1684.7</v>
      </c>
      <c r="X416" s="492">
        <f t="shared" si="991"/>
        <v>1465.6890067388001</v>
      </c>
      <c r="Y416" s="547">
        <f t="shared" si="992"/>
        <v>0</v>
      </c>
      <c r="Z416" s="1074"/>
      <c r="AA416" s="492">
        <f t="shared" si="1024"/>
        <v>0</v>
      </c>
      <c r="AB416" s="547">
        <f t="shared" si="993"/>
        <v>0</v>
      </c>
      <c r="AC416" s="195"/>
      <c r="AD416" s="492">
        <f t="shared" si="994"/>
        <v>0</v>
      </c>
      <c r="AE416" s="547">
        <f t="shared" si="995"/>
        <v>0</v>
      </c>
      <c r="AF416" s="195"/>
      <c r="AG416" s="492">
        <f t="shared" si="996"/>
        <v>0</v>
      </c>
      <c r="AH416" s="547">
        <f t="shared" si="997"/>
        <v>0</v>
      </c>
      <c r="AI416" s="195"/>
      <c r="AJ416" s="492">
        <f t="shared" si="998"/>
        <v>0</v>
      </c>
      <c r="AK416" s="547">
        <f t="shared" si="999"/>
        <v>0</v>
      </c>
      <c r="AL416" s="195"/>
      <c r="AM416" s="492">
        <f t="shared" si="1000"/>
        <v>0</v>
      </c>
      <c r="AN416" s="547">
        <f>AO416*AN$3</f>
        <v>251.04569999999998</v>
      </c>
      <c r="AO416" s="195">
        <v>194</v>
      </c>
      <c r="AP416" s="492">
        <f>AO416*AP$3</f>
        <v>168.78</v>
      </c>
      <c r="AQ416" s="547">
        <f>AR416*AQ$3</f>
        <v>0</v>
      </c>
      <c r="AR416" s="195"/>
      <c r="AS416" s="492">
        <f>AR416*AS$3</f>
        <v>0</v>
      </c>
      <c r="AT416" s="547">
        <f>AU416*AT$3</f>
        <v>0</v>
      </c>
      <c r="AU416" s="195"/>
      <c r="AV416" s="492">
        <f>AU416*AV$3</f>
        <v>0</v>
      </c>
      <c r="AW416" s="547">
        <f>AX416*AW$3</f>
        <v>0</v>
      </c>
      <c r="AX416" s="195"/>
      <c r="AY416" s="492">
        <f>AX416*AY$3</f>
        <v>0</v>
      </c>
      <c r="AZ416" s="547">
        <f>BA416*AZ$3</f>
        <v>0</v>
      </c>
      <c r="BA416" s="195"/>
      <c r="BB416" s="492">
        <f>BA416*BB$3</f>
        <v>0</v>
      </c>
      <c r="BC416" s="547">
        <f>BD416*BC$3</f>
        <v>0</v>
      </c>
      <c r="BD416" s="195"/>
      <c r="BE416" s="492">
        <f>BD416*BE$3</f>
        <v>0</v>
      </c>
      <c r="BF416" s="547">
        <f>BG416*BF$3</f>
        <v>0</v>
      </c>
      <c r="BG416" s="195"/>
      <c r="BH416" s="492">
        <f>BG416*BH$3</f>
        <v>0</v>
      </c>
      <c r="BI416" s="547">
        <f>BJ416*BI$3</f>
        <v>0</v>
      </c>
      <c r="BJ416" s="195"/>
      <c r="BK416" s="492">
        <f>BJ416*BK$3</f>
        <v>0</v>
      </c>
      <c r="BL416" s="547">
        <f>BM416*BL$3</f>
        <v>0</v>
      </c>
      <c r="BM416" s="195"/>
      <c r="BN416" s="492">
        <f>BM416*BN$3</f>
        <v>0</v>
      </c>
      <c r="BO416" s="547">
        <f>BP416*BO$3</f>
        <v>0</v>
      </c>
      <c r="BP416" s="195"/>
      <c r="BQ416" s="492">
        <f>BP416*BQ$3</f>
        <v>0</v>
      </c>
      <c r="BR416" s="285">
        <f>V416+Y416+AB416+AE416+AH416+AK416+S416+P416+M416+J416+AN416+AQ416+AT416+AW416+AZ416+BC416+BF416+BI416+BL416+BO416</f>
        <v>2431.1317602705003</v>
      </c>
      <c r="BS416" s="286">
        <f>K416+N416+Q416+T416+W416+Z416+AC416+AF416+AI416+AL416+AO416+AR416+AU416+AX416+BA416+BD416+BG416+BJ416+BM416+BP416</f>
        <v>1878.7</v>
      </c>
      <c r="BT416" s="266">
        <f>L416+O416+R416+U416+X416+AA416+AD416+AG416+AJ416+AM416+AP416+AS416+AV416+AY416+BB416+BE416+BH416+BK416+BN416+BQ416</f>
        <v>1634.4690067388001</v>
      </c>
      <c r="BU416" s="740">
        <f>BV416*BU$3</f>
        <v>-246.34120000000001</v>
      </c>
      <c r="BV416" s="712">
        <f t="shared" si="1027"/>
        <v>-194</v>
      </c>
      <c r="BW416" s="266">
        <f>BV416*BW$3</f>
        <v>-166.13713800000002</v>
      </c>
      <c r="BX416" s="285">
        <f>BR416+BU416</f>
        <v>2184.7905602705005</v>
      </c>
      <c r="BY416" s="286">
        <f t="shared" ref="BY416:BZ418" si="1030">BS416+BV416</f>
        <v>1684.7</v>
      </c>
      <c r="BZ416" s="266">
        <f t="shared" si="1030"/>
        <v>1468.3318687388</v>
      </c>
      <c r="CA416" s="285">
        <f>CB416*CA$3</f>
        <v>0</v>
      </c>
      <c r="CB416" s="715"/>
      <c r="CC416" s="266">
        <f t="shared" si="1023"/>
        <v>0</v>
      </c>
      <c r="CD416" s="309">
        <f t="shared" si="1029"/>
        <v>2184.7905602705005</v>
      </c>
      <c r="CE416" s="310">
        <f t="shared" si="1029"/>
        <v>1684.7</v>
      </c>
      <c r="CF416" s="308">
        <f t="shared" si="1029"/>
        <v>1468.3318687388</v>
      </c>
      <c r="CG416" s="326"/>
      <c r="CI416" s="737"/>
    </row>
    <row r="417" spans="1:87" s="972" customFormat="1" ht="15.95" customHeight="1">
      <c r="A417" s="1072">
        <f t="shared" si="971"/>
        <v>369</v>
      </c>
      <c r="B417" s="165" t="s">
        <v>289</v>
      </c>
      <c r="C417" s="134">
        <v>4.0999999999999996</v>
      </c>
      <c r="D417" s="1145" t="s">
        <v>165</v>
      </c>
      <c r="E417" s="218"/>
      <c r="F417" s="758">
        <f>Training!F115</f>
        <v>0</v>
      </c>
      <c r="G417" s="266">
        <f>Training!G115</f>
        <v>5000</v>
      </c>
      <c r="H417" s="183"/>
      <c r="I417" s="207">
        <v>0</v>
      </c>
      <c r="J417" s="547">
        <f>K417*J$3</f>
        <v>0</v>
      </c>
      <c r="K417" s="195"/>
      <c r="L417" s="492">
        <f>K417*L$3</f>
        <v>0</v>
      </c>
      <c r="M417" s="547">
        <f>N417*M$3</f>
        <v>0</v>
      </c>
      <c r="N417" s="195"/>
      <c r="O417" s="492">
        <f>N417*O$3</f>
        <v>0</v>
      </c>
      <c r="P417" s="547">
        <f>Q417*P$3</f>
        <v>0</v>
      </c>
      <c r="Q417" s="195"/>
      <c r="R417" s="492">
        <f>Q417*R$3</f>
        <v>0</v>
      </c>
      <c r="S417" s="547">
        <f>T417*S$3</f>
        <v>0</v>
      </c>
      <c r="T417" s="195"/>
      <c r="U417" s="492">
        <f>T417*U$3</f>
        <v>0</v>
      </c>
      <c r="V417" s="547">
        <f>W417*V$3</f>
        <v>0</v>
      </c>
      <c r="W417" s="1074">
        <v>0</v>
      </c>
      <c r="X417" s="492">
        <f>W417*X$3</f>
        <v>0</v>
      </c>
      <c r="Y417" s="547">
        <f>Z417*Y$3</f>
        <v>0</v>
      </c>
      <c r="Z417" s="1074"/>
      <c r="AA417" s="492">
        <f t="shared" si="1024"/>
        <v>0</v>
      </c>
      <c r="AB417" s="547">
        <f>AC417*AB$3</f>
        <v>0</v>
      </c>
      <c r="AC417" s="195"/>
      <c r="AD417" s="492">
        <f>AC417*AD$3</f>
        <v>0</v>
      </c>
      <c r="AE417" s="547">
        <f>AF417*AE$3</f>
        <v>0</v>
      </c>
      <c r="AF417" s="195"/>
      <c r="AG417" s="492">
        <f>AF417*AG$3</f>
        <v>0</v>
      </c>
      <c r="AH417" s="547">
        <f>AI417*AH$3</f>
        <v>0</v>
      </c>
      <c r="AI417" s="195"/>
      <c r="AJ417" s="492">
        <f>AI417*AJ$3</f>
        <v>0</v>
      </c>
      <c r="AK417" s="547">
        <f>AL417*AK$3</f>
        <v>0</v>
      </c>
      <c r="AL417" s="195"/>
      <c r="AM417" s="492">
        <f>AL417*AM$3</f>
        <v>0</v>
      </c>
      <c r="AN417" s="547">
        <f>AO417*AN$3</f>
        <v>0</v>
      </c>
      <c r="AO417" s="195"/>
      <c r="AP417" s="492">
        <f>AO417*AP$3</f>
        <v>0</v>
      </c>
      <c r="AQ417" s="547">
        <f>AR417*AQ$3</f>
        <v>0</v>
      </c>
      <c r="AR417" s="195"/>
      <c r="AS417" s="492">
        <f>AR417*AS$3</f>
        <v>0</v>
      </c>
      <c r="AT417" s="547">
        <f>AU417*AT$3</f>
        <v>0</v>
      </c>
      <c r="AU417" s="195"/>
      <c r="AV417" s="492">
        <f>AU417*AV$3</f>
        <v>0</v>
      </c>
      <c r="AW417" s="547">
        <f>AX417*AW$3</f>
        <v>0</v>
      </c>
      <c r="AX417" s="195"/>
      <c r="AY417" s="492">
        <f>AX417*AY$3</f>
        <v>0</v>
      </c>
      <c r="AZ417" s="547">
        <f>BA417*AZ$3</f>
        <v>0</v>
      </c>
      <c r="BA417" s="195"/>
      <c r="BB417" s="492">
        <f>BA417*BB$3</f>
        <v>0</v>
      </c>
      <c r="BC417" s="547">
        <f>BD417*BC$3</f>
        <v>0</v>
      </c>
      <c r="BD417" s="195"/>
      <c r="BE417" s="492">
        <f>BD417*BE$3</f>
        <v>0</v>
      </c>
      <c r="BF417" s="547">
        <f>BG417*BF$3</f>
        <v>0</v>
      </c>
      <c r="BG417" s="195"/>
      <c r="BH417" s="492">
        <f>BG417*BH$3</f>
        <v>0</v>
      </c>
      <c r="BI417" s="547">
        <f>BJ417*BI$3</f>
        <v>0</v>
      </c>
      <c r="BJ417" s="195"/>
      <c r="BK417" s="492">
        <f>BJ417*BK$3</f>
        <v>0</v>
      </c>
      <c r="BL417" s="547">
        <f>BM417*BL$3</f>
        <v>0</v>
      </c>
      <c r="BM417" s="195"/>
      <c r="BN417" s="492">
        <f>BM417*BN$3</f>
        <v>0</v>
      </c>
      <c r="BO417" s="547">
        <f>BP417*BO$3</f>
        <v>0</v>
      </c>
      <c r="BP417" s="195"/>
      <c r="BQ417" s="492">
        <f>BP417*BQ$3</f>
        <v>0</v>
      </c>
      <c r="BR417" s="285">
        <f>V417+Y417+AB417+AE417+AH417+AK417+S417+P417+M417+J417+AN417+AQ417+AT417+AW417+AZ417+BC417+BF417+BI417+BL417+BO417</f>
        <v>0</v>
      </c>
      <c r="BS417" s="286">
        <f>K417+N417+Q417+T417+W417+Z417+AC417+AF417+AI417+AL417+AO417+AR417+AU417+AX417+BA417+BD417+BG417+BJ417+BM417+BP417</f>
        <v>0</v>
      </c>
      <c r="BT417" s="266">
        <f>L417+O417+R417+U417+X417+AA417+AD417+AG417+AJ417+AM417+AP417+AS417+AV417+AY417+BB417+BE417+BH417+BK417+BN417+BQ417</f>
        <v>0</v>
      </c>
      <c r="BU417" s="740">
        <f>BV417*BU$3</f>
        <v>0</v>
      </c>
      <c r="BV417" s="712">
        <f t="shared" si="1027"/>
        <v>0</v>
      </c>
      <c r="BW417" s="266">
        <f>BV417*BW$3</f>
        <v>0</v>
      </c>
      <c r="BX417" s="285">
        <f>BR417+BU417</f>
        <v>0</v>
      </c>
      <c r="BY417" s="286">
        <f>BS417+BV417</f>
        <v>0</v>
      </c>
      <c r="BZ417" s="266">
        <f>BT417+BW417</f>
        <v>0</v>
      </c>
      <c r="CA417" s="285">
        <f>CB417*CA$3</f>
        <v>6349</v>
      </c>
      <c r="CB417" s="715">
        <v>5000</v>
      </c>
      <c r="CC417" s="266">
        <f>CB417*$CC$3</f>
        <v>4281.8850000000002</v>
      </c>
      <c r="CD417" s="309">
        <f>BX417+CA417</f>
        <v>6349</v>
      </c>
      <c r="CE417" s="310">
        <f>BY417+CB417</f>
        <v>5000</v>
      </c>
      <c r="CF417" s="308">
        <f>BZ417+CC417</f>
        <v>4281.8850000000002</v>
      </c>
      <c r="CG417" s="326"/>
      <c r="CI417" s="737"/>
    </row>
    <row r="418" spans="1:87" s="972" customFormat="1" ht="15.95" customHeight="1">
      <c r="A418" s="177">
        <f t="shared" si="971"/>
        <v>370</v>
      </c>
      <c r="B418" s="165" t="s">
        <v>568</v>
      </c>
      <c r="C418" s="134" t="s">
        <v>314</v>
      </c>
      <c r="D418" s="166" t="s">
        <v>574</v>
      </c>
      <c r="E418" s="218"/>
      <c r="F418" s="758">
        <f>[1]Training!F65</f>
        <v>37181.622413262863</v>
      </c>
      <c r="G418" s="1207">
        <v>1369.9</v>
      </c>
      <c r="H418" s="183"/>
      <c r="I418" s="207">
        <v>1369.9</v>
      </c>
      <c r="J418" s="547">
        <f t="shared" si="982"/>
        <v>0</v>
      </c>
      <c r="K418" s="195"/>
      <c r="L418" s="492">
        <f t="shared" si="983"/>
        <v>0</v>
      </c>
      <c r="M418" s="547">
        <f t="shared" si="984"/>
        <v>0</v>
      </c>
      <c r="N418" s="195"/>
      <c r="O418" s="492">
        <f t="shared" si="985"/>
        <v>0</v>
      </c>
      <c r="P418" s="547">
        <f t="shared" si="986"/>
        <v>0</v>
      </c>
      <c r="Q418" s="195"/>
      <c r="R418" s="492">
        <f t="shared" si="987"/>
        <v>0</v>
      </c>
      <c r="S418" s="547">
        <f t="shared" si="988"/>
        <v>0</v>
      </c>
      <c r="T418" s="195"/>
      <c r="U418" s="492">
        <f t="shared" si="989"/>
        <v>0</v>
      </c>
      <c r="V418" s="547">
        <f t="shared" si="990"/>
        <v>1772.7191155485002</v>
      </c>
      <c r="W418" s="1074">
        <v>1369.9</v>
      </c>
      <c r="X418" s="492">
        <f t="shared" si="991"/>
        <v>1191.8130054796002</v>
      </c>
      <c r="Y418" s="547">
        <f t="shared" si="992"/>
        <v>0</v>
      </c>
      <c r="Z418" s="1074"/>
      <c r="AA418" s="492">
        <f t="shared" si="1024"/>
        <v>0</v>
      </c>
      <c r="AB418" s="547">
        <f t="shared" si="993"/>
        <v>0</v>
      </c>
      <c r="AC418" s="195"/>
      <c r="AD418" s="492">
        <f t="shared" si="994"/>
        <v>0</v>
      </c>
      <c r="AE418" s="547">
        <f t="shared" si="995"/>
        <v>0</v>
      </c>
      <c r="AF418" s="195"/>
      <c r="AG418" s="492">
        <f t="shared" si="996"/>
        <v>0</v>
      </c>
      <c r="AH418" s="547">
        <f t="shared" si="997"/>
        <v>0</v>
      </c>
      <c r="AI418" s="195"/>
      <c r="AJ418" s="492">
        <f t="shared" si="998"/>
        <v>0</v>
      </c>
      <c r="AK418" s="547">
        <f t="shared" si="999"/>
        <v>0</v>
      </c>
      <c r="AL418" s="195"/>
      <c r="AM418" s="492">
        <f t="shared" si="1000"/>
        <v>0</v>
      </c>
      <c r="AN418" s="547">
        <f>AO418*AN$3</f>
        <v>0</v>
      </c>
      <c r="AO418" s="195"/>
      <c r="AP418" s="492">
        <f>AO418*AP$3</f>
        <v>0</v>
      </c>
      <c r="AQ418" s="547">
        <f>AR418*AQ$3</f>
        <v>0</v>
      </c>
      <c r="AR418" s="195"/>
      <c r="AS418" s="492">
        <f>AR418*AS$3</f>
        <v>0</v>
      </c>
      <c r="AT418" s="547">
        <f>AU418*AT$3</f>
        <v>0</v>
      </c>
      <c r="AU418" s="195"/>
      <c r="AV418" s="492">
        <f>AU418*AV$3</f>
        <v>0</v>
      </c>
      <c r="AW418" s="547">
        <f>AX418*AW$3</f>
        <v>0</v>
      </c>
      <c r="AX418" s="195"/>
      <c r="AY418" s="492">
        <f>AX418*AY$3</f>
        <v>0</v>
      </c>
      <c r="AZ418" s="547">
        <f>BA418*AZ$3</f>
        <v>0</v>
      </c>
      <c r="BA418" s="195"/>
      <c r="BB418" s="492">
        <f>BA418*BB$3</f>
        <v>0</v>
      </c>
      <c r="BC418" s="547">
        <f>BD418*BC$3</f>
        <v>0</v>
      </c>
      <c r="BD418" s="195"/>
      <c r="BE418" s="492">
        <f>BD418*BE$3</f>
        <v>0</v>
      </c>
      <c r="BF418" s="547">
        <f>BG418*BF$3</f>
        <v>0</v>
      </c>
      <c r="BG418" s="195"/>
      <c r="BH418" s="492">
        <f>BG418*BH$3</f>
        <v>0</v>
      </c>
      <c r="BI418" s="547">
        <f>BJ418*BI$3</f>
        <v>0</v>
      </c>
      <c r="BJ418" s="195"/>
      <c r="BK418" s="492">
        <f>BJ418*BK$3</f>
        <v>0</v>
      </c>
      <c r="BL418" s="547">
        <f>BM418*BL$3</f>
        <v>0</v>
      </c>
      <c r="BM418" s="195"/>
      <c r="BN418" s="492">
        <f>BM418*BN$3</f>
        <v>0</v>
      </c>
      <c r="BO418" s="547">
        <f>BP418*BO$3</f>
        <v>0</v>
      </c>
      <c r="BP418" s="195"/>
      <c r="BQ418" s="492">
        <f>BP418*BQ$3</f>
        <v>0</v>
      </c>
      <c r="BR418" s="285">
        <f>V418+Y418+AB418+AE418+AH418+AK418+S418+P418+M418+J418+AN418+AQ418+AT418+AW418+AZ418+BC418+BF418+BI418+BL418+BO418</f>
        <v>1772.7191155485002</v>
      </c>
      <c r="BS418" s="286">
        <f>K418+N418+Q418+T418+W418+Z418+AC418+AF418+AI418+AL418</f>
        <v>1369.9</v>
      </c>
      <c r="BT418" s="266">
        <f>L418+O418+R418+U418+X418+AA418+AD418+AG418+AJ418+AM418+AP418+AS418+AV418+AY418+BB418+BE418+BH418+BK418+BN418+BQ418</f>
        <v>1191.8130054796002</v>
      </c>
      <c r="BU418" s="740">
        <f>BV418*BU$3</f>
        <v>0</v>
      </c>
      <c r="BV418" s="712">
        <f t="shared" si="1027"/>
        <v>0</v>
      </c>
      <c r="BW418" s="266">
        <f>BV418*BW$3</f>
        <v>0</v>
      </c>
      <c r="BX418" s="285">
        <f>BR418+BU418</f>
        <v>1772.7191155485002</v>
      </c>
      <c r="BY418" s="286">
        <f t="shared" si="1030"/>
        <v>1369.9</v>
      </c>
      <c r="BZ418" s="266">
        <f t="shared" si="1030"/>
        <v>1191.8130054796002</v>
      </c>
      <c r="CA418" s="285">
        <f>CB418*CA$3</f>
        <v>0</v>
      </c>
      <c r="CB418" s="715">
        <v>0</v>
      </c>
      <c r="CC418" s="266">
        <f t="shared" si="1023"/>
        <v>0</v>
      </c>
      <c r="CD418" s="309">
        <f t="shared" si="1029"/>
        <v>1772.7191155485002</v>
      </c>
      <c r="CE418" s="310">
        <f t="shared" si="1029"/>
        <v>1369.9</v>
      </c>
      <c r="CF418" s="308">
        <f t="shared" si="1029"/>
        <v>1191.8130054796002</v>
      </c>
      <c r="CG418" s="326"/>
      <c r="CI418" s="737"/>
    </row>
    <row r="419" spans="1:87" s="972" customFormat="1" ht="15.95" customHeight="1">
      <c r="A419" s="1072">
        <f t="shared" si="971"/>
        <v>371</v>
      </c>
      <c r="B419" s="165" t="s">
        <v>289</v>
      </c>
      <c r="C419" s="134" t="s">
        <v>314</v>
      </c>
      <c r="D419" s="1145" t="s">
        <v>839</v>
      </c>
      <c r="E419" s="218"/>
      <c r="F419" s="758">
        <f>Training!F119</f>
        <v>0</v>
      </c>
      <c r="G419" s="266">
        <f>Training!G119</f>
        <v>2000</v>
      </c>
      <c r="H419" s="183"/>
      <c r="I419" s="207">
        <v>0</v>
      </c>
      <c r="J419" s="547">
        <f>K419*J$3</f>
        <v>0</v>
      </c>
      <c r="K419" s="195"/>
      <c r="L419" s="492">
        <f>K419*L$3</f>
        <v>0</v>
      </c>
      <c r="M419" s="547">
        <f>N419*M$3</f>
        <v>0</v>
      </c>
      <c r="N419" s="195"/>
      <c r="O419" s="492">
        <f>N419*O$3</f>
        <v>0</v>
      </c>
      <c r="P419" s="547">
        <f>Q419*P$3</f>
        <v>0</v>
      </c>
      <c r="Q419" s="195"/>
      <c r="R419" s="492">
        <f>Q419*R$3</f>
        <v>0</v>
      </c>
      <c r="S419" s="547">
        <f>T419*S$3</f>
        <v>0</v>
      </c>
      <c r="T419" s="195"/>
      <c r="U419" s="492">
        <f>T419*U$3</f>
        <v>0</v>
      </c>
      <c r="V419" s="547">
        <f>W419*V$3</f>
        <v>0</v>
      </c>
      <c r="W419" s="1074">
        <v>0</v>
      </c>
      <c r="X419" s="492">
        <f>W419*X$3</f>
        <v>0</v>
      </c>
      <c r="Y419" s="547">
        <f>Z419*Y$3</f>
        <v>0</v>
      </c>
      <c r="Z419" s="1074"/>
      <c r="AA419" s="492">
        <f t="shared" si="1024"/>
        <v>0</v>
      </c>
      <c r="AB419" s="547">
        <f>AC419*AB$3</f>
        <v>0</v>
      </c>
      <c r="AC419" s="195"/>
      <c r="AD419" s="492">
        <f>AC419*AD$3</f>
        <v>0</v>
      </c>
      <c r="AE419" s="547">
        <f>AF419*AE$3</f>
        <v>0</v>
      </c>
      <c r="AF419" s="195"/>
      <c r="AG419" s="492">
        <f>AF419*AG$3</f>
        <v>0</v>
      </c>
      <c r="AH419" s="547">
        <f>AI419*AH$3</f>
        <v>0</v>
      </c>
      <c r="AI419" s="195"/>
      <c r="AJ419" s="492">
        <f>AI419*AJ$3</f>
        <v>0</v>
      </c>
      <c r="AK419" s="547">
        <f>AL419*AK$3</f>
        <v>0</v>
      </c>
      <c r="AL419" s="195"/>
      <c r="AM419" s="492">
        <f>AL419*AM$3</f>
        <v>0</v>
      </c>
      <c r="AN419" s="547">
        <f>AO419*AN$3</f>
        <v>0</v>
      </c>
      <c r="AO419" s="195"/>
      <c r="AP419" s="492">
        <f>AO419*AP$3</f>
        <v>0</v>
      </c>
      <c r="AQ419" s="547">
        <f>AR419*AQ$3</f>
        <v>0</v>
      </c>
      <c r="AR419" s="195"/>
      <c r="AS419" s="492">
        <f>AR419*AS$3</f>
        <v>0</v>
      </c>
      <c r="AT419" s="547">
        <f>AU419*AT$3</f>
        <v>0</v>
      </c>
      <c r="AU419" s="195"/>
      <c r="AV419" s="492">
        <f>AU419*AV$3</f>
        <v>0</v>
      </c>
      <c r="AW419" s="547">
        <f>AX419*AW$3</f>
        <v>0</v>
      </c>
      <c r="AX419" s="195"/>
      <c r="AY419" s="492">
        <f>AX419*AY$3</f>
        <v>0</v>
      </c>
      <c r="AZ419" s="547">
        <f>BA419*AZ$3</f>
        <v>0</v>
      </c>
      <c r="BA419" s="195"/>
      <c r="BB419" s="492">
        <f>BA419*BB$3</f>
        <v>0</v>
      </c>
      <c r="BC419" s="547">
        <f>BD419*BC$3</f>
        <v>0</v>
      </c>
      <c r="BD419" s="195"/>
      <c r="BE419" s="492">
        <f>BD419*BE$3</f>
        <v>0</v>
      </c>
      <c r="BF419" s="547">
        <f>BG419*BF$3</f>
        <v>0</v>
      </c>
      <c r="BG419" s="195"/>
      <c r="BH419" s="492">
        <f>BG419*BH$3</f>
        <v>0</v>
      </c>
      <c r="BI419" s="547">
        <f>BJ419*BI$3</f>
        <v>0</v>
      </c>
      <c r="BJ419" s="195"/>
      <c r="BK419" s="492">
        <f>BJ419*BK$3</f>
        <v>0</v>
      </c>
      <c r="BL419" s="547">
        <f>BM419*BL$3</f>
        <v>0</v>
      </c>
      <c r="BM419" s="195"/>
      <c r="BN419" s="492">
        <f>BM419*BN$3</f>
        <v>0</v>
      </c>
      <c r="BO419" s="547">
        <f>BP419*BO$3</f>
        <v>0</v>
      </c>
      <c r="BP419" s="195"/>
      <c r="BQ419" s="492">
        <f>BP419*BQ$3</f>
        <v>0</v>
      </c>
      <c r="BR419" s="285">
        <f>V419+Y419+AB419+AE419+AH419+AK419+S419+P419+M419+J419+AN419+AQ419+AT419+AW419+AZ419+BC419+BF419+BI419+BL419+BO419</f>
        <v>0</v>
      </c>
      <c r="BS419" s="286">
        <f>K419+N419+Q419+T419+W419+Z419+AC419+AF419+AI419+AL419</f>
        <v>0</v>
      </c>
      <c r="BT419" s="266">
        <f>L419+O419+R419+U419+X419+AA419+AD419+AG419+AJ419+AM419+AP419+AS419+AV419+AY419+BB419+BE419+BH419+BK419+BN419+BQ419</f>
        <v>0</v>
      </c>
      <c r="BU419" s="740">
        <f>BV419*BU$3</f>
        <v>0</v>
      </c>
      <c r="BV419" s="712">
        <f t="shared" si="1027"/>
        <v>0</v>
      </c>
      <c r="BW419" s="266">
        <f>BV419*BW$3</f>
        <v>0</v>
      </c>
      <c r="BX419" s="285">
        <f>BR419+BU419</f>
        <v>0</v>
      </c>
      <c r="BY419" s="286">
        <f>BS419+BV419</f>
        <v>0</v>
      </c>
      <c r="BZ419" s="266">
        <f>BT419+BW419</f>
        <v>0</v>
      </c>
      <c r="CA419" s="285">
        <f>CB419*CA$3</f>
        <v>2539.6</v>
      </c>
      <c r="CB419" s="715">
        <v>2000</v>
      </c>
      <c r="CC419" s="266">
        <f>CB419*$CC$3</f>
        <v>1712.7540000000001</v>
      </c>
      <c r="CD419" s="309">
        <f>BX419+CA419</f>
        <v>2539.6</v>
      </c>
      <c r="CE419" s="310">
        <f>BY419+CB419</f>
        <v>2000</v>
      </c>
      <c r="CF419" s="308">
        <f>BZ419+CC419</f>
        <v>1712.7540000000001</v>
      </c>
      <c r="CG419" s="326"/>
      <c r="CI419" s="737"/>
    </row>
    <row r="420" spans="1:87" s="154" customFormat="1" ht="15.95" customHeight="1">
      <c r="A420" s="177">
        <f t="shared" si="971"/>
        <v>372</v>
      </c>
      <c r="B420" s="1995" t="s">
        <v>386</v>
      </c>
      <c r="C420" s="1996"/>
      <c r="D420" s="1997"/>
      <c r="E420" s="221">
        <v>340000</v>
      </c>
      <c r="F420" s="762">
        <f>SUM(F404:F419)</f>
        <v>338045.62241326284</v>
      </c>
      <c r="G420" s="269">
        <f>SUM(G404:G419)</f>
        <v>168050.6</v>
      </c>
      <c r="H420" s="187">
        <f>SUM(H404:H419)</f>
        <v>0</v>
      </c>
      <c r="I420" s="212">
        <f>SUM(I404:I419)</f>
        <v>161050.6</v>
      </c>
      <c r="J420" s="550">
        <f>SUM(J404:J419)</f>
        <v>0</v>
      </c>
      <c r="K420" s="199">
        <f>SUM(K405:K419)</f>
        <v>0</v>
      </c>
      <c r="L420" s="494">
        <f t="shared" ref="L420:AR420" si="1031">SUM(L404:L419)</f>
        <v>0</v>
      </c>
      <c r="M420" s="550">
        <f t="shared" si="1031"/>
        <v>0</v>
      </c>
      <c r="N420" s="199">
        <f t="shared" si="1031"/>
        <v>0</v>
      </c>
      <c r="O420" s="494">
        <f t="shared" si="1031"/>
        <v>0</v>
      </c>
      <c r="P420" s="550">
        <f t="shared" si="1031"/>
        <v>0</v>
      </c>
      <c r="Q420" s="199">
        <f t="shared" si="1031"/>
        <v>0</v>
      </c>
      <c r="R420" s="494">
        <f t="shared" si="1031"/>
        <v>0</v>
      </c>
      <c r="S420" s="550">
        <f t="shared" si="1031"/>
        <v>11827.61144565</v>
      </c>
      <c r="T420" s="199">
        <f t="shared" si="1031"/>
        <v>8250</v>
      </c>
      <c r="U420" s="494">
        <f t="shared" si="1031"/>
        <v>7575.9042975000002</v>
      </c>
      <c r="V420" s="187">
        <f t="shared" si="1031"/>
        <v>19179.607011320702</v>
      </c>
      <c r="W420" s="1084">
        <f t="shared" si="1031"/>
        <v>14821.38</v>
      </c>
      <c r="X420" s="494">
        <f t="shared" si="1031"/>
        <v>12894.600659285519</v>
      </c>
      <c r="Y420" s="187">
        <f t="shared" si="1031"/>
        <v>63836.072296204817</v>
      </c>
      <c r="Z420" s="1084">
        <f t="shared" si="1031"/>
        <v>51964.73</v>
      </c>
      <c r="AA420" s="494">
        <f t="shared" si="1031"/>
        <v>43264.32150886688</v>
      </c>
      <c r="AB420" s="187">
        <f t="shared" si="1031"/>
        <v>53572.569113130485</v>
      </c>
      <c r="AC420" s="199">
        <f t="shared" si="1031"/>
        <v>40403.160000000003</v>
      </c>
      <c r="AD420" s="494">
        <f t="shared" si="1031"/>
        <v>34905.019689108172</v>
      </c>
      <c r="AE420" s="187">
        <f t="shared" si="1031"/>
        <v>12509.516647500001</v>
      </c>
      <c r="AF420" s="199">
        <f t="shared" si="1031"/>
        <v>9666.9500000000007</v>
      </c>
      <c r="AG420" s="494">
        <f t="shared" si="1031"/>
        <v>8410.2465000000011</v>
      </c>
      <c r="AH420" s="187">
        <f t="shared" si="1031"/>
        <v>11136.788407499998</v>
      </c>
      <c r="AI420" s="199">
        <f t="shared" si="1031"/>
        <v>8606.15</v>
      </c>
      <c r="AJ420" s="494">
        <f t="shared" si="1031"/>
        <v>7487.3504999999996</v>
      </c>
      <c r="AK420" s="187">
        <f t="shared" si="1031"/>
        <v>0</v>
      </c>
      <c r="AL420" s="199">
        <f t="shared" si="1031"/>
        <v>0</v>
      </c>
      <c r="AM420" s="494">
        <f t="shared" si="1031"/>
        <v>0</v>
      </c>
      <c r="AN420" s="187">
        <f t="shared" si="1031"/>
        <v>251.04569999999998</v>
      </c>
      <c r="AO420" s="199">
        <f t="shared" si="1031"/>
        <v>194</v>
      </c>
      <c r="AP420" s="494">
        <f t="shared" si="1031"/>
        <v>168.78</v>
      </c>
      <c r="AQ420" s="187">
        <f t="shared" si="1031"/>
        <v>2588.1</v>
      </c>
      <c r="AR420" s="199">
        <f t="shared" si="1031"/>
        <v>2000</v>
      </c>
      <c r="AS420" s="494">
        <f>SUM(AS405:AS419)</f>
        <v>1740</v>
      </c>
      <c r="AT420" s="187">
        <f t="shared" ref="AT420:BQ420" si="1032">SUM(AT404:AT419)</f>
        <v>3105.72</v>
      </c>
      <c r="AU420" s="199">
        <f t="shared" si="1032"/>
        <v>2400</v>
      </c>
      <c r="AV420" s="494">
        <f t="shared" si="1032"/>
        <v>2088</v>
      </c>
      <c r="AW420" s="187">
        <f t="shared" si="1032"/>
        <v>0</v>
      </c>
      <c r="AX420" s="199">
        <f t="shared" si="1032"/>
        <v>0</v>
      </c>
      <c r="AY420" s="494">
        <f t="shared" si="1032"/>
        <v>0</v>
      </c>
      <c r="AZ420" s="187">
        <f t="shared" si="1032"/>
        <v>0</v>
      </c>
      <c r="BA420" s="199">
        <f t="shared" si="1032"/>
        <v>0</v>
      </c>
      <c r="BB420" s="494">
        <f t="shared" si="1032"/>
        <v>0</v>
      </c>
      <c r="BC420" s="187">
        <f t="shared" si="1032"/>
        <v>0</v>
      </c>
      <c r="BD420" s="199">
        <f t="shared" si="1032"/>
        <v>0</v>
      </c>
      <c r="BE420" s="494">
        <f t="shared" si="1032"/>
        <v>0</v>
      </c>
      <c r="BF420" s="187">
        <f t="shared" si="1032"/>
        <v>0</v>
      </c>
      <c r="BG420" s="199">
        <f t="shared" si="1032"/>
        <v>0</v>
      </c>
      <c r="BH420" s="494">
        <f t="shared" si="1032"/>
        <v>0</v>
      </c>
      <c r="BI420" s="187">
        <f t="shared" si="1032"/>
        <v>0</v>
      </c>
      <c r="BJ420" s="199">
        <f t="shared" si="1032"/>
        <v>0</v>
      </c>
      <c r="BK420" s="494">
        <f t="shared" si="1032"/>
        <v>0</v>
      </c>
      <c r="BL420" s="187">
        <f t="shared" si="1032"/>
        <v>0</v>
      </c>
      <c r="BM420" s="199">
        <f t="shared" si="1032"/>
        <v>0</v>
      </c>
      <c r="BN420" s="494">
        <f t="shared" si="1032"/>
        <v>0</v>
      </c>
      <c r="BO420" s="187">
        <f t="shared" si="1032"/>
        <v>0</v>
      </c>
      <c r="BP420" s="199">
        <f t="shared" si="1032"/>
        <v>0</v>
      </c>
      <c r="BQ420" s="494">
        <f t="shared" si="1032"/>
        <v>0</v>
      </c>
      <c r="BR420" s="291">
        <f t="shared" ref="BR420:CE420" si="1033">SUM(BR404:BR419)</f>
        <v>178007.03062130601</v>
      </c>
      <c r="BS420" s="286">
        <f t="shared" si="1033"/>
        <v>138306.37000000002</v>
      </c>
      <c r="BT420" s="269">
        <f>SUM(BT404:BT419)</f>
        <v>118534.22315476058</v>
      </c>
      <c r="BU420" s="291">
        <f t="shared" si="1033"/>
        <v>28880.623253999995</v>
      </c>
      <c r="BV420" s="292">
        <f t="shared" si="1033"/>
        <v>22744.229999999996</v>
      </c>
      <c r="BW420" s="269">
        <f t="shared" si="1033"/>
        <v>19477.635454709998</v>
      </c>
      <c r="BX420" s="291">
        <f t="shared" si="1033"/>
        <v>191944.78855254545</v>
      </c>
      <c r="BY420" s="292">
        <f t="shared" si="1033"/>
        <v>161050.6</v>
      </c>
      <c r="BZ420" s="269">
        <f>SUM(BZ404:BZ419)</f>
        <v>127884.46654059854</v>
      </c>
      <c r="CA420" s="301">
        <f t="shared" si="1033"/>
        <v>46982.6</v>
      </c>
      <c r="CB420" s="973">
        <f t="shared" si="1033"/>
        <v>37000</v>
      </c>
      <c r="CC420" s="269">
        <f t="shared" si="1033"/>
        <v>31685.949000000001</v>
      </c>
      <c r="CD420" s="301">
        <f t="shared" si="1033"/>
        <v>238927.38855254545</v>
      </c>
      <c r="CE420" s="317">
        <f t="shared" si="1033"/>
        <v>198050.6</v>
      </c>
      <c r="CF420" s="318">
        <f>SUM(CF404:CF419)</f>
        <v>159570.41554059857</v>
      </c>
      <c r="CG420" s="329">
        <f>E420-CF420</f>
        <v>180429.58445940143</v>
      </c>
      <c r="CI420" s="736"/>
    </row>
    <row r="421" spans="1:87" s="153" customFormat="1" ht="15.95" customHeight="1">
      <c r="A421" s="177">
        <f t="shared" si="971"/>
        <v>373</v>
      </c>
      <c r="B421" s="163"/>
      <c r="C421" s="135"/>
      <c r="D421" s="164"/>
      <c r="E421" s="224"/>
      <c r="F421" s="272"/>
      <c r="G421" s="766"/>
      <c r="H421" s="189"/>
      <c r="I421" s="205"/>
      <c r="J421" s="552"/>
      <c r="K421" s="190"/>
      <c r="L421" s="491"/>
      <c r="M421" s="552"/>
      <c r="N421" s="190"/>
      <c r="O421" s="491"/>
      <c r="P421" s="552"/>
      <c r="Q421" s="190"/>
      <c r="R421" s="491"/>
      <c r="S421" s="552"/>
      <c r="T421" s="190"/>
      <c r="U421" s="491"/>
      <c r="V421" s="189"/>
      <c r="W421" s="1085"/>
      <c r="X421" s="491"/>
      <c r="Y421" s="189"/>
      <c r="Z421" s="1085"/>
      <c r="AA421" s="491"/>
      <c r="AB421" s="189"/>
      <c r="AC421" s="190"/>
      <c r="AD421" s="491"/>
      <c r="AE421" s="189"/>
      <c r="AF421" s="190"/>
      <c r="AG421" s="491"/>
      <c r="AH421" s="189"/>
      <c r="AI421" s="190"/>
      <c r="AJ421" s="491"/>
      <c r="AK421" s="189"/>
      <c r="AL421" s="190"/>
      <c r="AM421" s="491"/>
      <c r="AN421" s="189"/>
      <c r="AO421" s="190"/>
      <c r="AP421" s="491"/>
      <c r="AQ421" s="189"/>
      <c r="AR421" s="190"/>
      <c r="AS421" s="491"/>
      <c r="AT421" s="189"/>
      <c r="AU421" s="190"/>
      <c r="AV421" s="491"/>
      <c r="AW421" s="189"/>
      <c r="AX421" s="190"/>
      <c r="AY421" s="491"/>
      <c r="AZ421" s="189"/>
      <c r="BA421" s="190"/>
      <c r="BB421" s="491"/>
      <c r="BC421" s="189"/>
      <c r="BD421" s="190"/>
      <c r="BE421" s="491"/>
      <c r="BF421" s="189"/>
      <c r="BG421" s="190"/>
      <c r="BH421" s="491"/>
      <c r="BI421" s="189"/>
      <c r="BJ421" s="190"/>
      <c r="BK421" s="491"/>
      <c r="BL421" s="189"/>
      <c r="BM421" s="190"/>
      <c r="BN421" s="491"/>
      <c r="BO421" s="189"/>
      <c r="BP421" s="190"/>
      <c r="BQ421" s="491"/>
      <c r="BR421" s="295"/>
      <c r="BS421" s="274"/>
      <c r="BT421" s="276"/>
      <c r="BU421" s="300"/>
      <c r="BV421" s="272"/>
      <c r="BW421" s="276"/>
      <c r="BX421" s="300"/>
      <c r="BY421" s="272"/>
      <c r="BZ421" s="276"/>
      <c r="CA421" s="295"/>
      <c r="CB421" s="974"/>
      <c r="CC421" s="276"/>
      <c r="CD421" s="295"/>
      <c r="CE421" s="322"/>
      <c r="CF421" s="305"/>
      <c r="CG421" s="331"/>
      <c r="CI421" s="737"/>
    </row>
    <row r="422" spans="1:87" s="154" customFormat="1" ht="15.95" customHeight="1">
      <c r="A422" s="177">
        <f t="shared" si="971"/>
        <v>374</v>
      </c>
      <c r="B422" s="2015" t="s">
        <v>442</v>
      </c>
      <c r="C422" s="2016"/>
      <c r="D422" s="2017"/>
      <c r="E422" s="221">
        <v>640000</v>
      </c>
      <c r="F422" s="762"/>
      <c r="G422" s="269"/>
      <c r="H422" s="187"/>
      <c r="I422" s="212"/>
      <c r="J422" s="550">
        <f>K422*J$3</f>
        <v>0</v>
      </c>
      <c r="K422" s="199"/>
      <c r="L422" s="494">
        <f>K422*L$3</f>
        <v>0</v>
      </c>
      <c r="M422" s="550">
        <f>N422*M$3</f>
        <v>0</v>
      </c>
      <c r="N422" s="199"/>
      <c r="O422" s="494">
        <f>N422*O$3</f>
        <v>0</v>
      </c>
      <c r="P422" s="550">
        <f>Q422*P$3</f>
        <v>0</v>
      </c>
      <c r="Q422" s="199"/>
      <c r="R422" s="494">
        <f>Q422*R$3</f>
        <v>0</v>
      </c>
      <c r="S422" s="550">
        <f>T422*S$3</f>
        <v>0</v>
      </c>
      <c r="T422" s="199"/>
      <c r="U422" s="494">
        <f>T422*U$3</f>
        <v>0</v>
      </c>
      <c r="V422" s="550">
        <f>W422*V$3</f>
        <v>0</v>
      </c>
      <c r="W422" s="1084"/>
      <c r="X422" s="494">
        <f>W422*X$3</f>
        <v>0</v>
      </c>
      <c r="Y422" s="550">
        <f>Z422*Y$3</f>
        <v>0</v>
      </c>
      <c r="Z422" s="1084"/>
      <c r="AA422" s="494">
        <f>Z422*AA$3</f>
        <v>0</v>
      </c>
      <c r="AB422" s="550">
        <f>AC422*AB$3</f>
        <v>0</v>
      </c>
      <c r="AC422" s="199"/>
      <c r="AD422" s="494">
        <f>AC422*AD$3</f>
        <v>0</v>
      </c>
      <c r="AE422" s="550">
        <f>AF422*AE$3</f>
        <v>0</v>
      </c>
      <c r="AF422" s="199"/>
      <c r="AG422" s="494">
        <f>AF422*AG$3</f>
        <v>0</v>
      </c>
      <c r="AH422" s="550">
        <f>AI422*AH$3</f>
        <v>0</v>
      </c>
      <c r="AI422" s="199"/>
      <c r="AJ422" s="494">
        <f>AI422*AJ$3</f>
        <v>0</v>
      </c>
      <c r="AK422" s="550">
        <f>AL422*AK$3</f>
        <v>0</v>
      </c>
      <c r="AL422" s="199"/>
      <c r="AM422" s="494">
        <f>AL422*AM$3</f>
        <v>0</v>
      </c>
      <c r="AN422" s="550">
        <f>AO422*AN$3</f>
        <v>0</v>
      </c>
      <c r="AO422" s="199"/>
      <c r="AP422" s="494">
        <f>AO422*AP$3</f>
        <v>0</v>
      </c>
      <c r="AQ422" s="550">
        <f>AR422*AQ$3</f>
        <v>0</v>
      </c>
      <c r="AR422" s="199"/>
      <c r="AS422" s="494">
        <f>AR422*AS$3</f>
        <v>0</v>
      </c>
      <c r="AT422" s="550">
        <f>AU422*AT$3</f>
        <v>0</v>
      </c>
      <c r="AU422" s="199"/>
      <c r="AV422" s="494">
        <f>AU422*AV$3</f>
        <v>0</v>
      </c>
      <c r="AW422" s="550">
        <f>AX422*AW$3</f>
        <v>0</v>
      </c>
      <c r="AX422" s="199"/>
      <c r="AY422" s="494">
        <f>AX422*AY$3</f>
        <v>0</v>
      </c>
      <c r="AZ422" s="550">
        <f>BA422*AZ$3</f>
        <v>0</v>
      </c>
      <c r="BA422" s="199"/>
      <c r="BB422" s="494">
        <f>BA422*BB$3</f>
        <v>0</v>
      </c>
      <c r="BC422" s="550">
        <f>BD422*BC$3</f>
        <v>0</v>
      </c>
      <c r="BD422" s="199"/>
      <c r="BE422" s="494">
        <f>BD422*BE$3</f>
        <v>0</v>
      </c>
      <c r="BF422" s="550">
        <f>BG422*BF$3</f>
        <v>0</v>
      </c>
      <c r="BG422" s="199"/>
      <c r="BH422" s="494">
        <f>BG422*BH$3</f>
        <v>0</v>
      </c>
      <c r="BI422" s="550">
        <f>BJ422*BI$3</f>
        <v>0</v>
      </c>
      <c r="BJ422" s="199"/>
      <c r="BK422" s="494">
        <f>BJ422*BK$3</f>
        <v>0</v>
      </c>
      <c r="BL422" s="550">
        <f>BM422*BL$3</f>
        <v>0</v>
      </c>
      <c r="BM422" s="199"/>
      <c r="BN422" s="494">
        <f>BM422*BN$3</f>
        <v>0</v>
      </c>
      <c r="BO422" s="550">
        <f>BP422*BO$3</f>
        <v>0</v>
      </c>
      <c r="BP422" s="199"/>
      <c r="BQ422" s="494">
        <f>BP422*BQ$3</f>
        <v>0</v>
      </c>
      <c r="BR422" s="291"/>
      <c r="BS422" s="292"/>
      <c r="BT422" s="269"/>
      <c r="BU422" s="291"/>
      <c r="BV422" s="292"/>
      <c r="BW422" s="269"/>
      <c r="BX422" s="291"/>
      <c r="BY422" s="292"/>
      <c r="BZ422" s="269"/>
      <c r="CA422" s="301"/>
      <c r="CB422" s="973"/>
      <c r="CC422" s="269"/>
      <c r="CD422" s="301"/>
      <c r="CE422" s="317"/>
      <c r="CF422" s="318"/>
      <c r="CG422" s="329">
        <f>E422-CF422</f>
        <v>640000</v>
      </c>
      <c r="CI422" s="736"/>
    </row>
    <row r="423" spans="1:87" s="153" customFormat="1" ht="15.95" customHeight="1" thickBot="1">
      <c r="A423" s="177">
        <f t="shared" si="971"/>
        <v>375</v>
      </c>
      <c r="B423" s="163"/>
      <c r="C423" s="135"/>
      <c r="D423" s="164"/>
      <c r="E423" s="224"/>
      <c r="F423" s="271"/>
      <c r="G423" s="271"/>
      <c r="H423" s="189"/>
      <c r="I423" s="205"/>
      <c r="J423" s="552"/>
      <c r="K423" s="190"/>
      <c r="L423" s="491"/>
      <c r="M423" s="552"/>
      <c r="N423" s="190"/>
      <c r="O423" s="491"/>
      <c r="P423" s="552"/>
      <c r="Q423" s="190"/>
      <c r="R423" s="491"/>
      <c r="S423" s="552"/>
      <c r="T423" s="190"/>
      <c r="U423" s="491"/>
      <c r="V423" s="189"/>
      <c r="W423" s="1085"/>
      <c r="X423" s="491"/>
      <c r="Y423" s="189"/>
      <c r="Z423" s="1085"/>
      <c r="AA423" s="491"/>
      <c r="AB423" s="189"/>
      <c r="AC423" s="190"/>
      <c r="AD423" s="491"/>
      <c r="AE423" s="189"/>
      <c r="AF423" s="190"/>
      <c r="AG423" s="491"/>
      <c r="AH423" s="189"/>
      <c r="AI423" s="190"/>
      <c r="AJ423" s="491"/>
      <c r="AK423" s="189"/>
      <c r="AL423" s="190"/>
      <c r="AM423" s="491"/>
      <c r="AN423" s="189"/>
      <c r="AO423" s="190"/>
      <c r="AP423" s="491"/>
      <c r="AQ423" s="189"/>
      <c r="AR423" s="190"/>
      <c r="AS423" s="491"/>
      <c r="AT423" s="189"/>
      <c r="AU423" s="190"/>
      <c r="AV423" s="491"/>
      <c r="AW423" s="189"/>
      <c r="AX423" s="190"/>
      <c r="AY423" s="491"/>
      <c r="AZ423" s="189"/>
      <c r="BA423" s="190"/>
      <c r="BB423" s="491"/>
      <c r="BC423" s="189"/>
      <c r="BD423" s="190"/>
      <c r="BE423" s="491"/>
      <c r="BF423" s="189"/>
      <c r="BG423" s="190"/>
      <c r="BH423" s="491"/>
      <c r="BI423" s="189"/>
      <c r="BJ423" s="190"/>
      <c r="BK423" s="491"/>
      <c r="BL423" s="189"/>
      <c r="BM423" s="190"/>
      <c r="BN423" s="491"/>
      <c r="BO423" s="189"/>
      <c r="BP423" s="190"/>
      <c r="BQ423" s="491"/>
      <c r="BR423" s="295"/>
      <c r="BS423" s="274"/>
      <c r="BT423" s="276"/>
      <c r="BU423" s="300"/>
      <c r="BV423" s="272"/>
      <c r="BW423" s="276"/>
      <c r="BX423" s="300"/>
      <c r="BY423" s="272"/>
      <c r="BZ423" s="276"/>
      <c r="CA423" s="295"/>
      <c r="CB423" s="974"/>
      <c r="CC423" s="276"/>
      <c r="CD423" s="295"/>
      <c r="CE423" s="322"/>
      <c r="CF423" s="305"/>
      <c r="CG423" s="331"/>
      <c r="CI423" s="737"/>
    </row>
    <row r="424" spans="1:87" s="777" customFormat="1" ht="15.95" customHeight="1" thickBot="1">
      <c r="A424" s="177">
        <f t="shared" si="971"/>
        <v>376</v>
      </c>
      <c r="B424" s="1992" t="s">
        <v>443</v>
      </c>
      <c r="C424" s="1993"/>
      <c r="D424" s="1994"/>
      <c r="E424" s="553">
        <f>E422+E420+E402+E367+E264</f>
        <v>6400000</v>
      </c>
      <c r="F424" s="496" t="e">
        <f>F422+F420+F402+F367+F264</f>
        <v>#REF!</v>
      </c>
      <c r="G424" s="496">
        <f>G422+G420+G402+G367+G264</f>
        <v>6956084.7448299257</v>
      </c>
      <c r="H424" s="553">
        <f>H422+H420+H402+H367+H264</f>
        <v>359901.6</v>
      </c>
      <c r="I424" s="496">
        <f>I264+I367+I402+I420</f>
        <v>7397732.6099999994</v>
      </c>
      <c r="J424" s="553">
        <f t="shared" ref="J424:AO424" si="1034">J422+J420+J402+J367+J264</f>
        <v>122534.01000000001</v>
      </c>
      <c r="K424" s="930">
        <f t="shared" si="1034"/>
        <v>93920.98000000001</v>
      </c>
      <c r="L424" s="496">
        <f t="shared" si="1034"/>
        <v>82892.374668185977</v>
      </c>
      <c r="M424" s="553">
        <f t="shared" si="1034"/>
        <v>52825.929027621001</v>
      </c>
      <c r="N424" s="930">
        <f t="shared" si="1034"/>
        <v>37461.21</v>
      </c>
      <c r="O424" s="496">
        <f t="shared" si="1034"/>
        <v>34124.169983467633</v>
      </c>
      <c r="P424" s="553">
        <f t="shared" si="1034"/>
        <v>135689.86677644201</v>
      </c>
      <c r="Q424" s="930">
        <f t="shared" si="1034"/>
        <v>92155.580000000016</v>
      </c>
      <c r="R424" s="496">
        <f t="shared" si="1034"/>
        <v>85547.195513780011</v>
      </c>
      <c r="S424" s="553">
        <f t="shared" si="1034"/>
        <v>211089.67531031108</v>
      </c>
      <c r="T424" s="930">
        <f t="shared" si="1034"/>
        <v>147317.35</v>
      </c>
      <c r="U424" s="496">
        <f t="shared" si="1034"/>
        <v>135208.63326377052</v>
      </c>
      <c r="V424" s="553">
        <f t="shared" si="1034"/>
        <v>306973.15992478398</v>
      </c>
      <c r="W424" s="1086">
        <f t="shared" si="1034"/>
        <v>237218.93</v>
      </c>
      <c r="X424" s="496">
        <f t="shared" si="1034"/>
        <v>206380.47004887572</v>
      </c>
      <c r="Y424" s="553">
        <f t="shared" si="1034"/>
        <v>268802.17999841418</v>
      </c>
      <c r="Z424" s="1087">
        <f t="shared" si="1034"/>
        <v>218814.1</v>
      </c>
      <c r="AA424" s="496">
        <f>AA422+AA420+AA402+AA367+AA264</f>
        <v>182178.24999905413</v>
      </c>
      <c r="AB424" s="553">
        <f t="shared" si="1034"/>
        <v>415023.57624747953</v>
      </c>
      <c r="AC424" s="1049">
        <f t="shared" si="1034"/>
        <v>313000.93000000005</v>
      </c>
      <c r="AD424" s="496">
        <f t="shared" si="1034"/>
        <v>270407.15687483776</v>
      </c>
      <c r="AE424" s="553">
        <f t="shared" si="1034"/>
        <v>396636.27624449995</v>
      </c>
      <c r="AF424" s="1049">
        <f t="shared" si="1034"/>
        <v>299736.99</v>
      </c>
      <c r="AG424" s="496">
        <f t="shared" si="1034"/>
        <v>266661.69030000002</v>
      </c>
      <c r="AH424" s="553">
        <f t="shared" si="1034"/>
        <v>264417.36451949994</v>
      </c>
      <c r="AI424" s="1049">
        <f t="shared" si="1034"/>
        <v>205101.04</v>
      </c>
      <c r="AJ424" s="496">
        <f t="shared" si="1034"/>
        <v>177769.87529999999</v>
      </c>
      <c r="AK424" s="553">
        <f t="shared" si="1034"/>
        <v>175889.03590799996</v>
      </c>
      <c r="AL424" s="1049">
        <f t="shared" si="1034"/>
        <v>135921.35999999999</v>
      </c>
      <c r="AM424" s="496">
        <f t="shared" si="1034"/>
        <v>118251.58320000001</v>
      </c>
      <c r="AN424" s="553">
        <f t="shared" si="1034"/>
        <v>111338.84559300001</v>
      </c>
      <c r="AO424" s="1587">
        <f t="shared" si="1034"/>
        <v>89557.06</v>
      </c>
      <c r="AP424" s="496">
        <f t="shared" ref="AP424:BU424" si="1035">AP422+AP420+AP402+AP367+AP264</f>
        <v>74853.982199999999</v>
      </c>
      <c r="AQ424" s="553">
        <f t="shared" si="1035"/>
        <v>363210.16243349999</v>
      </c>
      <c r="AR424" s="1587">
        <f t="shared" si="1035"/>
        <v>284577.07</v>
      </c>
      <c r="AS424" s="496">
        <f t="shared" si="1035"/>
        <v>247582.0509</v>
      </c>
      <c r="AT424" s="553">
        <f t="shared" si="1035"/>
        <v>734946.62620950001</v>
      </c>
      <c r="AU424" s="1587">
        <f t="shared" si="1035"/>
        <v>567942.99</v>
      </c>
      <c r="AV424" s="496">
        <f t="shared" si="1035"/>
        <v>494110.40130000003</v>
      </c>
      <c r="AW424" s="553">
        <f t="shared" si="1035"/>
        <v>538676.88512399991</v>
      </c>
      <c r="AX424" s="1587">
        <f t="shared" si="1035"/>
        <v>416932.08</v>
      </c>
      <c r="AY424" s="496">
        <f t="shared" si="1035"/>
        <v>362348.10959999997</v>
      </c>
      <c r="AZ424" s="553">
        <f t="shared" si="1035"/>
        <v>269670.80636399996</v>
      </c>
      <c r="BA424" s="554">
        <f t="shared" si="1035"/>
        <v>208392.87999999998</v>
      </c>
      <c r="BB424" s="496">
        <f t="shared" si="1035"/>
        <v>181301.80559999996</v>
      </c>
      <c r="BC424" s="553">
        <f t="shared" si="1035"/>
        <v>733930.68049499998</v>
      </c>
      <c r="BD424" s="554">
        <f>BD422+BD420+BD402+BD367+BD264</f>
        <v>631166.29</v>
      </c>
      <c r="BE424" s="496">
        <f t="shared" si="1035"/>
        <v>493427.37300000002</v>
      </c>
      <c r="BF424" s="553">
        <f t="shared" si="1035"/>
        <v>0</v>
      </c>
      <c r="BG424" s="554">
        <f t="shared" si="1035"/>
        <v>0</v>
      </c>
      <c r="BH424" s="496">
        <f t="shared" si="1035"/>
        <v>0</v>
      </c>
      <c r="BI424" s="553">
        <f t="shared" si="1035"/>
        <v>0</v>
      </c>
      <c r="BJ424" s="554">
        <f t="shared" si="1035"/>
        <v>0</v>
      </c>
      <c r="BK424" s="496">
        <f t="shared" si="1035"/>
        <v>0</v>
      </c>
      <c r="BL424" s="553">
        <f t="shared" si="1035"/>
        <v>0</v>
      </c>
      <c r="BM424" s="554">
        <f t="shared" si="1035"/>
        <v>0</v>
      </c>
      <c r="BN424" s="496">
        <f t="shared" si="1035"/>
        <v>0</v>
      </c>
      <c r="BO424" s="553">
        <f t="shared" si="1035"/>
        <v>0</v>
      </c>
      <c r="BP424" s="554">
        <f t="shared" si="1035"/>
        <v>0</v>
      </c>
      <c r="BQ424" s="496">
        <f t="shared" si="1035"/>
        <v>0</v>
      </c>
      <c r="BR424" s="553">
        <f t="shared" si="1035"/>
        <v>4708721.1974460529</v>
      </c>
      <c r="BS424" s="554">
        <f t="shared" si="1035"/>
        <v>3625663.5</v>
      </c>
      <c r="BT424" s="496">
        <f>BT422+BT420+BT402+BT367+BT264</f>
        <v>3145288.1797519717</v>
      </c>
      <c r="BU424" s="553">
        <f t="shared" si="1035"/>
        <v>4381987.1496868748</v>
      </c>
      <c r="BV424" s="554">
        <f t="shared" ref="BV424:CE424" si="1036">BV422+BV420+BV402+BV367+BV264</f>
        <v>3615283.7</v>
      </c>
      <c r="BW424" s="496">
        <f t="shared" si="1036"/>
        <v>3094607.0957949013</v>
      </c>
      <c r="BX424" s="553">
        <f t="shared" si="1036"/>
        <v>9105923.017923139</v>
      </c>
      <c r="BY424" s="554">
        <f t="shared" si="1036"/>
        <v>7164859.04</v>
      </c>
      <c r="BZ424" s="496">
        <f>BZ422+BZ420+BZ402+BZ367+BZ264</f>
        <v>6250080.0483490974</v>
      </c>
      <c r="CA424" s="787">
        <f t="shared" si="1036"/>
        <v>2582173.2837674986</v>
      </c>
      <c r="CB424" s="788">
        <f t="shared" si="1036"/>
        <v>2009385</v>
      </c>
      <c r="CC424" s="496">
        <f t="shared" si="1036"/>
        <v>1720791.0981449997</v>
      </c>
      <c r="CD424" s="787">
        <f t="shared" si="1036"/>
        <v>11629442.618285049</v>
      </c>
      <c r="CE424" s="789">
        <f t="shared" si="1036"/>
        <v>9242440.8000000007</v>
      </c>
      <c r="CF424" s="790">
        <f>CF422+CF420+CF402+CF367+CF264</f>
        <v>7931244.3158467747</v>
      </c>
      <c r="CG424" s="791">
        <f>E424-CF424</f>
        <v>-1531244.3158467747</v>
      </c>
      <c r="CI424" s="778"/>
    </row>
    <row r="425" spans="1:87" s="153" customFormat="1" ht="15.95" customHeight="1">
      <c r="A425" s="36"/>
      <c r="B425" s="45"/>
      <c r="C425" s="135"/>
      <c r="D425" s="46"/>
      <c r="E425" s="225"/>
      <c r="F425" s="272"/>
      <c r="G425" s="272"/>
      <c r="H425" s="190"/>
      <c r="I425" s="190"/>
      <c r="J425" s="190"/>
      <c r="K425" s="190"/>
      <c r="L425" s="489"/>
      <c r="M425" s="190"/>
      <c r="N425" s="190"/>
      <c r="O425" s="489"/>
      <c r="P425" s="489"/>
      <c r="Q425" s="190"/>
      <c r="R425" s="489"/>
      <c r="S425" s="489"/>
      <c r="T425" s="190"/>
      <c r="U425" s="489"/>
      <c r="V425" s="190"/>
      <c r="W425" s="1085"/>
      <c r="X425" s="489"/>
      <c r="Y425" s="190"/>
      <c r="Z425" s="1085"/>
      <c r="AA425" s="489"/>
      <c r="AB425" s="190"/>
      <c r="AC425" s="190"/>
      <c r="AD425" s="489"/>
      <c r="AE425" s="190"/>
      <c r="AF425" s="190"/>
      <c r="AG425" s="489"/>
      <c r="AH425" s="190"/>
      <c r="AI425" s="190"/>
      <c r="AJ425" s="489"/>
      <c r="AK425" s="190"/>
      <c r="AL425" s="190"/>
      <c r="AM425" s="489"/>
      <c r="AN425" s="489"/>
      <c r="AO425" s="489"/>
      <c r="AP425" s="489"/>
      <c r="AQ425" s="489"/>
      <c r="AR425" s="489"/>
      <c r="AS425" s="489"/>
      <c r="AT425" s="489"/>
      <c r="AU425" s="489"/>
      <c r="AV425" s="489"/>
      <c r="AW425" s="489"/>
      <c r="AX425" s="489"/>
      <c r="AY425" s="489"/>
      <c r="AZ425" s="489"/>
      <c r="BA425" s="489"/>
      <c r="BB425" s="489"/>
      <c r="BC425" s="489"/>
      <c r="BD425" s="489"/>
      <c r="BE425" s="489"/>
      <c r="BF425" s="489"/>
      <c r="BG425" s="489"/>
      <c r="BH425" s="489"/>
      <c r="BI425" s="489"/>
      <c r="BJ425" s="489"/>
      <c r="BK425" s="489"/>
      <c r="BL425" s="489"/>
      <c r="BM425" s="489"/>
      <c r="BN425" s="489"/>
      <c r="BO425" s="489"/>
      <c r="BP425" s="489"/>
      <c r="BQ425" s="489"/>
      <c r="BR425" s="274"/>
      <c r="BS425" s="274"/>
      <c r="BT425" s="274"/>
      <c r="BU425" s="272"/>
      <c r="BV425" s="272"/>
      <c r="BW425" s="274"/>
      <c r="BX425" s="272"/>
      <c r="BY425" s="272"/>
      <c r="BZ425" s="274"/>
      <c r="CA425" s="274"/>
      <c r="CB425" s="974"/>
      <c r="CC425" s="274"/>
      <c r="CD425" s="274"/>
      <c r="CE425" s="274"/>
      <c r="CF425" s="274"/>
      <c r="CG425" s="274"/>
      <c r="CI425" s="735"/>
    </row>
    <row r="426" spans="1:87" s="1" customFormat="1" ht="15">
      <c r="C426" s="140"/>
      <c r="F426" s="273"/>
      <c r="G426" s="273"/>
      <c r="H426" s="191"/>
      <c r="I426" s="191"/>
      <c r="L426" s="497"/>
      <c r="O426" s="497"/>
      <c r="P426" s="497"/>
      <c r="R426" s="497"/>
      <c r="S426" s="497"/>
      <c r="U426" s="497"/>
      <c r="W426" s="1078"/>
      <c r="X426" s="497"/>
      <c r="Z426" s="1078"/>
      <c r="AA426" s="497"/>
      <c r="AD426" s="497"/>
      <c r="AG426" s="497"/>
      <c r="AJ426" s="497"/>
      <c r="AM426" s="497"/>
      <c r="AN426" s="497"/>
      <c r="AO426" s="497"/>
      <c r="AP426" s="497"/>
      <c r="AQ426" s="497"/>
      <c r="AR426" s="497"/>
      <c r="AS426" s="497"/>
      <c r="AT426" s="497"/>
      <c r="AU426" s="497"/>
      <c r="AV426" s="497"/>
      <c r="AW426" s="497"/>
      <c r="AX426" s="497"/>
      <c r="AY426" s="497"/>
      <c r="AZ426" s="497"/>
      <c r="BA426" s="497"/>
      <c r="BB426" s="497"/>
      <c r="BC426" s="497"/>
      <c r="BD426" s="497"/>
      <c r="BE426" s="497"/>
      <c r="BF426" s="497"/>
      <c r="BG426" s="497"/>
      <c r="BH426" s="497"/>
      <c r="BI426" s="497"/>
      <c r="BJ426" s="497"/>
      <c r="BK426" s="497"/>
      <c r="BL426" s="497"/>
      <c r="BM426" s="497"/>
      <c r="BN426" s="497"/>
      <c r="BO426" s="497"/>
      <c r="BP426" s="497"/>
      <c r="BQ426" s="497"/>
    </row>
    <row r="427" spans="1:87" s="1" customFormat="1" ht="15">
      <c r="E427" s="584"/>
      <c r="W427" s="1078"/>
      <c r="Z427" s="1078"/>
      <c r="BX427" s="584" t="s">
        <v>444</v>
      </c>
      <c r="BY427" s="585" t="s">
        <v>449</v>
      </c>
      <c r="BZ427" s="586">
        <v>1.58914</v>
      </c>
      <c r="CA427" s="587" t="s">
        <v>318</v>
      </c>
    </row>
    <row r="428" spans="1:87" s="1" customFormat="1" ht="15.4" customHeight="1">
      <c r="E428" s="584"/>
      <c r="W428" s="1078"/>
      <c r="Z428" s="1078"/>
      <c r="BX428" s="584" t="s">
        <v>445</v>
      </c>
      <c r="BY428" s="585" t="s">
        <v>448</v>
      </c>
      <c r="BZ428" s="586">
        <v>1.468148</v>
      </c>
      <c r="CA428" s="587" t="s">
        <v>318</v>
      </c>
      <c r="CC428" s="751" t="s">
        <v>318</v>
      </c>
      <c r="CD428" s="751" t="s">
        <v>424</v>
      </c>
      <c r="CE428" s="2007" t="s">
        <v>110</v>
      </c>
      <c r="CF428" s="2008"/>
      <c r="CG428" s="2008"/>
      <c r="CH428" s="2008"/>
      <c r="CI428" s="2009"/>
    </row>
    <row r="429" spans="1:87" s="1" customFormat="1" ht="15">
      <c r="W429" s="1078"/>
      <c r="Z429" s="1078"/>
      <c r="BY429" s="585" t="s">
        <v>781</v>
      </c>
      <c r="BZ429" s="586">
        <v>0.62927109999999997</v>
      </c>
      <c r="CA429" s="587" t="s">
        <v>424</v>
      </c>
      <c r="CC429" s="752">
        <v>10000000</v>
      </c>
      <c r="CD429" s="752">
        <f>CC429*BZ429</f>
        <v>6292711</v>
      </c>
      <c r="CE429" s="2010"/>
      <c r="CF429" s="2011"/>
      <c r="CG429" s="2011"/>
      <c r="CH429" s="2011"/>
      <c r="CI429" s="2012"/>
    </row>
    <row r="430" spans="1:87" s="1" customFormat="1" ht="15">
      <c r="W430" s="1078"/>
      <c r="Z430" s="1078"/>
      <c r="BY430" s="585" t="s">
        <v>448</v>
      </c>
      <c r="BZ430" s="586">
        <v>0.92726529999999996</v>
      </c>
      <c r="CA430" s="587" t="s">
        <v>424</v>
      </c>
      <c r="CC430" s="1" t="s">
        <v>102</v>
      </c>
    </row>
    <row r="431" spans="1:87" s="1" customFormat="1" ht="15">
      <c r="W431" s="1078"/>
      <c r="Z431" s="1078"/>
      <c r="CC431" s="584"/>
      <c r="CD431" s="584"/>
      <c r="CE431" s="584"/>
    </row>
    <row r="432" spans="1:87" s="1" customFormat="1" ht="15">
      <c r="E432" s="584"/>
      <c r="W432" s="1078"/>
      <c r="Z432" s="1078"/>
      <c r="BX432" s="584" t="s">
        <v>450</v>
      </c>
      <c r="BY432" s="585" t="s">
        <v>449</v>
      </c>
      <c r="BZ432" s="586">
        <v>1.46926</v>
      </c>
      <c r="CA432" s="587" t="s">
        <v>318</v>
      </c>
    </row>
    <row r="433" spans="5:83" s="1" customFormat="1" ht="15">
      <c r="E433" s="588"/>
      <c r="W433" s="1078"/>
      <c r="Z433" s="1078"/>
      <c r="BX433" s="588">
        <v>40316</v>
      </c>
      <c r="BY433" s="585" t="s">
        <v>448</v>
      </c>
      <c r="BZ433" s="586">
        <v>1.3314999999999999</v>
      </c>
      <c r="CA433" s="587" t="s">
        <v>318</v>
      </c>
      <c r="CC433" s="751" t="s">
        <v>318</v>
      </c>
      <c r="CD433" s="751" t="s">
        <v>424</v>
      </c>
    </row>
    <row r="434" spans="5:83" s="1" customFormat="1" ht="15">
      <c r="W434" s="1078"/>
      <c r="Z434" s="1078"/>
      <c r="BY434" s="585" t="s">
        <v>781</v>
      </c>
      <c r="BZ434" s="586">
        <v>0.66225160000000005</v>
      </c>
      <c r="CA434" s="587" t="s">
        <v>424</v>
      </c>
      <c r="CC434" s="752">
        <v>10000000</v>
      </c>
      <c r="CD434" s="752">
        <f>CC434*BZ434</f>
        <v>6622516.0000000009</v>
      </c>
      <c r="CE434" s="584"/>
    </row>
    <row r="435" spans="5:83" s="1" customFormat="1" ht="15">
      <c r="W435" s="1078"/>
      <c r="Z435" s="1078"/>
      <c r="BY435" s="585" t="s">
        <v>448</v>
      </c>
      <c r="BZ435" s="586">
        <v>0.8443022</v>
      </c>
      <c r="CA435" s="587" t="s">
        <v>424</v>
      </c>
    </row>
  </sheetData>
  <autoFilter ref="A8:CG431"/>
  <mergeCells count="101">
    <mergeCell ref="B251:D251"/>
    <mergeCell ref="B184:D184"/>
    <mergeCell ref="CI2:CI7"/>
    <mergeCell ref="I3:I5"/>
    <mergeCell ref="K3:K5"/>
    <mergeCell ref="CF2:CF5"/>
    <mergeCell ref="CG2:CG5"/>
    <mergeCell ref="CD2:CD5"/>
    <mergeCell ref="CA2:CC2"/>
    <mergeCell ref="CB3:CB4"/>
    <mergeCell ref="BX3:BX5"/>
    <mergeCell ref="CE2:CE5"/>
    <mergeCell ref="BX2:BZ2"/>
    <mergeCell ref="BT3:BT5"/>
    <mergeCell ref="BZ3:BZ5"/>
    <mergeCell ref="BY3:BY5"/>
    <mergeCell ref="BU2:BW2"/>
    <mergeCell ref="BR3:BR5"/>
    <mergeCell ref="S2:U2"/>
    <mergeCell ref="AF3:AF5"/>
    <mergeCell ref="AI3:AI5"/>
    <mergeCell ref="AB2:AD2"/>
    <mergeCell ref="AH2:AJ2"/>
    <mergeCell ref="BR2:BT2"/>
    <mergeCell ref="AX3:AX5"/>
    <mergeCell ref="H2:I2"/>
    <mergeCell ref="AC3:AC5"/>
    <mergeCell ref="AL3:AL5"/>
    <mergeCell ref="AO3:AO5"/>
    <mergeCell ref="J2:L2"/>
    <mergeCell ref="W3:W5"/>
    <mergeCell ref="Z3:Z5"/>
    <mergeCell ref="N3:N5"/>
    <mergeCell ref="H3:H5"/>
    <mergeCell ref="M2:O2"/>
    <mergeCell ref="B234:D234"/>
    <mergeCell ref="AE2:AG2"/>
    <mergeCell ref="BS3:BS5"/>
    <mergeCell ref="V2:X2"/>
    <mergeCell ref="B9:D9"/>
    <mergeCell ref="E2:E5"/>
    <mergeCell ref="P2:R2"/>
    <mergeCell ref="BO2:BQ2"/>
    <mergeCell ref="BP3:BP5"/>
    <mergeCell ref="BC2:BE2"/>
    <mergeCell ref="BD3:BD5"/>
    <mergeCell ref="BF2:BH2"/>
    <mergeCell ref="BG3:BG5"/>
    <mergeCell ref="AR3:AR5"/>
    <mergeCell ref="AZ2:BB2"/>
    <mergeCell ref="BA3:BA5"/>
    <mergeCell ref="AT2:AV2"/>
    <mergeCell ref="BI2:BK2"/>
    <mergeCell ref="BJ3:BJ5"/>
    <mergeCell ref="BL2:BN2"/>
    <mergeCell ref="BM3:BM5"/>
    <mergeCell ref="AQ2:AS2"/>
    <mergeCell ref="AU3:AU5"/>
    <mergeCell ref="AW2:AY2"/>
    <mergeCell ref="B233:D233"/>
    <mergeCell ref="B72:D72"/>
    <mergeCell ref="B88:D88"/>
    <mergeCell ref="B90:D90"/>
    <mergeCell ref="AN2:AP2"/>
    <mergeCell ref="A2:A5"/>
    <mergeCell ref="B2:B5"/>
    <mergeCell ref="C2:C5"/>
    <mergeCell ref="B71:D71"/>
    <mergeCell ref="B70:D70"/>
    <mergeCell ref="B45:D45"/>
    <mergeCell ref="B57:D57"/>
    <mergeCell ref="B68:D68"/>
    <mergeCell ref="D2:D5"/>
    <mergeCell ref="B11:D11"/>
    <mergeCell ref="T3:T5"/>
    <mergeCell ref="Y2:AA2"/>
    <mergeCell ref="AK2:AM2"/>
    <mergeCell ref="Q3:Q5"/>
    <mergeCell ref="F2:F5"/>
    <mergeCell ref="B351:D351"/>
    <mergeCell ref="B262:D262"/>
    <mergeCell ref="B264:D264"/>
    <mergeCell ref="B266:D266"/>
    <mergeCell ref="B268:D268"/>
    <mergeCell ref="B314:D314"/>
    <mergeCell ref="B367:D367"/>
    <mergeCell ref="B369:D369"/>
    <mergeCell ref="B371:D371"/>
    <mergeCell ref="B331:D331"/>
    <mergeCell ref="B424:D424"/>
    <mergeCell ref="B420:D420"/>
    <mergeCell ref="B381:D381"/>
    <mergeCell ref="B393:D393"/>
    <mergeCell ref="B402:D402"/>
    <mergeCell ref="B374:D374"/>
    <mergeCell ref="CE428:CI429"/>
    <mergeCell ref="B404:D404"/>
    <mergeCell ref="B406:D406"/>
    <mergeCell ref="B408:D408"/>
    <mergeCell ref="B415:D415"/>
    <mergeCell ref="B422:D422"/>
  </mergeCells>
  <phoneticPr fontId="18" type="noConversion"/>
  <printOptions horizontalCentered="1"/>
  <pageMargins left="0.5" right="0.5" top="1.17" bottom="0.8" header="0.46" footer="0.5"/>
  <pageSetup paperSize="9" scale="18" fitToWidth="2" fitToHeight="45" orientation="landscape" r:id="rId1"/>
  <headerFooter alignWithMargins="0">
    <oddHeader xml:space="preserve">&amp;C&amp;"Arial,Bold"&amp;14KOSOVO
Institutional Development for Education Project (IDEP)&amp;"Arial,Regular"
&amp;UProcurement Plan - &amp;A&amp;U
&amp;R&amp;14This is PP was updated on April 20, 2010
</oddHeader>
    <oddFooter>&amp;L&amp;12Filename: &amp;F&amp;C&amp;12Page &amp;P of &amp;N&amp;R&amp;12&amp;D  &amp;T</oddFooter>
  </headerFooter>
  <rowBreaks count="1" manualBreakCount="1">
    <brk id="371" max="16383" man="1"/>
  </rowBreaks>
</worksheet>
</file>

<file path=xl/worksheets/sheet7.xml><?xml version="1.0" encoding="utf-8"?>
<worksheet xmlns="http://schemas.openxmlformats.org/spreadsheetml/2006/main" xmlns:r="http://schemas.openxmlformats.org/officeDocument/2006/relationships">
  <sheetPr>
    <pageSetUpPr fitToPage="1"/>
  </sheetPr>
  <dimension ref="A1:N35"/>
  <sheetViews>
    <sheetView zoomScale="70" zoomScaleNormal="70" zoomScalePageLayoutView="55" workbookViewId="0">
      <selection activeCell="S9" sqref="S9"/>
    </sheetView>
  </sheetViews>
  <sheetFormatPr defaultColWidth="8.7109375" defaultRowHeight="15"/>
  <cols>
    <col min="1" max="1" width="8.85546875" style="1" bestFit="1" customWidth="1"/>
    <col min="2" max="2" width="61.5703125" style="1" customWidth="1"/>
    <col min="3" max="3" width="3.28515625" style="1" customWidth="1"/>
    <col min="4" max="4" width="14.28515625" style="1" customWidth="1"/>
    <col min="5" max="5" width="14.85546875" style="1" customWidth="1"/>
    <col min="6" max="6" width="16.5703125" style="1" bestFit="1" customWidth="1"/>
    <col min="7" max="7" width="3.28515625" style="1" customWidth="1"/>
    <col min="8" max="8" width="14.7109375" style="1" customWidth="1"/>
    <col min="9" max="9" width="14.85546875" style="1" customWidth="1"/>
    <col min="10" max="10" width="14.28515625" style="1" bestFit="1" customWidth="1"/>
    <col min="11" max="11" width="3.28515625" style="1" customWidth="1"/>
    <col min="12" max="12" width="15.28515625" style="1" customWidth="1"/>
    <col min="13" max="13" width="14.7109375" style="1" customWidth="1"/>
    <col min="14" max="14" width="16.140625" style="1" bestFit="1" customWidth="1"/>
    <col min="15" max="15" width="8.7109375" style="1"/>
    <col min="16" max="16" width="8.85546875" style="1" bestFit="1" customWidth="1"/>
    <col min="17" max="16384" width="8.7109375" style="1"/>
  </cols>
  <sheetData>
    <row r="1" spans="1:14" ht="15.75" thickBot="1"/>
    <row r="2" spans="1:14" s="29" customFormat="1" ht="21.2" customHeight="1">
      <c r="A2" s="2077" t="s">
        <v>405</v>
      </c>
      <c r="B2" s="2089" t="s">
        <v>277</v>
      </c>
      <c r="C2" s="640"/>
      <c r="D2" s="2084" t="s">
        <v>424</v>
      </c>
      <c r="E2" s="2085"/>
      <c r="F2" s="2086"/>
      <c r="G2" s="640"/>
      <c r="H2" s="2084" t="s">
        <v>446</v>
      </c>
      <c r="I2" s="2085"/>
      <c r="J2" s="2086"/>
      <c r="K2" s="640"/>
      <c r="L2" s="2084" t="s">
        <v>318</v>
      </c>
      <c r="M2" s="2085"/>
      <c r="N2" s="2086"/>
    </row>
    <row r="3" spans="1:14" s="29" customFormat="1" ht="21" customHeight="1">
      <c r="A3" s="2078"/>
      <c r="B3" s="2090"/>
      <c r="D3" s="2087" t="s">
        <v>447</v>
      </c>
      <c r="E3" s="2080" t="s">
        <v>766</v>
      </c>
      <c r="F3" s="2082" t="s">
        <v>767</v>
      </c>
      <c r="H3" s="2087" t="s">
        <v>447</v>
      </c>
      <c r="I3" s="2080" t="s">
        <v>766</v>
      </c>
      <c r="J3" s="2082" t="s">
        <v>767</v>
      </c>
      <c r="L3" s="2087" t="s">
        <v>447</v>
      </c>
      <c r="M3" s="2080" t="s">
        <v>766</v>
      </c>
      <c r="N3" s="2082" t="s">
        <v>767</v>
      </c>
    </row>
    <row r="4" spans="1:14" s="29" customFormat="1" ht="21" customHeight="1">
      <c r="A4" s="2078"/>
      <c r="B4" s="2090"/>
      <c r="D4" s="2087"/>
      <c r="E4" s="2080"/>
      <c r="F4" s="2082"/>
      <c r="H4" s="2087"/>
      <c r="I4" s="2080"/>
      <c r="J4" s="2082"/>
      <c r="L4" s="2087"/>
      <c r="M4" s="2080"/>
      <c r="N4" s="2082"/>
    </row>
    <row r="5" spans="1:14" s="29" customFormat="1" ht="21" customHeight="1" thickBot="1">
      <c r="A5" s="2079"/>
      <c r="B5" s="2091"/>
      <c r="C5" s="641"/>
      <c r="D5" s="2088"/>
      <c r="E5" s="2081"/>
      <c r="F5" s="2083"/>
      <c r="G5" s="641"/>
      <c r="H5" s="2088"/>
      <c r="I5" s="2081"/>
      <c r="J5" s="2083"/>
      <c r="K5" s="641"/>
      <c r="L5" s="2088"/>
      <c r="M5" s="2081"/>
      <c r="N5" s="2083"/>
    </row>
    <row r="6" spans="1:14">
      <c r="A6" s="573"/>
      <c r="B6" s="573"/>
      <c r="D6" s="574"/>
      <c r="E6" s="574"/>
      <c r="F6" s="574"/>
      <c r="H6" s="574"/>
      <c r="I6" s="574"/>
      <c r="J6" s="574"/>
      <c r="L6" s="574"/>
      <c r="M6" s="574"/>
      <c r="N6" s="574"/>
    </row>
    <row r="7" spans="1:14" s="29" customFormat="1" ht="55.35" customHeight="1">
      <c r="A7" s="21">
        <v>1</v>
      </c>
      <c r="B7" s="26" t="s">
        <v>702</v>
      </c>
      <c r="D7" s="575">
        <v>2310000</v>
      </c>
      <c r="E7" s="576">
        <f>'Financial Management'!CF264</f>
        <v>1975339.6384763408</v>
      </c>
      <c r="F7" s="576">
        <f>D7-E7</f>
        <v>334660.3615236592</v>
      </c>
      <c r="H7" s="575">
        <f>L7/$E$18</f>
        <v>2500370.1261725659</v>
      </c>
      <c r="I7" s="576">
        <f>'Financial Management'!CE264</f>
        <v>2295422.17</v>
      </c>
      <c r="J7" s="576">
        <f>H7-I7</f>
        <v>204947.95617256593</v>
      </c>
      <c r="L7" s="575">
        <f>D7*$E$17</f>
        <v>3670913.4</v>
      </c>
      <c r="M7" s="576">
        <f>'Financial Management'!CD264</f>
        <v>2971364.136303029</v>
      </c>
      <c r="N7" s="576">
        <f>L7-M7</f>
        <v>699549.26369697088</v>
      </c>
    </row>
    <row r="8" spans="1:14" s="29" customFormat="1" ht="70.7" customHeight="1">
      <c r="A8" s="21">
        <v>2</v>
      </c>
      <c r="B8" s="26" t="s">
        <v>399</v>
      </c>
      <c r="D8" s="575">
        <v>1382000</v>
      </c>
      <c r="E8" s="576">
        <f>'Financial Management'!CF367</f>
        <v>1549419.9916529928</v>
      </c>
      <c r="F8" s="576">
        <f>D8-E8</f>
        <v>-167419.99165299279</v>
      </c>
      <c r="H8" s="575">
        <f>L8/$E$18</f>
        <v>1495892.4304634137</v>
      </c>
      <c r="I8" s="576">
        <f>'Financial Management'!CE367</f>
        <v>1796509.05</v>
      </c>
      <c r="J8" s="576">
        <f>H8-I8</f>
        <v>-300616.61953658634</v>
      </c>
      <c r="L8" s="575">
        <f>D8*$E$17</f>
        <v>2196191.48</v>
      </c>
      <c r="M8" s="576">
        <f>'Financial Management'!CD367</f>
        <v>2111200.0908635762</v>
      </c>
      <c r="N8" s="576">
        <f>L8-M8</f>
        <v>84991.389136423822</v>
      </c>
    </row>
    <row r="9" spans="1:14" s="29" customFormat="1" ht="55.35" customHeight="1">
      <c r="A9" s="21">
        <v>3</v>
      </c>
      <c r="B9" s="26" t="s">
        <v>440</v>
      </c>
      <c r="D9" s="575">
        <v>2258000</v>
      </c>
      <c r="E9" s="576">
        <f>'Financial Management'!CF402</f>
        <v>4246914.2701768428</v>
      </c>
      <c r="F9" s="576">
        <f>D9-E9</f>
        <v>-1988914.2701768428</v>
      </c>
      <c r="H9" s="575">
        <f>L9/$E$18</f>
        <v>2444084.7380509321</v>
      </c>
      <c r="I9" s="576">
        <f>'Financial Management'!CE402</f>
        <v>4952458.9800000004</v>
      </c>
      <c r="J9" s="576">
        <f>H9-I9</f>
        <v>-2508374.2419490684</v>
      </c>
      <c r="L9" s="575">
        <f>D9*$E$17</f>
        <v>3588278.12</v>
      </c>
      <c r="M9" s="576">
        <f>'Financial Management'!CD402</f>
        <v>6307951.002565898</v>
      </c>
      <c r="N9" s="576">
        <f>L9-M9</f>
        <v>-2719672.8825658979</v>
      </c>
    </row>
    <row r="10" spans="1:14" s="29" customFormat="1" ht="55.35" customHeight="1">
      <c r="A10" s="21">
        <v>4</v>
      </c>
      <c r="B10" s="26" t="s">
        <v>441</v>
      </c>
      <c r="D10" s="575">
        <v>156000</v>
      </c>
      <c r="E10" s="576">
        <f>'Financial Management'!CF420</f>
        <v>159570.41554059857</v>
      </c>
      <c r="F10" s="576">
        <f>D10-E10</f>
        <v>-3570.4155405985657</v>
      </c>
      <c r="H10" s="575">
        <f>L10/$E$18</f>
        <v>168856.16436490053</v>
      </c>
      <c r="I10" s="576">
        <f>'Financial Management'!CE420</f>
        <v>198050.6</v>
      </c>
      <c r="J10" s="576">
        <f>H10-I10</f>
        <v>-29194.435635099479</v>
      </c>
      <c r="L10" s="575">
        <f>D10*$E$17</f>
        <v>247905.84</v>
      </c>
      <c r="M10" s="576">
        <f>'Financial Management'!CD420</f>
        <v>238927.38855254545</v>
      </c>
      <c r="N10" s="576">
        <f>L10-M10</f>
        <v>8978.4514474545431</v>
      </c>
    </row>
    <row r="11" spans="1:14" s="29" customFormat="1" ht="55.35" customHeight="1">
      <c r="A11" s="589">
        <v>5</v>
      </c>
      <c r="B11" s="590" t="s">
        <v>442</v>
      </c>
      <c r="D11" s="575">
        <v>294000</v>
      </c>
      <c r="E11" s="576">
        <f>'Financial Management'!CF422</f>
        <v>0</v>
      </c>
      <c r="F11" s="576">
        <f>D11-E11</f>
        <v>294000</v>
      </c>
      <c r="H11" s="575">
        <f>L11/$E$18</f>
        <v>318228.92514923564</v>
      </c>
      <c r="I11" s="576">
        <f>'Financial Management'!CE422</f>
        <v>0</v>
      </c>
      <c r="J11" s="576">
        <f>H11-I11</f>
        <v>318228.92514923564</v>
      </c>
      <c r="L11" s="575">
        <f>D11*$E$17</f>
        <v>467207.16</v>
      </c>
      <c r="M11" s="576">
        <f>'Financial Management'!CD422</f>
        <v>0</v>
      </c>
      <c r="N11" s="576">
        <f>L11-M11</f>
        <v>467207.16</v>
      </c>
    </row>
    <row r="12" spans="1:14" ht="15.75" thickBot="1">
      <c r="A12" s="573"/>
      <c r="B12" s="577"/>
      <c r="D12" s="578"/>
      <c r="E12" s="579"/>
      <c r="F12" s="579"/>
      <c r="H12" s="578"/>
      <c r="I12" s="579"/>
      <c r="J12" s="579"/>
      <c r="L12" s="578"/>
      <c r="M12" s="579"/>
      <c r="N12" s="579"/>
    </row>
    <row r="13" spans="1:14" ht="19.5" customHeight="1" thickBot="1">
      <c r="A13" s="580"/>
      <c r="B13" s="581" t="s">
        <v>453</v>
      </c>
      <c r="D13" s="582">
        <f>SUM(D7:D12)</f>
        <v>6400000</v>
      </c>
      <c r="E13" s="583">
        <f>SUM(E7:E12)</f>
        <v>7931244.3158467747</v>
      </c>
      <c r="F13" s="583">
        <f>SUM(F7:F12)</f>
        <v>-1531244.315846775</v>
      </c>
      <c r="H13" s="582">
        <f>SUM(H7:H12)</f>
        <v>6927432.3842010479</v>
      </c>
      <c r="I13" s="583">
        <f>SUM(I7:I12)</f>
        <v>9242440.7999999989</v>
      </c>
      <c r="J13" s="583">
        <f>SUM(J7:J12)</f>
        <v>-2315008.4157989528</v>
      </c>
      <c r="L13" s="582">
        <f>SUM(L7:L12)</f>
        <v>10170496</v>
      </c>
      <c r="M13" s="583">
        <f>SUM(M7:M12)</f>
        <v>11629442.618285047</v>
      </c>
      <c r="N13" s="583">
        <f>SUM(N7:N12)</f>
        <v>-1458946.6182850488</v>
      </c>
    </row>
    <row r="16" spans="1:14">
      <c r="H16" s="584"/>
      <c r="I16" s="584"/>
      <c r="J16" s="584"/>
    </row>
    <row r="17" spans="2:14">
      <c r="B17" s="584" t="s">
        <v>444</v>
      </c>
      <c r="D17" s="585" t="s">
        <v>449</v>
      </c>
      <c r="E17" s="586">
        <v>1.58914</v>
      </c>
      <c r="F17" s="587" t="s">
        <v>318</v>
      </c>
    </row>
    <row r="18" spans="2:14">
      <c r="B18" s="584" t="s">
        <v>445</v>
      </c>
      <c r="D18" s="585" t="s">
        <v>448</v>
      </c>
      <c r="E18" s="586">
        <v>1.468148</v>
      </c>
      <c r="F18" s="587" t="s">
        <v>318</v>
      </c>
      <c r="H18" s="751" t="s">
        <v>318</v>
      </c>
      <c r="I18" s="751" t="s">
        <v>424</v>
      </c>
      <c r="J18" s="2007" t="s">
        <v>101</v>
      </c>
      <c r="K18" s="2008"/>
      <c r="L18" s="2008"/>
      <c r="M18" s="2008"/>
      <c r="N18" s="2009"/>
    </row>
    <row r="19" spans="2:14">
      <c r="D19" s="585" t="s">
        <v>781</v>
      </c>
      <c r="E19" s="586">
        <v>0.62927109999999997</v>
      </c>
      <c r="F19" s="587" t="s">
        <v>424</v>
      </c>
      <c r="H19" s="752">
        <v>10000000</v>
      </c>
      <c r="I19" s="752">
        <f>H19*E19</f>
        <v>6292711</v>
      </c>
      <c r="J19" s="2010"/>
      <c r="K19" s="2011"/>
      <c r="L19" s="2011"/>
      <c r="M19" s="2011"/>
      <c r="N19" s="2012"/>
    </row>
    <row r="20" spans="2:14">
      <c r="D20" s="585" t="s">
        <v>448</v>
      </c>
      <c r="E20" s="586">
        <v>0.92726529999999996</v>
      </c>
      <c r="F20" s="587" t="s">
        <v>424</v>
      </c>
      <c r="H20" s="1" t="s">
        <v>102</v>
      </c>
    </row>
    <row r="21" spans="2:14">
      <c r="H21" s="584"/>
      <c r="I21" s="584"/>
      <c r="J21" s="584"/>
    </row>
    <row r="22" spans="2:14">
      <c r="B22" s="584" t="s">
        <v>450</v>
      </c>
      <c r="D22" s="585" t="s">
        <v>449</v>
      </c>
      <c r="E22" s="586">
        <v>1.46926</v>
      </c>
      <c r="F22" s="587" t="s">
        <v>318</v>
      </c>
    </row>
    <row r="23" spans="2:14">
      <c r="B23" s="588">
        <v>40316</v>
      </c>
      <c r="D23" s="585" t="s">
        <v>448</v>
      </c>
      <c r="E23" s="586">
        <v>1.3314999999999999</v>
      </c>
      <c r="F23" s="587" t="s">
        <v>318</v>
      </c>
      <c r="H23" s="751" t="s">
        <v>318</v>
      </c>
      <c r="I23" s="751" t="s">
        <v>424</v>
      </c>
    </row>
    <row r="24" spans="2:14">
      <c r="D24" s="585" t="s">
        <v>781</v>
      </c>
      <c r="E24" s="586">
        <v>0.66225160000000005</v>
      </c>
      <c r="F24" s="587" t="s">
        <v>424</v>
      </c>
      <c r="H24" s="752">
        <v>10000000</v>
      </c>
      <c r="I24" s="752">
        <f>H24*E24</f>
        <v>6622516.0000000009</v>
      </c>
      <c r="J24" s="584"/>
    </row>
    <row r="25" spans="2:14">
      <c r="D25" s="585" t="s">
        <v>448</v>
      </c>
      <c r="E25" s="586">
        <v>0.8443022</v>
      </c>
      <c r="F25" s="587" t="s">
        <v>424</v>
      </c>
    </row>
    <row r="35" spans="4:6" ht="15.75">
      <c r="D35" s="583"/>
      <c r="E35" s="583"/>
      <c r="F35" s="583"/>
    </row>
  </sheetData>
  <mergeCells count="15">
    <mergeCell ref="J18:N19"/>
    <mergeCell ref="A2:A5"/>
    <mergeCell ref="M3:M5"/>
    <mergeCell ref="N3:N5"/>
    <mergeCell ref="D2:F2"/>
    <mergeCell ref="H2:J2"/>
    <mergeCell ref="L2:N2"/>
    <mergeCell ref="H3:H5"/>
    <mergeCell ref="I3:I5"/>
    <mergeCell ref="B2:B5"/>
    <mergeCell ref="J3:J5"/>
    <mergeCell ref="F3:F5"/>
    <mergeCell ref="D3:D5"/>
    <mergeCell ref="E3:E5"/>
    <mergeCell ref="L3:L5"/>
  </mergeCells>
  <phoneticPr fontId="18" type="noConversion"/>
  <pageMargins left="0.5" right="0.5" top="1.1499999999999999" bottom="0.55000000000000004" header="0.36" footer="0.22"/>
  <pageSetup scale="60" orientation="landscape" r:id="rId1"/>
  <headerFooter alignWithMargins="0">
    <oddHeader xml:space="preserve">&amp;C&amp;"Arial,Bold"&amp;14KOSOVO
Institutional Development for Education Project (IDEP)&amp;"Arial,Regular"
&amp;UProcurement Plan - &amp;A&amp;U
&amp;R&amp;14This is PP was updated on April 20, 2010
</oddHeader>
    <oddFooter>&amp;L&amp;12Filename: &amp;F&amp;C&amp;12Page &amp;P of &amp;N&amp;R&amp;12&amp;D  &amp;T</oddFooter>
  </headerFooter>
</worksheet>
</file>

<file path=xl/worksheets/sheet8.xml><?xml version="1.0" encoding="utf-8"?>
<worksheet xmlns="http://schemas.openxmlformats.org/spreadsheetml/2006/main" xmlns:r="http://schemas.openxmlformats.org/officeDocument/2006/relationships">
  <dimension ref="A2:N20"/>
  <sheetViews>
    <sheetView workbookViewId="0">
      <selection activeCell="D16" sqref="D16"/>
    </sheetView>
  </sheetViews>
  <sheetFormatPr defaultColWidth="8.7109375" defaultRowHeight="12.75"/>
  <cols>
    <col min="1" max="1" width="6.42578125" style="705" bestFit="1" customWidth="1"/>
    <col min="2" max="2" width="17" style="388" bestFit="1" customWidth="1"/>
    <col min="3" max="3" width="10.140625" style="388" bestFit="1" customWidth="1"/>
    <col min="4" max="4" width="11.7109375" style="388" bestFit="1" customWidth="1"/>
    <col min="5" max="5" width="7.140625" style="388" bestFit="1" customWidth="1"/>
    <col min="6" max="6" width="12.7109375" style="388" bestFit="1" customWidth="1"/>
    <col min="7" max="7" width="11.7109375" style="388" customWidth="1"/>
    <col min="8" max="8" width="13.85546875" style="388" customWidth="1"/>
    <col min="9" max="9" width="1.42578125" style="667" customWidth="1"/>
    <col min="10" max="16384" width="8.7109375" style="388"/>
  </cols>
  <sheetData>
    <row r="2" spans="1:9" ht="81.95" customHeight="1">
      <c r="A2" s="665" t="s">
        <v>787</v>
      </c>
      <c r="B2" s="709" t="s">
        <v>788</v>
      </c>
      <c r="C2" s="710" t="s">
        <v>78</v>
      </c>
      <c r="D2" s="710" t="s">
        <v>77</v>
      </c>
      <c r="E2" s="710" t="s">
        <v>789</v>
      </c>
      <c r="F2" s="710" t="s">
        <v>81</v>
      </c>
      <c r="G2" s="711" t="s">
        <v>76</v>
      </c>
      <c r="H2" s="709" t="s">
        <v>790</v>
      </c>
    </row>
    <row r="3" spans="1:9">
      <c r="A3" s="665" t="s">
        <v>203</v>
      </c>
      <c r="B3" s="665" t="s">
        <v>465</v>
      </c>
      <c r="C3" s="666" t="s">
        <v>406</v>
      </c>
      <c r="D3" s="666" t="s">
        <v>466</v>
      </c>
      <c r="E3" s="666" t="s">
        <v>407</v>
      </c>
      <c r="F3" s="668" t="s">
        <v>408</v>
      </c>
      <c r="G3" s="666" t="s">
        <v>409</v>
      </c>
      <c r="H3" s="665" t="s">
        <v>410</v>
      </c>
    </row>
    <row r="4" spans="1:9">
      <c r="A4" s="669"/>
      <c r="B4" s="669"/>
      <c r="C4" s="670"/>
      <c r="D4" s="670"/>
      <c r="E4" s="670"/>
      <c r="F4" s="670"/>
      <c r="G4" s="670"/>
      <c r="H4" s="669"/>
    </row>
    <row r="5" spans="1:9">
      <c r="A5" s="671">
        <v>1</v>
      </c>
      <c r="B5" s="672" t="s">
        <v>58</v>
      </c>
      <c r="C5" s="706">
        <f>'Financial Management'!E264</f>
        <v>2550000</v>
      </c>
      <c r="D5" s="673">
        <v>156719.67000000001</v>
      </c>
      <c r="E5" s="674">
        <f>D5/C5</f>
        <v>6.1458694117647067E-2</v>
      </c>
      <c r="F5" s="707">
        <f>'Financial Management'!CF264</f>
        <v>1975339.6384763408</v>
      </c>
      <c r="G5" s="708">
        <f>C5-F5</f>
        <v>574660.3615236592</v>
      </c>
      <c r="H5" s="675"/>
    </row>
    <row r="6" spans="1:9">
      <c r="A6" s="671">
        <v>2</v>
      </c>
      <c r="B6" s="672" t="s">
        <v>59</v>
      </c>
      <c r="C6" s="706">
        <f>'Financial Management'!E367</f>
        <v>1470000</v>
      </c>
      <c r="D6" s="673">
        <v>211838.53</v>
      </c>
      <c r="E6" s="674">
        <f t="shared" ref="E6:E11" si="0">D6/C6</f>
        <v>0.14410784353741496</v>
      </c>
      <c r="F6" s="707">
        <f>'Financial Management'!CF367</f>
        <v>1549419.9916529928</v>
      </c>
      <c r="G6" s="708">
        <f>C6-F6</f>
        <v>-79419.991652992787</v>
      </c>
      <c r="H6" s="675"/>
      <c r="I6" s="676"/>
    </row>
    <row r="7" spans="1:9">
      <c r="A7" s="671">
        <v>3</v>
      </c>
      <c r="B7" s="672" t="s">
        <v>60</v>
      </c>
      <c r="C7" s="706">
        <f>'Financial Management'!E402</f>
        <v>1400000</v>
      </c>
      <c r="D7" s="673">
        <v>152697.73000000001</v>
      </c>
      <c r="E7" s="674">
        <f t="shared" si="0"/>
        <v>0.10906980714285715</v>
      </c>
      <c r="F7" s="707">
        <f>'Financial Management'!CF402</f>
        <v>4246914.2701768428</v>
      </c>
      <c r="G7" s="708">
        <f>C7-F7</f>
        <v>-2846914.2701768428</v>
      </c>
      <c r="H7" s="675"/>
    </row>
    <row r="8" spans="1:9">
      <c r="A8" s="671">
        <v>4</v>
      </c>
      <c r="B8" s="672" t="s">
        <v>61</v>
      </c>
      <c r="C8" s="706">
        <f>'Financial Management'!E420</f>
        <v>340000</v>
      </c>
      <c r="D8" s="673">
        <v>20304.09</v>
      </c>
      <c r="E8" s="674">
        <f t="shared" si="0"/>
        <v>5.971791176470588E-2</v>
      </c>
      <c r="F8" s="707">
        <f>'Financial Management'!CF420</f>
        <v>159570.41554059857</v>
      </c>
      <c r="G8" s="708">
        <f>C8-F8</f>
        <v>180429.58445940143</v>
      </c>
      <c r="H8" s="675"/>
    </row>
    <row r="9" spans="1:9">
      <c r="A9" s="671">
        <v>5</v>
      </c>
      <c r="B9" s="672" t="s">
        <v>791</v>
      </c>
      <c r="C9" s="706">
        <f>'Financial Management'!E422</f>
        <v>640000</v>
      </c>
      <c r="D9" s="673"/>
      <c r="E9" s="674"/>
      <c r="F9" s="707"/>
      <c r="G9" s="708">
        <f>C9-F9</f>
        <v>640000</v>
      </c>
      <c r="H9" s="677"/>
    </row>
    <row r="10" spans="1:9" ht="13.5" thickBot="1">
      <c r="A10" s="388"/>
      <c r="B10" s="678"/>
      <c r="C10" s="679"/>
      <c r="D10" s="680"/>
      <c r="E10" s="681"/>
      <c r="F10" s="680"/>
      <c r="G10" s="682"/>
    </row>
    <row r="11" spans="1:9" s="683" customFormat="1" ht="13.5" thickBot="1">
      <c r="B11" s="684" t="s">
        <v>792</v>
      </c>
      <c r="C11" s="685">
        <f>SUM(C5:C10)</f>
        <v>6400000</v>
      </c>
      <c r="D11" s="686">
        <f>SUM(D5:D9)</f>
        <v>541560.02</v>
      </c>
      <c r="E11" s="687">
        <f t="shared" si="0"/>
        <v>8.4618753125000001E-2</v>
      </c>
      <c r="F11" s="688">
        <f>SUM(F5:F9)</f>
        <v>7931244.3158467747</v>
      </c>
      <c r="G11" s="689">
        <f>SUM(G5:G9)</f>
        <v>-1531244.3158467747</v>
      </c>
      <c r="I11" s="690"/>
    </row>
    <row r="12" spans="1:9">
      <c r="A12" s="691"/>
      <c r="B12" s="692"/>
      <c r="C12" s="692"/>
      <c r="D12" s="692"/>
      <c r="E12" s="692"/>
      <c r="F12" s="692"/>
      <c r="G12" s="693"/>
      <c r="H12" s="397"/>
    </row>
    <row r="13" spans="1:9">
      <c r="A13" s="694"/>
      <c r="B13" s="695"/>
      <c r="C13" s="696"/>
      <c r="D13" s="695"/>
      <c r="E13" s="697"/>
      <c r="F13" s="695"/>
      <c r="G13" s="696"/>
      <c r="H13" s="397"/>
    </row>
    <row r="14" spans="1:9">
      <c r="A14" s="694" t="s">
        <v>56</v>
      </c>
      <c r="B14" s="695"/>
      <c r="C14" s="695"/>
      <c r="D14" s="695"/>
      <c r="E14" s="695"/>
      <c r="F14" s="696"/>
      <c r="G14" s="696"/>
    </row>
    <row r="15" spans="1:9">
      <c r="A15" s="694"/>
      <c r="B15" s="695"/>
      <c r="C15" s="695"/>
      <c r="D15" s="695"/>
      <c r="E15" s="695"/>
      <c r="F15" s="695"/>
      <c r="G15" s="695"/>
    </row>
    <row r="16" spans="1:9">
      <c r="A16" s="694"/>
      <c r="B16" s="695"/>
      <c r="C16" s="695"/>
      <c r="D16" s="695"/>
      <c r="E16" s="695"/>
      <c r="F16" s="695"/>
      <c r="G16" s="695"/>
    </row>
    <row r="17" spans="1:14">
      <c r="A17" s="694"/>
      <c r="B17" s="695"/>
      <c r="C17" s="695"/>
      <c r="D17" s="695"/>
      <c r="E17" s="695"/>
      <c r="F17" s="695"/>
      <c r="G17" s="695"/>
    </row>
    <row r="18" spans="1:14" s="702" customFormat="1">
      <c r="A18" s="698" t="s">
        <v>57</v>
      </c>
      <c r="B18" s="698"/>
      <c r="C18" s="699"/>
      <c r="D18" s="700"/>
      <c r="E18" s="701"/>
      <c r="F18" s="700"/>
      <c r="H18" s="388"/>
      <c r="I18" s="703"/>
      <c r="J18" s="701"/>
      <c r="K18" s="701"/>
      <c r="L18" s="701"/>
      <c r="M18" s="701"/>
      <c r="N18" s="704"/>
    </row>
    <row r="20" spans="1:14">
      <c r="G20" s="695"/>
    </row>
  </sheetData>
  <phoneticPr fontId="60" type="noConversion"/>
  <printOptions horizontalCentered="1"/>
  <pageMargins left="0.7" right="0.7" top="1.10625" bottom="0.75" header="0.3" footer="0.3"/>
  <pageSetup orientation="landscape" horizontalDpi="300" verticalDpi="300" r:id="rId1"/>
  <headerFooter>
    <oddHeader xml:space="preserve">&amp;CKOSOVO
Institutional Development for Education Project (IDEP)
Procurement Plan - &amp;A
</oddHeader>
    <oddFooter>&amp;LFilename: &amp;F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47"/>
  <sheetViews>
    <sheetView zoomScale="70" zoomScaleNormal="70" zoomScalePageLayoutView="130" workbookViewId="0">
      <selection activeCell="F41" sqref="F41"/>
    </sheetView>
  </sheetViews>
  <sheetFormatPr defaultColWidth="8.7109375" defaultRowHeight="15"/>
  <cols>
    <col min="1" max="1" width="7.28515625" style="596" customWidth="1"/>
    <col min="2" max="2" width="27.28515625" style="596" bestFit="1" customWidth="1"/>
    <col min="3" max="5" width="11.85546875" style="596" customWidth="1"/>
    <col min="6" max="6" width="43.85546875" style="596" customWidth="1"/>
    <col min="7" max="16384" width="8.7109375" style="596"/>
  </cols>
  <sheetData>
    <row r="1" spans="1:48" s="618" customFormat="1" ht="21.6" customHeight="1" thickBot="1">
      <c r="A1" s="623" t="s">
        <v>704</v>
      </c>
      <c r="B1" s="624"/>
      <c r="C1" s="624"/>
      <c r="D1" s="624"/>
      <c r="E1" s="624"/>
      <c r="F1" s="625"/>
    </row>
    <row r="2" spans="1:48" s="620" customFormat="1" ht="20.65" customHeight="1">
      <c r="A2" s="2092" t="s">
        <v>705</v>
      </c>
      <c r="B2" s="2094" t="s">
        <v>277</v>
      </c>
      <c r="C2" s="627" t="s">
        <v>706</v>
      </c>
      <c r="D2" s="627"/>
      <c r="E2" s="627"/>
      <c r="F2" s="2096" t="s">
        <v>707</v>
      </c>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9"/>
    </row>
    <row r="3" spans="1:48" s="620" customFormat="1" ht="26.65" customHeight="1">
      <c r="A3" s="2093"/>
      <c r="B3" s="2095"/>
      <c r="C3" s="621" t="s">
        <v>224</v>
      </c>
      <c r="D3" s="621" t="s">
        <v>249</v>
      </c>
      <c r="E3" s="621" t="s">
        <v>221</v>
      </c>
      <c r="F3" s="2097"/>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1"/>
    </row>
    <row r="4" spans="1:48">
      <c r="A4" s="632"/>
      <c r="B4" s="597"/>
      <c r="C4" s="598"/>
      <c r="D4" s="598"/>
      <c r="E4" s="598"/>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633"/>
    </row>
    <row r="5" spans="1:48" ht="15.75" thickBot="1">
      <c r="A5" s="634">
        <v>1</v>
      </c>
      <c r="B5" s="635" t="s">
        <v>708</v>
      </c>
      <c r="C5" s="636" t="s">
        <v>709</v>
      </c>
      <c r="D5" s="636" t="s">
        <v>709</v>
      </c>
      <c r="E5" s="636" t="s">
        <v>709</v>
      </c>
      <c r="F5" s="637" t="s">
        <v>710</v>
      </c>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638"/>
      <c r="AR5" s="638"/>
      <c r="AS5" s="638"/>
      <c r="AT5" s="638"/>
      <c r="AU5" s="638"/>
      <c r="AV5" s="639"/>
    </row>
    <row r="6" spans="1:48">
      <c r="A6" s="591">
        <v>2</v>
      </c>
      <c r="B6" s="592" t="s">
        <v>711</v>
      </c>
      <c r="C6" s="593" t="s">
        <v>709</v>
      </c>
      <c r="D6" s="593" t="s">
        <v>709</v>
      </c>
      <c r="E6" s="593" t="s">
        <v>709</v>
      </c>
      <c r="F6" s="25" t="s">
        <v>712</v>
      </c>
    </row>
    <row r="7" spans="1:48">
      <c r="A7" s="594">
        <v>3</v>
      </c>
      <c r="B7" s="595" t="s">
        <v>713</v>
      </c>
      <c r="C7" s="593" t="s">
        <v>709</v>
      </c>
      <c r="D7" s="593" t="s">
        <v>709</v>
      </c>
      <c r="E7" s="593" t="s">
        <v>709</v>
      </c>
      <c r="F7" s="25" t="s">
        <v>714</v>
      </c>
    </row>
    <row r="8" spans="1:48">
      <c r="A8" s="591">
        <v>4</v>
      </c>
      <c r="B8" s="592" t="s">
        <v>715</v>
      </c>
      <c r="C8" s="593" t="s">
        <v>709</v>
      </c>
      <c r="D8" s="593" t="s">
        <v>709</v>
      </c>
      <c r="E8" s="593" t="s">
        <v>709</v>
      </c>
      <c r="F8" s="25" t="s">
        <v>716</v>
      </c>
    </row>
    <row r="9" spans="1:48">
      <c r="A9" s="591">
        <v>5</v>
      </c>
      <c r="B9" s="592" t="s">
        <v>717</v>
      </c>
      <c r="C9" s="593" t="s">
        <v>709</v>
      </c>
      <c r="D9" s="593" t="s">
        <v>709</v>
      </c>
      <c r="E9" s="593" t="s">
        <v>709</v>
      </c>
      <c r="F9" s="25" t="s">
        <v>714</v>
      </c>
    </row>
    <row r="10" spans="1:48">
      <c r="A10" s="591">
        <v>6</v>
      </c>
      <c r="B10" s="592" t="s">
        <v>711</v>
      </c>
      <c r="C10" s="593" t="s">
        <v>709</v>
      </c>
      <c r="D10" s="593"/>
      <c r="E10" s="593"/>
      <c r="F10" s="25" t="s">
        <v>712</v>
      </c>
    </row>
    <row r="11" spans="1:48">
      <c r="A11" s="591">
        <v>7</v>
      </c>
      <c r="B11" s="592" t="s">
        <v>718</v>
      </c>
      <c r="C11" s="593" t="s">
        <v>709</v>
      </c>
      <c r="D11" s="593"/>
      <c r="E11" s="593"/>
      <c r="F11" s="25" t="s">
        <v>710</v>
      </c>
    </row>
    <row r="12" spans="1:48">
      <c r="A12" s="591">
        <v>8</v>
      </c>
      <c r="B12" s="592" t="s">
        <v>711</v>
      </c>
      <c r="C12" s="593" t="s">
        <v>709</v>
      </c>
      <c r="D12" s="593"/>
      <c r="E12" s="593"/>
      <c r="F12" s="25" t="s">
        <v>712</v>
      </c>
    </row>
    <row r="13" spans="1:48">
      <c r="A13" s="594">
        <v>9</v>
      </c>
      <c r="B13" s="595" t="s">
        <v>719</v>
      </c>
      <c r="C13" s="593" t="s">
        <v>709</v>
      </c>
      <c r="D13" s="593" t="s">
        <v>709</v>
      </c>
      <c r="E13" s="593"/>
      <c r="F13" s="25" t="s">
        <v>720</v>
      </c>
    </row>
    <row r="14" spans="1:48">
      <c r="A14" s="591">
        <v>10</v>
      </c>
      <c r="B14" s="592" t="s">
        <v>721</v>
      </c>
      <c r="C14" s="593" t="s">
        <v>709</v>
      </c>
      <c r="D14" s="593" t="s">
        <v>709</v>
      </c>
      <c r="E14" s="593"/>
      <c r="F14" s="25" t="s">
        <v>722</v>
      </c>
    </row>
    <row r="15" spans="1:48">
      <c r="A15" s="591">
        <v>11</v>
      </c>
      <c r="B15" s="592" t="s">
        <v>723</v>
      </c>
      <c r="C15" s="593" t="s">
        <v>709</v>
      </c>
      <c r="D15" s="593"/>
      <c r="E15" s="593"/>
      <c r="F15" s="25" t="s">
        <v>710</v>
      </c>
    </row>
    <row r="16" spans="1:48">
      <c r="A16" s="591">
        <v>12</v>
      </c>
      <c r="B16" s="592" t="s">
        <v>711</v>
      </c>
      <c r="C16" s="593" t="s">
        <v>709</v>
      </c>
      <c r="D16" s="593"/>
      <c r="E16" s="593"/>
      <c r="F16" s="25" t="s">
        <v>712</v>
      </c>
    </row>
    <row r="17" spans="1:6">
      <c r="A17" s="591">
        <v>13</v>
      </c>
      <c r="B17" s="592" t="s">
        <v>724</v>
      </c>
      <c r="C17" s="593" t="s">
        <v>709</v>
      </c>
      <c r="D17" s="593"/>
      <c r="E17" s="593"/>
      <c r="F17" s="25" t="s">
        <v>714</v>
      </c>
    </row>
    <row r="18" spans="1:6">
      <c r="A18" s="594">
        <v>14</v>
      </c>
      <c r="B18" s="595" t="s">
        <v>725</v>
      </c>
      <c r="C18" s="593" t="s">
        <v>709</v>
      </c>
      <c r="D18" s="593" t="s">
        <v>709</v>
      </c>
      <c r="E18" s="593" t="s">
        <v>709</v>
      </c>
      <c r="F18" s="25" t="s">
        <v>714</v>
      </c>
    </row>
    <row r="19" spans="1:6">
      <c r="A19" s="591">
        <v>15</v>
      </c>
      <c r="B19" s="592" t="s">
        <v>726</v>
      </c>
      <c r="C19" s="593" t="s">
        <v>709</v>
      </c>
      <c r="D19" s="593" t="s">
        <v>709</v>
      </c>
      <c r="E19" s="593" t="s">
        <v>709</v>
      </c>
      <c r="F19" s="25" t="s">
        <v>714</v>
      </c>
    </row>
    <row r="20" spans="1:6">
      <c r="A20" s="591">
        <v>16</v>
      </c>
      <c r="B20" s="592" t="s">
        <v>711</v>
      </c>
      <c r="C20" s="593" t="s">
        <v>709</v>
      </c>
      <c r="D20" s="593" t="s">
        <v>709</v>
      </c>
      <c r="E20" s="593" t="s">
        <v>709</v>
      </c>
      <c r="F20" s="25" t="s">
        <v>712</v>
      </c>
    </row>
    <row r="21" spans="1:6">
      <c r="A21" s="591">
        <v>17</v>
      </c>
      <c r="B21" s="592" t="s">
        <v>727</v>
      </c>
      <c r="C21" s="593" t="s">
        <v>709</v>
      </c>
      <c r="D21" s="593" t="s">
        <v>709</v>
      </c>
      <c r="E21" s="593" t="s">
        <v>709</v>
      </c>
      <c r="F21" s="25" t="s">
        <v>728</v>
      </c>
    </row>
    <row r="22" spans="1:6">
      <c r="A22" s="591">
        <v>18</v>
      </c>
      <c r="B22" s="592" t="s">
        <v>729</v>
      </c>
      <c r="C22" s="593" t="s">
        <v>709</v>
      </c>
      <c r="D22" s="593" t="s">
        <v>709</v>
      </c>
      <c r="E22" s="593" t="s">
        <v>709</v>
      </c>
      <c r="F22" s="25" t="s">
        <v>730</v>
      </c>
    </row>
    <row r="23" spans="1:6">
      <c r="A23" s="591">
        <v>19</v>
      </c>
      <c r="B23" s="592" t="s">
        <v>731</v>
      </c>
      <c r="C23" s="593" t="s">
        <v>709</v>
      </c>
      <c r="D23" s="593" t="s">
        <v>709</v>
      </c>
      <c r="E23" s="593" t="s">
        <v>709</v>
      </c>
      <c r="F23" s="25" t="s">
        <v>732</v>
      </c>
    </row>
    <row r="24" spans="1:6">
      <c r="A24" s="600"/>
      <c r="B24" s="601"/>
      <c r="C24" s="602"/>
      <c r="D24" s="602"/>
      <c r="E24" s="602"/>
      <c r="F24" s="466"/>
    </row>
    <row r="25" spans="1:6" ht="15.75">
      <c r="A25" s="603" t="s">
        <v>733</v>
      </c>
      <c r="B25" s="601"/>
      <c r="C25" s="602"/>
      <c r="D25" s="602"/>
      <c r="E25" s="602"/>
      <c r="F25" s="466"/>
    </row>
    <row r="26" spans="1:6">
      <c r="A26" s="604" t="s">
        <v>734</v>
      </c>
      <c r="B26" s="121"/>
      <c r="C26" s="605"/>
      <c r="D26" s="605"/>
      <c r="E26" s="605"/>
      <c r="F26" s="580"/>
    </row>
    <row r="27" spans="1:6">
      <c r="A27" s="604"/>
      <c r="B27" s="121"/>
      <c r="C27" s="605"/>
      <c r="D27" s="605"/>
      <c r="E27" s="605"/>
      <c r="F27" s="580"/>
    </row>
    <row r="28" spans="1:6">
      <c r="A28" s="604"/>
      <c r="B28" s="121"/>
      <c r="C28" s="605"/>
      <c r="D28" s="605"/>
      <c r="E28" s="605"/>
      <c r="F28" s="580"/>
    </row>
    <row r="30" spans="1:6" s="620" customFormat="1" ht="21.6" customHeight="1">
      <c r="A30" s="615" t="s">
        <v>735</v>
      </c>
      <c r="B30" s="616"/>
      <c r="C30" s="616"/>
      <c r="D30" s="616"/>
      <c r="E30" s="616"/>
      <c r="F30" s="617"/>
    </row>
    <row r="31" spans="1:6" s="620" customFormat="1" ht="27.4" customHeight="1">
      <c r="A31" s="2098" t="s">
        <v>705</v>
      </c>
      <c r="B31" s="2098" t="s">
        <v>277</v>
      </c>
      <c r="C31" s="619" t="s">
        <v>706</v>
      </c>
      <c r="D31" s="619"/>
      <c r="E31" s="619"/>
      <c r="F31" s="2099" t="s">
        <v>707</v>
      </c>
    </row>
    <row r="32" spans="1:6" s="620" customFormat="1" ht="40.15" customHeight="1">
      <c r="A32" s="2095"/>
      <c r="B32" s="2095"/>
      <c r="C32" s="621" t="s">
        <v>208</v>
      </c>
      <c r="D32" s="621" t="s">
        <v>288</v>
      </c>
      <c r="E32" s="621" t="s">
        <v>769</v>
      </c>
      <c r="F32" s="2097"/>
    </row>
    <row r="33" spans="1:6">
      <c r="A33" s="597"/>
      <c r="B33" s="597"/>
      <c r="C33" s="598"/>
      <c r="D33" s="598"/>
      <c r="E33" s="598"/>
      <c r="F33" s="599"/>
    </row>
    <row r="34" spans="1:6">
      <c r="A34" s="591">
        <v>1</v>
      </c>
      <c r="B34" s="592" t="s">
        <v>736</v>
      </c>
      <c r="C34" s="593" t="s">
        <v>709</v>
      </c>
      <c r="D34" s="593" t="s">
        <v>709</v>
      </c>
      <c r="E34" s="593" t="s">
        <v>709</v>
      </c>
      <c r="F34" s="25" t="s">
        <v>737</v>
      </c>
    </row>
    <row r="35" spans="1:6">
      <c r="A35" s="591">
        <v>2</v>
      </c>
      <c r="B35" s="592" t="s">
        <v>711</v>
      </c>
      <c r="C35" s="593" t="s">
        <v>709</v>
      </c>
      <c r="D35" s="593" t="s">
        <v>709</v>
      </c>
      <c r="E35" s="593" t="s">
        <v>709</v>
      </c>
      <c r="F35" s="25" t="s">
        <v>712</v>
      </c>
    </row>
    <row r="36" spans="1:6">
      <c r="A36" s="594">
        <v>3</v>
      </c>
      <c r="B36" s="595" t="s">
        <v>738</v>
      </c>
      <c r="C36" s="593" t="s">
        <v>709</v>
      </c>
      <c r="D36" s="593" t="s">
        <v>709</v>
      </c>
      <c r="E36" s="593"/>
      <c r="F36" s="25" t="s">
        <v>739</v>
      </c>
    </row>
    <row r="37" spans="1:6">
      <c r="A37" s="591">
        <v>4</v>
      </c>
      <c r="B37" s="592" t="s">
        <v>740</v>
      </c>
      <c r="C37" s="593" t="s">
        <v>709</v>
      </c>
      <c r="D37" s="593" t="s">
        <v>709</v>
      </c>
      <c r="E37" s="593" t="s">
        <v>709</v>
      </c>
      <c r="F37" s="25" t="s">
        <v>741</v>
      </c>
    </row>
    <row r="38" spans="1:6">
      <c r="A38" s="591">
        <v>5</v>
      </c>
      <c r="B38" s="592" t="s">
        <v>742</v>
      </c>
      <c r="C38" s="593" t="s">
        <v>709</v>
      </c>
      <c r="D38" s="593" t="s">
        <v>709</v>
      </c>
      <c r="E38" s="593" t="s">
        <v>709</v>
      </c>
      <c r="F38" s="25" t="s">
        <v>743</v>
      </c>
    </row>
    <row r="39" spans="1:6">
      <c r="A39" s="591">
        <v>6</v>
      </c>
      <c r="B39" s="592" t="s">
        <v>744</v>
      </c>
      <c r="C39" s="593" t="s">
        <v>709</v>
      </c>
      <c r="D39" s="593" t="s">
        <v>709</v>
      </c>
      <c r="E39" s="593" t="s">
        <v>709</v>
      </c>
      <c r="F39" s="25" t="s">
        <v>745</v>
      </c>
    </row>
    <row r="40" spans="1:6">
      <c r="A40" s="591">
        <v>7</v>
      </c>
      <c r="B40" s="592" t="s">
        <v>711</v>
      </c>
      <c r="C40" s="593" t="s">
        <v>709</v>
      </c>
      <c r="D40" s="593" t="s">
        <v>709</v>
      </c>
      <c r="E40" s="593" t="s">
        <v>709</v>
      </c>
      <c r="F40" s="25" t="s">
        <v>712</v>
      </c>
    </row>
    <row r="41" spans="1:6">
      <c r="A41" s="591">
        <v>8</v>
      </c>
      <c r="B41" s="592" t="s">
        <v>746</v>
      </c>
      <c r="C41" s="593" t="s">
        <v>709</v>
      </c>
      <c r="D41" s="593" t="s">
        <v>709</v>
      </c>
      <c r="E41" s="593" t="s">
        <v>709</v>
      </c>
      <c r="F41" s="25" t="s">
        <v>745</v>
      </c>
    </row>
    <row r="42" spans="1:6">
      <c r="A42" s="594">
        <v>9</v>
      </c>
      <c r="B42" s="595" t="s">
        <v>727</v>
      </c>
      <c r="C42" s="593" t="s">
        <v>709</v>
      </c>
      <c r="D42" s="593" t="s">
        <v>709</v>
      </c>
      <c r="E42" s="593" t="s">
        <v>709</v>
      </c>
      <c r="F42" s="25" t="s">
        <v>728</v>
      </c>
    </row>
    <row r="43" spans="1:6">
      <c r="A43" s="591">
        <v>10</v>
      </c>
      <c r="B43" s="592" t="s">
        <v>265</v>
      </c>
      <c r="C43" s="593" t="s">
        <v>709</v>
      </c>
      <c r="D43" s="593" t="s">
        <v>709</v>
      </c>
      <c r="E43" s="593" t="s">
        <v>709</v>
      </c>
      <c r="F43" s="25" t="s">
        <v>710</v>
      </c>
    </row>
    <row r="44" spans="1:6" ht="45">
      <c r="A44" s="591">
        <v>11</v>
      </c>
      <c r="B44" s="592" t="s">
        <v>747</v>
      </c>
      <c r="C44" s="593" t="s">
        <v>709</v>
      </c>
      <c r="D44" s="593" t="s">
        <v>709</v>
      </c>
      <c r="E44" s="593" t="s">
        <v>709</v>
      </c>
      <c r="F44" s="381" t="s">
        <v>748</v>
      </c>
    </row>
    <row r="46" spans="1:6" ht="15.75">
      <c r="A46" s="603" t="s">
        <v>733</v>
      </c>
    </row>
    <row r="47" spans="1:6">
      <c r="A47" s="604" t="s">
        <v>734</v>
      </c>
    </row>
  </sheetData>
  <mergeCells count="6">
    <mergeCell ref="A2:A3"/>
    <mergeCell ref="B2:B3"/>
    <mergeCell ref="F2:F3"/>
    <mergeCell ref="A31:A32"/>
    <mergeCell ref="B31:B32"/>
    <mergeCell ref="F31:F32"/>
  </mergeCells>
  <phoneticPr fontId="29" type="noConversion"/>
  <pageMargins left="0.7" right="0.7" top="1.54" bottom="0.75" header="0.56999999999999995" footer="0.3"/>
  <pageSetup scale="19" orientation="portrait" horizontalDpi="300" verticalDpi="300" r:id="rId1"/>
  <headerFooter>
    <oddHeader xml:space="preserve">&amp;CKOSOVO
Institutional Development for Education Project (IDEP)
Procurement Plan - &amp;A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Works &amp;  Goods</vt:lpstr>
      <vt:lpstr>Consultants</vt:lpstr>
      <vt:lpstr>Training</vt:lpstr>
      <vt:lpstr> Grants</vt:lpstr>
      <vt:lpstr>Operational Expenditures</vt:lpstr>
      <vt:lpstr>Financial Management</vt:lpstr>
      <vt:lpstr>Allocations XDR EUR USD</vt:lpstr>
      <vt:lpstr>Allocations XDR (+ or -)</vt:lpstr>
      <vt:lpstr>Procurement Steps</vt:lpstr>
      <vt:lpstr>Sheet1</vt:lpstr>
      <vt:lpstr>' Grants'!Print_Titles</vt:lpstr>
      <vt:lpstr>Consultants!Print_Titles</vt:lpstr>
      <vt:lpstr>'Operational Expenditures'!Print_Titles</vt:lpstr>
      <vt:lpstr>'Works &amp;  Goods'!Print_Titles</vt:lpstr>
      <vt:lpstr>'Operational Expenditures'!today</vt:lpstr>
      <vt:lpstr>today</vt:lpstr>
    </vt:vector>
  </TitlesOfParts>
  <Company>World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Vasilios C. Demetriou</dc:creator>
  <cp:lastModifiedBy>Lydia Tabi</cp:lastModifiedBy>
  <cp:lastPrinted>2011-09-29T09:57:58Z</cp:lastPrinted>
  <dcterms:created xsi:type="dcterms:W3CDTF">2007-11-20T14:17:37Z</dcterms:created>
  <dcterms:modified xsi:type="dcterms:W3CDTF">2012-10-16T18:48:39Z</dcterms:modified>
</cp:coreProperties>
</file>