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5480" windowHeight="8130"/>
  </bookViews>
  <sheets>
    <sheet name="General" sheetId="9" r:id="rId1"/>
    <sheet name="Works" sheetId="1" r:id="rId2"/>
    <sheet name="Goods" sheetId="4" r:id="rId3"/>
    <sheet name="Consultancy Services 2011" sheetId="6" r:id="rId4"/>
  </sheets>
  <definedNames>
    <definedName name="_xlnm.Print_Area" localSheetId="3">'Consultancy Services 2011'!$A$1:$Z$46</definedName>
    <definedName name="_xlnm.Print_Area" localSheetId="1">Works!$A$1:$AA$48</definedName>
  </definedNames>
  <calcPr calcId="145621"/>
</workbook>
</file>

<file path=xl/calcChain.xml><?xml version="1.0" encoding="utf-8"?>
<calcChain xmlns="http://schemas.openxmlformats.org/spreadsheetml/2006/main">
  <c r="N44" i="1" l="1"/>
  <c r="R44" i="1" s="1"/>
  <c r="S44" i="1" s="1"/>
  <c r="X9" i="4"/>
  <c r="Z9" i="4" s="1"/>
  <c r="Z15" i="1"/>
  <c r="S33" i="1"/>
  <c r="S30" i="1" l="1"/>
  <c r="S29" i="1"/>
  <c r="X14" i="1"/>
  <c r="Z14" i="1" s="1"/>
  <c r="X22" i="1"/>
  <c r="Z22" i="1" s="1"/>
  <c r="S23" i="1"/>
  <c r="X13" i="4"/>
  <c r="Z13" i="4" s="1"/>
  <c r="X11" i="4"/>
  <c r="Z11" i="4" s="1"/>
  <c r="X21" i="4"/>
  <c r="Z21" i="4" s="1"/>
  <c r="S22" i="4"/>
  <c r="X25" i="4"/>
  <c r="Z25" i="4" s="1"/>
  <c r="S15" i="1"/>
  <c r="S14" i="1"/>
  <c r="S13" i="4"/>
  <c r="S12" i="4"/>
  <c r="S26" i="4"/>
  <c r="K9" i="6"/>
  <c r="N9" i="6" s="1"/>
  <c r="O9" i="6" s="1"/>
  <c r="R9" i="6" s="1"/>
  <c r="V9" i="6" s="1"/>
  <c r="W9" i="6" s="1"/>
  <c r="K33" i="6"/>
  <c r="N33" i="6" s="1"/>
  <c r="O33" i="6" s="1"/>
  <c r="R33" i="6" s="1"/>
  <c r="V33" i="6" s="1"/>
  <c r="W33" i="6" s="1"/>
  <c r="N16" i="1"/>
  <c r="O16" i="1" s="1"/>
  <c r="P16" i="1" s="1"/>
  <c r="R16" i="1" s="1"/>
  <c r="S16" i="1" s="1"/>
  <c r="X25" i="1"/>
  <c r="S25" i="4"/>
  <c r="N25" i="4"/>
  <c r="X7" i="4"/>
  <c r="Z7" i="4" s="1"/>
  <c r="Z8" i="4"/>
  <c r="X35" i="1"/>
  <c r="Z35" i="1" s="1"/>
  <c r="S36" i="1"/>
  <c r="Z25" i="1"/>
  <c r="S26" i="1"/>
  <c r="N21" i="4"/>
  <c r="R21" i="4" s="1"/>
  <c r="S21" i="4" s="1"/>
  <c r="N18" i="4"/>
  <c r="R18" i="4" s="1"/>
  <c r="S18" i="4" s="1"/>
  <c r="N15" i="4"/>
  <c r="R15" i="4" s="1"/>
  <c r="S15" i="4" s="1"/>
  <c r="N41" i="1"/>
  <c r="R41" i="1" s="1"/>
  <c r="S41" i="1" s="1"/>
  <c r="N38" i="1"/>
  <c r="R38" i="1" s="1"/>
  <c r="S38" i="1" s="1"/>
  <c r="S35" i="1"/>
  <c r="N32" i="1"/>
  <c r="R32" i="1" s="1"/>
  <c r="S32" i="1" s="1"/>
  <c r="N28" i="1"/>
  <c r="R28" i="1" s="1"/>
  <c r="S28" i="1" s="1"/>
  <c r="N22" i="1"/>
  <c r="R22" i="1" s="1"/>
  <c r="S22" i="1" s="1"/>
  <c r="N19" i="1"/>
  <c r="R19" i="1" s="1"/>
  <c r="S19" i="1" s="1"/>
  <c r="L13" i="1"/>
  <c r="M13" i="1" s="1"/>
  <c r="N13" i="1" s="1"/>
  <c r="O13" i="1" s="1"/>
  <c r="P13" i="1" s="1"/>
  <c r="R13" i="1" s="1"/>
  <c r="S13" i="1" s="1"/>
  <c r="N7" i="1"/>
  <c r="R7" i="1" s="1"/>
  <c r="S7" i="1" s="1"/>
  <c r="N10" i="1"/>
  <c r="R10" i="1" s="1"/>
  <c r="S10" i="1" s="1"/>
  <c r="N35" i="1" l="1"/>
  <c r="N25" i="1" l="1"/>
  <c r="R25" i="1" s="1"/>
  <c r="S25" i="1" s="1"/>
  <c r="S9" i="4"/>
  <c r="S8" i="4"/>
  <c r="S7" i="4"/>
  <c r="M18" i="6"/>
  <c r="N18" i="6" s="1"/>
  <c r="O18" i="6" s="1"/>
  <c r="P18" i="6" s="1"/>
  <c r="Q18" i="6" s="1"/>
  <c r="R18" i="6" s="1"/>
  <c r="S18" i="6" s="1"/>
  <c r="T18" i="6" s="1"/>
  <c r="V18" i="6" s="1"/>
  <c r="W18" i="6" s="1"/>
  <c r="K18" i="6"/>
  <c r="M15" i="6"/>
  <c r="N15" i="6" s="1"/>
  <c r="K15" i="6"/>
  <c r="O12" i="6"/>
  <c r="S12" i="6" s="1"/>
  <c r="T12" i="6" s="1"/>
  <c r="V12" i="6" s="1"/>
  <c r="W12" i="6" s="1"/>
  <c r="K12" i="6"/>
  <c r="O15" i="6" l="1"/>
  <c r="P15" i="6" s="1"/>
  <c r="Q15" i="6" s="1"/>
  <c r="R15" i="6" s="1"/>
  <c r="S15" i="6" s="1"/>
  <c r="T15" i="6" s="1"/>
  <c r="V15" i="6" s="1"/>
  <c r="W15" i="6" s="1"/>
  <c r="L11" i="4"/>
  <c r="M11" i="4" s="1"/>
  <c r="N11" i="4" s="1"/>
  <c r="O11" i="4" s="1"/>
  <c r="P11" i="4" s="1"/>
  <c r="R11" i="4" s="1"/>
  <c r="S11" i="4" s="1"/>
  <c r="K27" i="6"/>
  <c r="L27" i="6" s="1"/>
  <c r="M27" i="6" s="1"/>
  <c r="N27" i="6" s="1"/>
  <c r="O27" i="6" s="1"/>
  <c r="P27" i="6" s="1"/>
  <c r="Q27" i="6" s="1"/>
  <c r="R27" i="6" s="1"/>
  <c r="S27" i="6" s="1"/>
  <c r="T27" i="6" s="1"/>
  <c r="V27" i="6" s="1"/>
  <c r="W27" i="6" s="1"/>
  <c r="K24" i="6"/>
  <c r="L24" i="6" s="1"/>
  <c r="M24" i="6" s="1"/>
  <c r="N24" i="6" s="1"/>
  <c r="O24" i="6" s="1"/>
  <c r="P24" i="6" s="1"/>
  <c r="Q24" i="6" s="1"/>
  <c r="R24" i="6" s="1"/>
  <c r="S24" i="6" s="1"/>
  <c r="T24" i="6" s="1"/>
  <c r="V24" i="6" s="1"/>
  <c r="W24" i="6" s="1"/>
  <c r="K21" i="6"/>
  <c r="L21" i="6" s="1"/>
  <c r="M21" i="6" s="1"/>
  <c r="N21" i="6" s="1"/>
  <c r="O21" i="6" s="1"/>
  <c r="P21" i="6" s="1"/>
  <c r="Q21" i="6" s="1"/>
  <c r="R21" i="6" s="1"/>
  <c r="S21" i="6" s="1"/>
  <c r="T21" i="6" s="1"/>
  <c r="V21" i="6" s="1"/>
  <c r="W21" i="6" s="1"/>
</calcChain>
</file>

<file path=xl/comments1.xml><?xml version="1.0" encoding="utf-8"?>
<comments xmlns="http://schemas.openxmlformats.org/spreadsheetml/2006/main">
  <authors>
    <author>safaa elrabii</author>
  </authors>
  <commentList>
    <comment ref="D25" authorId="0">
      <text>
        <r>
          <rPr>
            <b/>
            <sz val="8"/>
            <color indexed="81"/>
            <rFont val="Tahoma"/>
            <family val="2"/>
          </rPr>
          <t>safaa elrabii:</t>
        </r>
        <r>
          <rPr>
            <sz val="8"/>
            <color indexed="81"/>
            <rFont val="Tahoma"/>
            <family val="2"/>
          </rPr>
          <t xml:space="preserve">
This contract shall be signed by the end of Feb. 2012 and paid retroactively</t>
        </r>
      </text>
    </comment>
    <comment ref="D35" authorId="0">
      <text>
        <r>
          <rPr>
            <b/>
            <sz val="8"/>
            <color indexed="81"/>
            <rFont val="Tahoma"/>
            <family val="2"/>
          </rPr>
          <t>safaa elrabii:</t>
        </r>
        <r>
          <rPr>
            <sz val="8"/>
            <color indexed="81"/>
            <rFont val="Tahoma"/>
            <family val="2"/>
          </rPr>
          <t xml:space="preserve">
This contract shall be signed by the end of Feb. 2012 and paid retroactively</t>
        </r>
      </text>
    </comment>
  </commentList>
</comments>
</file>

<file path=xl/comments2.xml><?xml version="1.0" encoding="utf-8"?>
<comments xmlns="http://schemas.openxmlformats.org/spreadsheetml/2006/main">
  <authors>
    <author>safaa elrabii</author>
  </authors>
  <commentList>
    <comment ref="D7" authorId="0">
      <text>
        <r>
          <rPr>
            <b/>
            <sz val="8"/>
            <color indexed="81"/>
            <rFont val="Tahoma"/>
            <family val="2"/>
          </rPr>
          <t>safaa elrabii:</t>
        </r>
        <r>
          <rPr>
            <sz val="8"/>
            <color indexed="81"/>
            <rFont val="Tahoma"/>
            <family val="2"/>
          </rPr>
          <t xml:space="preserve">
These contracts were signed in 05/01/2012 and 16/01/2012 and shall be paid retroactively</t>
        </r>
      </text>
    </comment>
  </commentList>
</comments>
</file>

<file path=xl/comments3.xml><?xml version="1.0" encoding="utf-8"?>
<comments xmlns="http://schemas.openxmlformats.org/spreadsheetml/2006/main">
  <authors>
    <author>safaa elrabii</author>
  </authors>
  <commentList>
    <comment ref="C9" authorId="0">
      <text>
        <r>
          <rPr>
            <b/>
            <sz val="8"/>
            <color indexed="81"/>
            <rFont val="Tahoma"/>
            <family val="2"/>
          </rPr>
          <t>safaa elrabii:</t>
        </r>
        <r>
          <rPr>
            <sz val="8"/>
            <color indexed="81"/>
            <rFont val="Tahoma"/>
            <family val="2"/>
          </rPr>
          <t xml:space="preserve">
Paid Retroactively
</t>
        </r>
      </text>
    </comment>
    <comment ref="C12" authorId="0">
      <text>
        <r>
          <rPr>
            <b/>
            <sz val="8"/>
            <color indexed="81"/>
            <rFont val="Tahoma"/>
            <family val="2"/>
          </rPr>
          <t>safaa elrabii:</t>
        </r>
        <r>
          <rPr>
            <sz val="8"/>
            <color indexed="81"/>
            <rFont val="Tahoma"/>
            <family val="2"/>
          </rPr>
          <t xml:space="preserve">
Paid Retroactively</t>
        </r>
      </text>
    </comment>
    <comment ref="C15" authorId="0">
      <text>
        <r>
          <rPr>
            <b/>
            <sz val="8"/>
            <color indexed="81"/>
            <rFont val="Tahoma"/>
            <family val="2"/>
          </rPr>
          <t>safaa elrabii:</t>
        </r>
        <r>
          <rPr>
            <sz val="8"/>
            <color indexed="81"/>
            <rFont val="Tahoma"/>
            <family val="2"/>
          </rPr>
          <t xml:space="preserve">
Paid Retroactively</t>
        </r>
      </text>
    </comment>
    <comment ref="C18" authorId="0">
      <text>
        <r>
          <rPr>
            <b/>
            <sz val="8"/>
            <color indexed="81"/>
            <rFont val="Tahoma"/>
            <family val="2"/>
          </rPr>
          <t>safaa elrabii:</t>
        </r>
        <r>
          <rPr>
            <sz val="8"/>
            <color indexed="81"/>
            <rFont val="Tahoma"/>
            <family val="2"/>
          </rPr>
          <t xml:space="preserve">
Paid Retroactively</t>
        </r>
      </text>
    </comment>
  </commentList>
</comments>
</file>

<file path=xl/sharedStrings.xml><?xml version="1.0" encoding="utf-8"?>
<sst xmlns="http://schemas.openxmlformats.org/spreadsheetml/2006/main" count="608" uniqueCount="245">
  <si>
    <t xml:space="preserve">No. </t>
  </si>
  <si>
    <t>Task No.</t>
  </si>
  <si>
    <t>Description</t>
  </si>
  <si>
    <t>Task Manager</t>
  </si>
  <si>
    <t>Plan vs. Actual</t>
  </si>
  <si>
    <t>Lot
Number</t>
  </si>
  <si>
    <t>Estimated  US $</t>
  </si>
  <si>
    <t>Proc. Method</t>
  </si>
  <si>
    <t>Prior or Post Review</t>
  </si>
  <si>
    <t>Submittal Date</t>
  </si>
  <si>
    <t>Bank No Objection on BD</t>
  </si>
  <si>
    <t>Bid Invitation Date</t>
  </si>
  <si>
    <t>Bid Opening Date</t>
  </si>
  <si>
    <t>Submission
Bid Eval Rpt</t>
  </si>
  <si>
    <t>No-objection Date</t>
  </si>
  <si>
    <t>Contract Amount in US$</t>
  </si>
  <si>
    <t>Contract Signing Date</t>
  </si>
  <si>
    <t>Contract Completion Date</t>
  </si>
  <si>
    <t>Supplier Name</t>
  </si>
  <si>
    <t>Arrival of Goods</t>
  </si>
  <si>
    <t>Inspection Final Acceptance</t>
  </si>
  <si>
    <t>Total V.O.</t>
  </si>
  <si>
    <t>Contract Final Amount</t>
  </si>
  <si>
    <t>Total Paid</t>
  </si>
  <si>
    <t>Total to be Paid</t>
  </si>
  <si>
    <t>Notes</t>
  </si>
  <si>
    <t>Omar Shatat</t>
  </si>
  <si>
    <t>Planned</t>
  </si>
  <si>
    <t>S</t>
  </si>
  <si>
    <t>Post</t>
  </si>
  <si>
    <t>NA</t>
  </si>
  <si>
    <t>Actual</t>
  </si>
  <si>
    <t xml:space="preserve">NCB </t>
  </si>
  <si>
    <t>Prior</t>
  </si>
  <si>
    <t>Ashraf Mushtaha</t>
  </si>
  <si>
    <t>Plan</t>
  </si>
  <si>
    <t>Total Budget</t>
  </si>
  <si>
    <t>Total Committed</t>
  </si>
  <si>
    <t>S: Shopping.  ~  NCB : National Competitive Bidding.  ~  NA: Not Applicable.  ~  Na: Not Available.</t>
  </si>
  <si>
    <t>Draft Bid Documents, including specs and quantities, draft SPN</t>
  </si>
  <si>
    <t>Bidding Period</t>
  </si>
  <si>
    <t>Bid Evaluation</t>
  </si>
  <si>
    <t>Contract Finalization</t>
  </si>
  <si>
    <t>Contract Implementation</t>
  </si>
  <si>
    <t>Variations</t>
  </si>
  <si>
    <t>Payments</t>
  </si>
  <si>
    <t>Conract Progress</t>
  </si>
  <si>
    <t>Works</t>
  </si>
  <si>
    <t>A.1</t>
  </si>
  <si>
    <t xml:space="preserve">A. Construction of Resorvoirs and Water Booster Stations in Middle &amp; South Areas. </t>
  </si>
  <si>
    <t>Construction Service Building and Installation of Electromechanical Equipments at Bani Suhaila Reservoir</t>
  </si>
  <si>
    <t>Ahmad Shaker</t>
  </si>
  <si>
    <t>NCB</t>
  </si>
  <si>
    <t>A.2</t>
  </si>
  <si>
    <t>Construction of Carrier Lines aned Connections for Al Moghraqa Reservoir</t>
  </si>
  <si>
    <t>B. Rehabilitation and Reallocation of Water Wells</t>
  </si>
  <si>
    <t>B.1</t>
  </si>
  <si>
    <t>B.2</t>
  </si>
  <si>
    <t>Realocate Wadi Al Salga and Al Nussirat Water Wells, Drilling New Wells with all Associated Facilities.</t>
  </si>
  <si>
    <t>B.3</t>
  </si>
  <si>
    <t>Electrical Upgrading of Water Wells Systems</t>
  </si>
  <si>
    <t>C. Upgrading and Maintenance of Wastewater Pumping Stations</t>
  </si>
  <si>
    <t>C.1</t>
  </si>
  <si>
    <t>Upgrading of Wastewater Pumping Stations in Gaza Strip &amp; Electro and Mechanical Repairs and Refurbishment of Electrical Power Supply Generators for Wastewater Facilities</t>
  </si>
  <si>
    <t>NCB 
2 Lots</t>
  </si>
  <si>
    <t>C.2</t>
  </si>
  <si>
    <t>Electromechanical Maintenance for Sewage Lifting Stations and its associates &amp; Upgrading of Wastewater Networks to Cope with the Pump Stations Upgrading</t>
  </si>
  <si>
    <t>D. Service Connections and Bulk Meters Replacement</t>
  </si>
  <si>
    <t>D.1</t>
  </si>
  <si>
    <t>D.2</t>
  </si>
  <si>
    <t>Repair and Replacement of Water Meters</t>
  </si>
  <si>
    <t>Replacement, Rehabilitation and Upgrading of Water Distribution Networks</t>
  </si>
  <si>
    <t>Total Works</t>
  </si>
  <si>
    <t>Goods</t>
  </si>
  <si>
    <t>System Hardware &amp; Software</t>
  </si>
  <si>
    <t>BASIC DATA</t>
  </si>
  <si>
    <t>EOI</t>
  </si>
  <si>
    <t>Preparation of TOR and RFP</t>
  </si>
  <si>
    <t>Technical Evaluation Report</t>
  </si>
  <si>
    <t>FIN.</t>
  </si>
  <si>
    <t>Combined Technical/ Financial Report &amp; Contract Negotiation</t>
  </si>
  <si>
    <t>Contract Award &amp; Assignment Completion Date</t>
  </si>
  <si>
    <t xml:space="preserve">Package
Number </t>
  </si>
  <si>
    <t>EOI Date</t>
  </si>
  <si>
    <t>EOI Closing Date</t>
  </si>
  <si>
    <t>Bank No-Objection Date</t>
  </si>
  <si>
    <t>RFP Issuance Date</t>
  </si>
  <si>
    <t>Proposal Submission Date</t>
  </si>
  <si>
    <t>Bank No Objection Date</t>
  </si>
  <si>
    <t>Financial Opening Date</t>
  </si>
  <si>
    <t>Contract Award Date</t>
  </si>
  <si>
    <t>Assignment Completion Date</t>
  </si>
  <si>
    <t>Consultant</t>
  </si>
  <si>
    <t>Final Report Submittal Date</t>
  </si>
  <si>
    <t>Final Report Acceptance</t>
  </si>
  <si>
    <t>Cosultancy Services</t>
  </si>
  <si>
    <t>Mamdouh Al Ghazali</t>
  </si>
  <si>
    <t>2</t>
  </si>
  <si>
    <t>Maher Al Najjar</t>
  </si>
  <si>
    <t>3</t>
  </si>
  <si>
    <t>5</t>
  </si>
  <si>
    <t>6</t>
  </si>
  <si>
    <t>Total Consultancy Services</t>
  </si>
  <si>
    <t xml:space="preserve"> ~  IC: Individual Consultants.  ~  CQS: Selection based on Cosultant Qualification.   ~  SS: Single Source Selection.    ~   NA: Not Applicable.  ~  Na: Not Available.</t>
  </si>
  <si>
    <t>Consultancy Services for Design of  water and wastewater project</t>
  </si>
  <si>
    <t>Calibration and Modeling for Water Networks in Rafah and Deir Al Balah</t>
  </si>
  <si>
    <t>Supply GIS Hardware &amp; Software</t>
  </si>
  <si>
    <t>Supply of electrical and mechanical equipment and spare parts for water wells and pumping facilities and Supply of electrical and mechanical equipment and spare parts for wastewater pumping and treatment facilities</t>
  </si>
  <si>
    <t>CQS</t>
  </si>
  <si>
    <t>Supply To CMWU  Central Warehouse Equipment and Tools</t>
  </si>
  <si>
    <t>Supply CMWU Headquarter with Wooden Furniture</t>
  </si>
  <si>
    <t>Consultancy Service for CMWU Documented Management System</t>
  </si>
  <si>
    <t>Consultancy service for preparation of CMWU strategic plan</t>
  </si>
  <si>
    <t>Consultancy Services for Design of major water supply projects</t>
  </si>
  <si>
    <t>QCBS</t>
  </si>
  <si>
    <t>IC</t>
  </si>
  <si>
    <t>Dr. Refat Rostom</t>
  </si>
  <si>
    <t xml:space="preserve">Engineering and Consulting Management Center </t>
  </si>
  <si>
    <t>16/10/2011</t>
  </si>
  <si>
    <t>13/11/2011</t>
  </si>
  <si>
    <t>14/12/2011</t>
  </si>
  <si>
    <t>19/12/2011</t>
  </si>
  <si>
    <t>18-Arp-12</t>
  </si>
  <si>
    <t>1</t>
  </si>
  <si>
    <t>4</t>
  </si>
  <si>
    <t>7</t>
  </si>
  <si>
    <t xml:space="preserve">Gemco </t>
  </si>
  <si>
    <t>Saqqa and Khudary</t>
  </si>
  <si>
    <t xml:space="preserve">Supply of Electromechanical spare parts, equipments and materials for sewage lifting stations, fittings, fixtures and pipes for WW distribution networks and 2000 </t>
  </si>
  <si>
    <t>Abed El Aziz Abu Rabi</t>
  </si>
  <si>
    <t>Electromechanical rehabilitation and upgrading of water wells including pumps replacement</t>
  </si>
  <si>
    <t xml:space="preserve">Electrical Service Contract for CMWU Water &amp; Wastewater Facilities </t>
  </si>
  <si>
    <t>Maged Zakout</t>
  </si>
  <si>
    <t>B.4</t>
  </si>
  <si>
    <t>C.3</t>
  </si>
  <si>
    <t>NS W 01–02/2012-GWSREP</t>
  </si>
  <si>
    <t>Al Abnia Al Haditha Co.</t>
  </si>
  <si>
    <t>NS W 02–02/2012-GWSREP</t>
  </si>
  <si>
    <t xml:space="preserve">Electro for Trade &amp; Contracting Co. </t>
  </si>
  <si>
    <t>PROCUREMENT PLAN</t>
  </si>
  <si>
    <r>
      <t xml:space="preserve">I.                   </t>
    </r>
    <r>
      <rPr>
        <b/>
        <u/>
        <sz val="11"/>
        <rFont val="Times New Roman"/>
        <family val="1"/>
      </rPr>
      <t>General</t>
    </r>
  </si>
  <si>
    <t xml:space="preserve">1.             Project information: </t>
  </si>
  <si>
    <t xml:space="preserve"> </t>
  </si>
  <si>
    <r>
      <t xml:space="preserve">·         Project Name: </t>
    </r>
    <r>
      <rPr>
        <sz val="11"/>
        <color indexed="8"/>
        <rFont val="Times New Roman"/>
        <family val="1"/>
      </rPr>
      <t xml:space="preserve"> </t>
    </r>
  </si>
  <si>
    <r>
      <t>·</t>
    </r>
    <r>
      <rPr>
        <sz val="11"/>
        <color indexed="8"/>
        <rFont val="Times New Roman"/>
        <family val="1"/>
      </rPr>
      <t xml:space="preserve">         </t>
    </r>
    <r>
      <rPr>
        <sz val="11"/>
        <rFont val="Times New Roman"/>
        <family val="1"/>
      </rPr>
      <t>Country:</t>
    </r>
    <r>
      <rPr>
        <sz val="11"/>
        <color indexed="8"/>
        <rFont val="Times New Roman"/>
        <family val="1"/>
      </rPr>
      <t xml:space="preserve"> </t>
    </r>
  </si>
  <si>
    <t>West Bank and Gaza</t>
  </si>
  <si>
    <t>II. Goods and Works</t>
  </si>
  <si>
    <t>1. Procurement Methods and Thresholds</t>
  </si>
  <si>
    <t>Category</t>
  </si>
  <si>
    <t>Method of Procurement</t>
  </si>
  <si>
    <t xml:space="preserve">Threshold </t>
  </si>
  <si>
    <t>Prior Review Threshold</t>
  </si>
  <si>
    <t>(US$ Equivalent)</t>
  </si>
  <si>
    <t>&lt;500,000</t>
  </si>
  <si>
    <t>First Contract</t>
  </si>
  <si>
    <t>Shopping</t>
  </si>
  <si>
    <t>&lt;100,000</t>
  </si>
  <si>
    <t>None</t>
  </si>
  <si>
    <t>Direct Contracting</t>
  </si>
  <si>
    <t>No threshold</t>
  </si>
  <si>
    <t>All contracts</t>
  </si>
  <si>
    <t>2 .     Pre-qualification. </t>
  </si>
  <si>
    <t>3.      Reference to Project Operational and Procurement Manual: NA</t>
  </si>
  <si>
    <r>
      <t xml:space="preserve">5.      Procurement Packages with Methods and Time Schedule – </t>
    </r>
    <r>
      <rPr>
        <b/>
        <sz val="11"/>
        <rFont val="Times New Roman"/>
        <family val="1"/>
      </rPr>
      <t xml:space="preserve">Attachment: Goods (Annex I), Works (Annex II) </t>
    </r>
    <r>
      <rPr>
        <sz val="11"/>
        <rFont val="Times New Roman"/>
        <family val="1"/>
      </rPr>
      <t xml:space="preserve">
</t>
    </r>
  </si>
  <si>
    <t xml:space="preserve">         </t>
  </si>
  <si>
    <t>III.       Selection of Consultants</t>
  </si>
  <si>
    <t>1 Selection Methods and Thresholds</t>
  </si>
  <si>
    <t xml:space="preserve">Selection Method </t>
  </si>
  <si>
    <t>Consulting Services Firms</t>
  </si>
  <si>
    <t>&lt;200,000</t>
  </si>
  <si>
    <t>Sole Source</t>
  </si>
  <si>
    <r>
      <t>Individuals</t>
    </r>
    <r>
      <rPr>
        <sz val="11"/>
        <rFont val="Times New Roman"/>
        <family val="1"/>
      </rPr>
      <t xml:space="preserve"> </t>
    </r>
  </si>
  <si>
    <t>Gaza Water Supply and Sewage Systems Improvement Projecy</t>
  </si>
  <si>
    <t>Gaza Water Supply and Sewager Systems Improvement Project WSSSIP</t>
  </si>
  <si>
    <t>Gaza Water Supply and Sewage Systems Improvement Project WSSSIP</t>
  </si>
  <si>
    <t>Palestinian Water Authority PWA</t>
  </si>
  <si>
    <t>PROJECT NAME: Gaza Water Supply and Sewage Systems Improvement Project WSSSIP</t>
  </si>
  <si>
    <t>CS 03-10/2011</t>
  </si>
  <si>
    <t>CS 01-07/2011</t>
  </si>
  <si>
    <t>CS 04-10/2011</t>
  </si>
  <si>
    <t>Auditing Services</t>
  </si>
  <si>
    <t>Monitoring &amp; Evaluation Consultant</t>
  </si>
  <si>
    <t>LCS</t>
  </si>
  <si>
    <t>To be implemented by MOF</t>
  </si>
  <si>
    <t>Environmental &amp; Social +Imapact Assessment</t>
  </si>
  <si>
    <t>&lt;2,000,000</t>
  </si>
  <si>
    <t>Non-Consultancy Services</t>
  </si>
  <si>
    <t xml:space="preserve">4.      Any Other Special Procurement Arrangements:  </t>
  </si>
  <si>
    <t>Supply Fuel for Water and Wastewater Facilities</t>
  </si>
  <si>
    <t xml:space="preserve">Planned </t>
  </si>
  <si>
    <t>QCBS/QBS</t>
  </si>
  <si>
    <t>First contract selected under each of the two methods and thereafter all contracts above $1,000,000</t>
  </si>
  <si>
    <t>FBS/CQS/LCS</t>
  </si>
  <si>
    <t>&lt;300,000</t>
  </si>
  <si>
    <t xml:space="preserve">First contract selected under each of the three methods </t>
  </si>
  <si>
    <t>First contract and thereafter all contracts above $300,000</t>
  </si>
  <si>
    <t>2.     Short list comprising entirely of national consultants: Short list of consultants for services, estimated to cost less than $300,000 equivalent per contract, may comprise entirely of national consultants in accordance with the provisions of paragraph 2.7 of the Consultant Guidelines.</t>
  </si>
  <si>
    <t>Closed</t>
  </si>
  <si>
    <t>Comp. No.</t>
  </si>
  <si>
    <t xml:space="preserve">Comp. No. </t>
  </si>
  <si>
    <t>2.2</t>
  </si>
  <si>
    <t>1.1</t>
  </si>
  <si>
    <t>NCB G 01-09/2011-WB-AFIII - Lot No. 1</t>
  </si>
  <si>
    <t>NCB G 01-09/2011-WB-AFIII - Lot No. 2</t>
  </si>
  <si>
    <t>NCB G 01-09/2011-WB-AFIII-Lot No. 3</t>
  </si>
  <si>
    <t>CS 01-04/2013-GWSSSIP</t>
  </si>
  <si>
    <t>S (Multiple)</t>
  </si>
  <si>
    <t>Electromechanical Rehabilitaion and Upgrading of water Wells Including Pumps Replacement &amp; Electro and Mechanical Repairs and Refurbishment of Electrical Power Supply generators for Water Facilities - Phase I</t>
  </si>
  <si>
    <t>Electromechanical Rehabilitaion and Upgrading of water Wells Including Pumps Replacement &amp; Electro and Mechanical Repairs and Refurbishment of Electrical Power Supply generators for Water Facilities - Phase II</t>
  </si>
  <si>
    <t xml:space="preserve">NCB
</t>
  </si>
  <si>
    <t>8</t>
  </si>
  <si>
    <t>9</t>
  </si>
  <si>
    <t>NS G 04-05/2013-GWSSSIP</t>
  </si>
  <si>
    <t>NGEST O&amp; M Consultancy</t>
  </si>
  <si>
    <t>NCB G 03A-03/2013-GWSSSIP</t>
  </si>
  <si>
    <t xml:space="preserve">NCB 
</t>
  </si>
  <si>
    <t xml:space="preserve">Al Abnia Al Haditha Co. </t>
  </si>
  <si>
    <t>Electro Company for General Trade &amp; Contracting LTD</t>
  </si>
  <si>
    <t>NCB W 02a-02/2013-GWSSSIP</t>
  </si>
  <si>
    <t>NCB W 02b-02/2013-GWSSSIP</t>
  </si>
  <si>
    <t>24-Jul-13</t>
  </si>
  <si>
    <t>Bahlol &amp; Salah for Petrol</t>
  </si>
  <si>
    <t>NS G 06-07/2013-GWSSSIP-Retendring</t>
  </si>
  <si>
    <t>Jerusalem Co.</t>
  </si>
  <si>
    <t>Electro Co.</t>
  </si>
  <si>
    <t>Ongoing</t>
  </si>
  <si>
    <t>Estimated  US$</t>
  </si>
  <si>
    <t>Esmael Alawa &amp; Sons Co.</t>
  </si>
  <si>
    <t>Abed Al Rahman Yasine Shops</t>
  </si>
  <si>
    <t>NCB G 03B-03/2013-GWSSSIP</t>
  </si>
  <si>
    <t>NCBW 04a-08/2013-GWSSSIP</t>
  </si>
  <si>
    <t>NCBW 04b-08/2013-GWSSSIP</t>
  </si>
  <si>
    <t xml:space="preserve">Abed El Rahman Yasine Sons Shops </t>
  </si>
  <si>
    <t>NCBW 05-08/2013-GWSSSIP</t>
  </si>
  <si>
    <t>NCB W 06-10/2013-GWSSSIP</t>
  </si>
  <si>
    <t>Gaza Water Supply and Sewage Systems Improvement Project GWSSSIP</t>
  </si>
  <si>
    <t>NS W 03-02/2013-GWSSSIP-Retendering</t>
  </si>
  <si>
    <t xml:space="preserve">Cancelled and Reallocated in Works catogary (Task no. D.3, Com. No. 1.1)  </t>
  </si>
  <si>
    <t>D.3</t>
  </si>
  <si>
    <r>
      <t>·</t>
    </r>
    <r>
      <rPr>
        <sz val="11"/>
        <color indexed="8"/>
        <rFont val="Times New Roman"/>
        <family val="1"/>
      </rPr>
      <t xml:space="preserve">         </t>
    </r>
    <r>
      <rPr>
        <sz val="11"/>
        <rFont val="Times New Roman"/>
        <family val="1"/>
      </rPr>
      <t xml:space="preserve">Project ID: </t>
    </r>
  </si>
  <si>
    <t>P101289</t>
  </si>
  <si>
    <t>Loan/Grant No.</t>
  </si>
  <si>
    <t>TF013564</t>
  </si>
  <si>
    <t>01-December-2013</t>
  </si>
  <si>
    <t>Proc Plan Revision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</si>
</sst>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 _F_-;\-* #,##0.00\ _F_-;_-* &quot;-&quot;??\ _F_-;_-@_-"/>
    <numFmt numFmtId="165" formatCode="[$-409]d\-mmm\-yy;@"/>
    <numFmt numFmtId="166" formatCode="[$-409]dd\-mmm\-yy;@"/>
  </numFmts>
  <fonts count="26" x14ac:knownFonts="1">
    <font>
      <sz val="11"/>
      <color theme="1"/>
      <name val="Calibri"/>
      <family val="2"/>
      <scheme val="minor"/>
    </font>
    <font>
      <sz val="11"/>
      <color theme="1"/>
      <name val="Calibri"/>
      <family val="2"/>
      <scheme val="minor"/>
    </font>
    <font>
      <sz val="10"/>
      <name val="Arial"/>
      <family val="2"/>
    </font>
    <font>
      <sz val="10"/>
      <name val="Arial"/>
      <family val="2"/>
    </font>
    <font>
      <b/>
      <sz val="11"/>
      <name val="Times New Roman"/>
      <family val="1"/>
    </font>
    <font>
      <b/>
      <sz val="12"/>
      <name val="Times New Roman"/>
      <family val="1"/>
    </font>
    <font>
      <b/>
      <sz val="11"/>
      <name val="Arial"/>
      <family val="2"/>
    </font>
    <font>
      <b/>
      <sz val="9"/>
      <name val="Arial"/>
      <family val="2"/>
    </font>
    <font>
      <sz val="8"/>
      <name val="Arial"/>
      <family val="2"/>
    </font>
    <font>
      <sz val="8"/>
      <color indexed="81"/>
      <name val="Tahoma"/>
      <family val="2"/>
    </font>
    <font>
      <b/>
      <sz val="8"/>
      <color indexed="81"/>
      <name val="Tahoma"/>
      <family val="2"/>
    </font>
    <font>
      <b/>
      <sz val="9"/>
      <name val="Calibri"/>
      <family val="2"/>
      <scheme val="minor"/>
    </font>
    <font>
      <b/>
      <sz val="8"/>
      <name val="Calibri"/>
      <family val="2"/>
      <scheme val="minor"/>
    </font>
    <font>
      <b/>
      <sz val="10"/>
      <name val="Calibri"/>
      <family val="2"/>
      <scheme val="minor"/>
    </font>
    <font>
      <sz val="9"/>
      <name val="Calibri"/>
      <family val="2"/>
      <scheme val="minor"/>
    </font>
    <font>
      <sz val="8"/>
      <name val="Calibri"/>
      <family val="2"/>
      <scheme val="minor"/>
    </font>
    <font>
      <sz val="11"/>
      <name val="Calibri"/>
      <family val="2"/>
      <scheme val="minor"/>
    </font>
    <font>
      <b/>
      <u/>
      <sz val="11"/>
      <name val="Times New Roman"/>
      <family val="1"/>
    </font>
    <font>
      <sz val="11"/>
      <name val="Times New Roman"/>
      <family val="1"/>
    </font>
    <font>
      <sz val="11"/>
      <color indexed="8"/>
      <name val="Times New Roman"/>
      <family val="1"/>
    </font>
    <font>
      <sz val="11"/>
      <color rgb="FF000000"/>
      <name val="Times New Roman"/>
      <family val="1"/>
    </font>
    <font>
      <sz val="12"/>
      <color theme="1"/>
      <name val="Times New Roman"/>
      <family val="1"/>
    </font>
    <font>
      <sz val="10"/>
      <name val="Calibri"/>
      <family val="2"/>
      <scheme val="minor"/>
    </font>
    <font>
      <b/>
      <sz val="12"/>
      <name val="Calibri"/>
      <family val="2"/>
      <scheme val="minor"/>
    </font>
    <font>
      <i/>
      <sz val="9"/>
      <name val="Calibri"/>
      <family val="2"/>
      <scheme val="minor"/>
    </font>
    <font>
      <b/>
      <sz val="13"/>
      <name val="Calibri"/>
      <family val="2"/>
      <scheme val="minor"/>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s>
  <cellStyleXfs count="12">
    <xf numFmtId="0" fontId="0" fillId="0" borderId="0"/>
    <xf numFmtId="0" fontId="2" fillId="0" borderId="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1"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cellStyleXfs>
  <cellXfs count="335">
    <xf numFmtId="0" fontId="0" fillId="0" borderId="0" xfId="0"/>
    <xf numFmtId="0" fontId="1" fillId="0" borderId="0" xfId="7" applyAlignment="1"/>
    <xf numFmtId="0" fontId="4" fillId="0" borderId="0" xfId="7" applyFont="1" applyAlignment="1"/>
    <xf numFmtId="0" fontId="18" fillId="0" borderId="0" xfId="7" applyFont="1" applyAlignment="1"/>
    <xf numFmtId="0" fontId="20" fillId="0" borderId="0" xfId="7" applyFont="1" applyAlignment="1"/>
    <xf numFmtId="0" fontId="17" fillId="0" borderId="0" xfId="7" applyFont="1" applyAlignment="1"/>
    <xf numFmtId="0" fontId="4" fillId="0" borderId="38" xfId="7" applyFont="1" applyBorder="1" applyAlignment="1">
      <alignment horizontal="center" vertical="top" wrapText="1"/>
    </xf>
    <xf numFmtId="0" fontId="4" fillId="0" borderId="41" xfId="7" applyFont="1" applyBorder="1" applyAlignment="1">
      <alignment horizontal="center" vertical="top" wrapText="1"/>
    </xf>
    <xf numFmtId="0" fontId="18" fillId="0" borderId="41" xfId="7" applyFont="1" applyBorder="1" applyAlignment="1">
      <alignment vertical="top" wrapText="1"/>
    </xf>
    <xf numFmtId="0" fontId="18" fillId="0" borderId="41" xfId="7" applyFont="1" applyBorder="1" applyAlignment="1">
      <alignment horizontal="center" vertical="top" wrapText="1"/>
    </xf>
    <xf numFmtId="0" fontId="18" fillId="0" borderId="0" xfId="7" applyFont="1" applyAlignment="1">
      <alignment horizontal="left"/>
    </xf>
    <xf numFmtId="0" fontId="2" fillId="0" borderId="0" xfId="7" applyFont="1" applyAlignment="1"/>
    <xf numFmtId="0" fontId="17" fillId="0" borderId="0" xfId="7" applyFont="1" applyBorder="1" applyAlignment="1"/>
    <xf numFmtId="0" fontId="18" fillId="0" borderId="0" xfId="7" applyFont="1" applyBorder="1" applyAlignment="1">
      <alignment horizontal="left" vertical="top" wrapText="1"/>
    </xf>
    <xf numFmtId="0" fontId="18" fillId="0" borderId="0" xfId="7" applyFont="1" applyBorder="1" applyAlignment="1">
      <alignment vertical="top" wrapText="1"/>
    </xf>
    <xf numFmtId="0" fontId="18" fillId="0" borderId="0" xfId="7" applyFont="1" applyBorder="1" applyAlignment="1">
      <alignment horizontal="center" vertical="top" wrapText="1"/>
    </xf>
    <xf numFmtId="0" fontId="4" fillId="0" borderId="51" xfId="7" applyFont="1" applyBorder="1" applyAlignment="1">
      <alignment horizontal="center" vertical="top" wrapText="1"/>
    </xf>
    <xf numFmtId="0" fontId="18" fillId="0" borderId="1" xfId="7" applyFont="1" applyBorder="1" applyAlignment="1">
      <alignment vertical="center" wrapText="1"/>
    </xf>
    <xf numFmtId="0" fontId="18" fillId="0" borderId="1" xfId="7" applyFont="1" applyBorder="1" applyAlignment="1">
      <alignment horizontal="center" vertical="center" wrapText="1"/>
    </xf>
    <xf numFmtId="0" fontId="21" fillId="0" borderId="1" xfId="0" applyFont="1" applyBorder="1" applyAlignment="1">
      <alignment vertical="center"/>
    </xf>
    <xf numFmtId="49" fontId="11" fillId="0" borderId="1" xfId="6" applyNumberFormat="1" applyFont="1" applyFill="1" applyBorder="1" applyAlignment="1" applyProtection="1">
      <alignment horizontal="center" vertical="center"/>
      <protection hidden="1"/>
    </xf>
    <xf numFmtId="49" fontId="11" fillId="0" borderId="1" xfId="6" applyNumberFormat="1" applyFont="1" applyFill="1" applyBorder="1" applyAlignment="1" applyProtection="1">
      <alignment horizontal="center" vertical="center" wrapText="1"/>
      <protection hidden="1"/>
    </xf>
    <xf numFmtId="49" fontId="11" fillId="0" borderId="1" xfId="5" applyNumberFormat="1" applyFont="1" applyFill="1" applyBorder="1" applyAlignment="1" applyProtection="1">
      <alignment horizontal="center" vertical="center" wrapText="1"/>
      <protection hidden="1"/>
    </xf>
    <xf numFmtId="49" fontId="11" fillId="0" borderId="5" xfId="5" applyNumberFormat="1" applyFont="1" applyFill="1" applyBorder="1" applyAlignment="1" applyProtection="1">
      <alignment horizontal="center" vertical="center" wrapText="1"/>
      <protection hidden="1"/>
    </xf>
    <xf numFmtId="49" fontId="11" fillId="0" borderId="9" xfId="5" applyNumberFormat="1" applyFont="1" applyFill="1" applyBorder="1" applyAlignment="1" applyProtection="1">
      <alignment horizontal="center" vertical="center" wrapText="1"/>
      <protection hidden="1"/>
    </xf>
    <xf numFmtId="49" fontId="14" fillId="0" borderId="7" xfId="5" applyNumberFormat="1" applyFont="1" applyFill="1" applyBorder="1" applyAlignment="1" applyProtection="1">
      <alignment vertical="center"/>
      <protection hidden="1"/>
    </xf>
    <xf numFmtId="49" fontId="14" fillId="0" borderId="7" xfId="5" applyNumberFormat="1" applyFont="1" applyFill="1" applyBorder="1" applyAlignment="1" applyProtection="1">
      <alignment vertical="center" wrapText="1"/>
      <protection hidden="1"/>
    </xf>
    <xf numFmtId="49" fontId="14" fillId="0" borderId="9" xfId="5" applyNumberFormat="1" applyFont="1" applyFill="1" applyBorder="1" applyAlignment="1" applyProtection="1">
      <alignment vertical="center"/>
      <protection hidden="1"/>
    </xf>
    <xf numFmtId="166" fontId="14" fillId="0" borderId="1" xfId="1" applyNumberFormat="1" applyFont="1" applyFill="1" applyBorder="1" applyAlignment="1" applyProtection="1">
      <alignment horizontal="center" vertical="center"/>
      <protection hidden="1"/>
    </xf>
    <xf numFmtId="164" fontId="14" fillId="0" borderId="1" xfId="2" applyFont="1" applyFill="1" applyBorder="1" applyAlignment="1" applyProtection="1">
      <alignment horizontal="center" vertical="center"/>
      <protection hidden="1"/>
    </xf>
    <xf numFmtId="165" fontId="14" fillId="0" borderId="1" xfId="1" applyNumberFormat="1" applyFont="1" applyFill="1" applyBorder="1" applyAlignment="1" applyProtection="1">
      <alignment horizontal="center" vertical="center"/>
      <protection hidden="1"/>
    </xf>
    <xf numFmtId="164" fontId="14" fillId="0" borderId="1" xfId="2" applyFont="1" applyFill="1" applyBorder="1" applyAlignment="1" applyProtection="1">
      <alignment vertical="center"/>
      <protection hidden="1"/>
    </xf>
    <xf numFmtId="49" fontId="14" fillId="0" borderId="1" xfId="5" applyNumberFormat="1" applyFont="1" applyFill="1" applyBorder="1" applyAlignment="1" applyProtection="1">
      <alignment horizontal="center" vertical="center" wrapText="1"/>
      <protection hidden="1"/>
    </xf>
    <xf numFmtId="49" fontId="14" fillId="0" borderId="1" xfId="5" applyNumberFormat="1" applyFont="1" applyFill="1" applyBorder="1" applyAlignment="1" applyProtection="1">
      <alignment vertical="center" wrapText="1"/>
      <protection hidden="1"/>
    </xf>
    <xf numFmtId="14" fontId="14" fillId="0" borderId="1" xfId="1" applyNumberFormat="1" applyFont="1" applyFill="1" applyBorder="1" applyAlignment="1" applyProtection="1">
      <alignment horizontal="center" vertical="center"/>
      <protection hidden="1"/>
    </xf>
    <xf numFmtId="4" fontId="14" fillId="0" borderId="2" xfId="1" applyNumberFormat="1" applyFont="1" applyFill="1" applyBorder="1" applyAlignment="1" applyProtection="1">
      <alignment horizontal="center" vertical="center"/>
      <protection hidden="1"/>
    </xf>
    <xf numFmtId="49" fontId="14" fillId="0" borderId="11" xfId="5" applyNumberFormat="1" applyFont="1" applyFill="1" applyBorder="1" applyAlignment="1" applyProtection="1">
      <alignment horizontal="center" vertical="center"/>
      <protection hidden="1"/>
    </xf>
    <xf numFmtId="49" fontId="14" fillId="0" borderId="11" xfId="5" applyNumberFormat="1" applyFont="1" applyFill="1" applyBorder="1" applyAlignment="1" applyProtection="1">
      <alignment vertical="center"/>
      <protection hidden="1"/>
    </xf>
    <xf numFmtId="49" fontId="14" fillId="0" borderId="13" xfId="5" applyNumberFormat="1" applyFont="1" applyFill="1" applyBorder="1" applyAlignment="1" applyProtection="1">
      <alignment vertical="center" wrapText="1"/>
      <protection hidden="1"/>
    </xf>
    <xf numFmtId="49" fontId="14" fillId="0" borderId="13" xfId="5" applyNumberFormat="1" applyFont="1" applyFill="1" applyBorder="1" applyAlignment="1" applyProtection="1">
      <alignment horizontal="center" vertical="center"/>
      <protection hidden="1"/>
    </xf>
    <xf numFmtId="164" fontId="11" fillId="0" borderId="1" xfId="2" applyFont="1" applyFill="1" applyBorder="1" applyAlignment="1" applyProtection="1">
      <alignment horizontal="center" vertical="center"/>
      <protection hidden="1"/>
    </xf>
    <xf numFmtId="166" fontId="11" fillId="0" borderId="1" xfId="1" applyNumberFormat="1" applyFont="1" applyFill="1" applyBorder="1" applyAlignment="1" applyProtection="1">
      <alignment horizontal="center" vertical="center"/>
      <protection hidden="1"/>
    </xf>
    <xf numFmtId="14" fontId="11" fillId="0" borderId="1" xfId="1" applyNumberFormat="1" applyFont="1" applyFill="1" applyBorder="1" applyAlignment="1" applyProtection="1">
      <alignment horizontal="center" vertical="center"/>
      <protection hidden="1"/>
    </xf>
    <xf numFmtId="165" fontId="11" fillId="0" borderId="1" xfId="1" applyNumberFormat="1" applyFont="1" applyFill="1" applyBorder="1" applyAlignment="1" applyProtection="1">
      <alignment horizontal="center" vertical="center"/>
      <protection hidden="1"/>
    </xf>
    <xf numFmtId="4" fontId="11" fillId="0" borderId="1" xfId="5" applyNumberFormat="1" applyFont="1" applyFill="1" applyBorder="1" applyAlignment="1" applyProtection="1">
      <alignment horizontal="center" vertical="center" wrapText="1"/>
      <protection hidden="1"/>
    </xf>
    <xf numFmtId="165" fontId="11" fillId="0" borderId="1" xfId="5" applyNumberFormat="1" applyFont="1" applyFill="1" applyBorder="1" applyAlignment="1" applyProtection="1">
      <alignment vertical="center" wrapText="1"/>
      <protection hidden="1"/>
    </xf>
    <xf numFmtId="165" fontId="11" fillId="0" borderId="1" xfId="5" applyNumberFormat="1" applyFont="1" applyFill="1" applyBorder="1" applyAlignment="1" applyProtection="1">
      <alignment horizontal="center" vertical="center" wrapText="1"/>
      <protection hidden="1"/>
    </xf>
    <xf numFmtId="49" fontId="14" fillId="0" borderId="2" xfId="5" applyNumberFormat="1" applyFont="1" applyFill="1" applyBorder="1" applyAlignment="1" applyProtection="1">
      <alignment horizontal="center" vertical="center"/>
      <protection hidden="1"/>
    </xf>
    <xf numFmtId="49" fontId="14" fillId="0" borderId="5" xfId="6" applyNumberFormat="1" applyFont="1" applyFill="1" applyBorder="1" applyAlignment="1" applyProtection="1">
      <alignment horizontal="center" vertical="center" wrapText="1"/>
      <protection hidden="1"/>
    </xf>
    <xf numFmtId="4" fontId="11" fillId="0" borderId="2" xfId="1" applyNumberFormat="1" applyFont="1" applyFill="1" applyBorder="1" applyAlignment="1" applyProtection="1">
      <alignment vertical="center"/>
      <protection hidden="1"/>
    </xf>
    <xf numFmtId="49" fontId="14" fillId="0" borderId="13" xfId="5" applyNumberFormat="1" applyFont="1" applyFill="1" applyBorder="1" applyAlignment="1" applyProtection="1">
      <alignment vertical="center"/>
      <protection hidden="1"/>
    </xf>
    <xf numFmtId="49" fontId="14" fillId="0" borderId="12" xfId="5" applyNumberFormat="1" applyFont="1" applyFill="1" applyBorder="1" applyAlignment="1" applyProtection="1">
      <alignment vertical="center"/>
      <protection hidden="1"/>
    </xf>
    <xf numFmtId="0" fontId="11" fillId="0" borderId="0" xfId="5" applyNumberFormat="1" applyFont="1" applyFill="1" applyAlignment="1" applyProtection="1">
      <alignment vertical="center"/>
      <protection hidden="1"/>
    </xf>
    <xf numFmtId="49" fontId="11" fillId="0" borderId="18" xfId="5" applyNumberFormat="1" applyFont="1" applyFill="1" applyBorder="1" applyAlignment="1" applyProtection="1">
      <alignment horizontal="center" vertical="center" wrapText="1"/>
      <protection hidden="1"/>
    </xf>
    <xf numFmtId="49" fontId="11" fillId="0" borderId="20" xfId="5" applyNumberFormat="1" applyFont="1" applyFill="1" applyBorder="1" applyAlignment="1" applyProtection="1">
      <alignment horizontal="center" vertical="center" wrapText="1"/>
      <protection hidden="1"/>
    </xf>
    <xf numFmtId="49" fontId="11" fillId="0" borderId="2" xfId="5" applyNumberFormat="1" applyFont="1" applyFill="1" applyBorder="1" applyAlignment="1" applyProtection="1">
      <alignment horizontal="center" vertical="center" wrapText="1"/>
      <protection hidden="1"/>
    </xf>
    <xf numFmtId="3" fontId="11" fillId="0" borderId="2" xfId="5" applyNumberFormat="1" applyFont="1" applyFill="1" applyBorder="1" applyAlignment="1" applyProtection="1">
      <alignment horizontal="center" vertical="center"/>
      <protection hidden="1"/>
    </xf>
    <xf numFmtId="49" fontId="11" fillId="0" borderId="0" xfId="5" applyNumberFormat="1" applyFont="1" applyFill="1" applyAlignment="1" applyProtection="1">
      <alignment horizontal="center" vertical="center"/>
      <protection hidden="1"/>
    </xf>
    <xf numFmtId="4" fontId="11" fillId="0" borderId="0" xfId="5" applyNumberFormat="1" applyFont="1" applyFill="1" applyAlignment="1" applyProtection="1">
      <alignment horizontal="center" vertical="center"/>
      <protection hidden="1"/>
    </xf>
    <xf numFmtId="49" fontId="11" fillId="0" borderId="17" xfId="5" applyNumberFormat="1" applyFont="1" applyFill="1" applyBorder="1" applyAlignment="1" applyProtection="1">
      <alignment horizontal="center" vertical="center" wrapText="1"/>
      <protection hidden="1"/>
    </xf>
    <xf numFmtId="49" fontId="11" fillId="0" borderId="16" xfId="5" applyNumberFormat="1" applyFont="1" applyFill="1" applyBorder="1" applyAlignment="1" applyProtection="1">
      <alignment horizontal="center" vertical="center" wrapText="1"/>
      <protection hidden="1"/>
    </xf>
    <xf numFmtId="49" fontId="11" fillId="0" borderId="3" xfId="5" applyNumberFormat="1" applyFont="1" applyFill="1" applyBorder="1" applyAlignment="1" applyProtection="1">
      <alignment horizontal="center" vertical="center" wrapText="1"/>
      <protection hidden="1"/>
    </xf>
    <xf numFmtId="3" fontId="11" fillId="0" borderId="3" xfId="5" applyNumberFormat="1" applyFont="1" applyFill="1" applyBorder="1" applyAlignment="1" applyProtection="1">
      <alignment horizontal="center" vertical="center"/>
      <protection hidden="1"/>
    </xf>
    <xf numFmtId="49" fontId="12" fillId="0" borderId="0" xfId="5" applyNumberFormat="1" applyFont="1" applyFill="1" applyAlignment="1" applyProtection="1">
      <alignment vertical="center" wrapText="1"/>
      <protection hidden="1"/>
    </xf>
    <xf numFmtId="49" fontId="23" fillId="0" borderId="0" xfId="5" applyNumberFormat="1" applyFont="1" applyFill="1" applyAlignment="1" applyProtection="1">
      <alignment horizontal="center" vertical="center"/>
      <protection hidden="1"/>
    </xf>
    <xf numFmtId="49" fontId="23" fillId="0" borderId="0" xfId="5" applyNumberFormat="1" applyFont="1" applyFill="1" applyAlignment="1" applyProtection="1">
      <alignment vertical="center"/>
      <protection hidden="1"/>
    </xf>
    <xf numFmtId="0" fontId="22" fillId="0" borderId="0" xfId="1" applyFont="1" applyFill="1"/>
    <xf numFmtId="49" fontId="13" fillId="0" borderId="0" xfId="5" applyNumberFormat="1" applyFont="1" applyFill="1" applyAlignment="1" applyProtection="1">
      <alignment horizontal="left" vertical="center"/>
      <protection hidden="1"/>
    </xf>
    <xf numFmtId="49" fontId="23" fillId="0" borderId="0" xfId="5" applyNumberFormat="1" applyFont="1" applyFill="1" applyAlignment="1" applyProtection="1">
      <alignment horizontal="left" vertical="center"/>
      <protection hidden="1"/>
    </xf>
    <xf numFmtId="2" fontId="23" fillId="0" borderId="0" xfId="5" applyNumberFormat="1" applyFont="1" applyFill="1" applyAlignment="1" applyProtection="1">
      <alignment horizontal="center" vertical="center"/>
      <protection hidden="1"/>
    </xf>
    <xf numFmtId="0" fontId="16" fillId="0" borderId="0" xfId="0" applyFont="1" applyFill="1"/>
    <xf numFmtId="0" fontId="16" fillId="0" borderId="0" xfId="0" applyFont="1" applyFill="1" applyBorder="1"/>
    <xf numFmtId="49" fontId="11" fillId="0" borderId="1" xfId="5" applyNumberFormat="1" applyFont="1" applyFill="1" applyBorder="1" applyAlignment="1" applyProtection="1">
      <alignment horizontal="center" vertical="center" wrapText="1"/>
      <protection hidden="1"/>
    </xf>
    <xf numFmtId="49" fontId="11" fillId="0" borderId="11" xfId="5" applyNumberFormat="1" applyFont="1" applyFill="1" applyBorder="1" applyAlignment="1" applyProtection="1">
      <alignment horizontal="center" vertical="center" wrapText="1"/>
      <protection hidden="1"/>
    </xf>
    <xf numFmtId="0" fontId="13" fillId="0" borderId="0" xfId="0" applyFont="1" applyFill="1"/>
    <xf numFmtId="49" fontId="11" fillId="0" borderId="11" xfId="5" applyNumberFormat="1" applyFont="1" applyFill="1" applyBorder="1" applyAlignment="1" applyProtection="1">
      <alignment vertical="center"/>
      <protection hidden="1"/>
    </xf>
    <xf numFmtId="0" fontId="14" fillId="0" borderId="0" xfId="0" applyFont="1" applyFill="1"/>
    <xf numFmtId="43" fontId="14" fillId="0" borderId="5" xfId="11" applyFont="1" applyFill="1" applyBorder="1" applyAlignment="1" applyProtection="1">
      <alignment vertical="center" wrapText="1"/>
      <protection hidden="1"/>
    </xf>
    <xf numFmtId="164" fontId="14" fillId="0" borderId="1" xfId="2" applyFont="1" applyFill="1" applyBorder="1" applyAlignment="1" applyProtection="1">
      <alignment vertical="center" wrapText="1"/>
      <protection hidden="1"/>
    </xf>
    <xf numFmtId="14" fontId="14" fillId="0" borderId="1" xfId="1" applyNumberFormat="1" applyFont="1" applyFill="1" applyBorder="1" applyAlignment="1" applyProtection="1">
      <alignment vertical="center" wrapText="1"/>
      <protection hidden="1"/>
    </xf>
    <xf numFmtId="14" fontId="14" fillId="0" borderId="5" xfId="1" applyNumberFormat="1" applyFont="1" applyFill="1" applyBorder="1" applyAlignment="1" applyProtection="1">
      <alignment vertical="center"/>
      <protection hidden="1"/>
    </xf>
    <xf numFmtId="4" fontId="14" fillId="0" borderId="5" xfId="1" applyNumberFormat="1" applyFont="1" applyFill="1" applyBorder="1" applyAlignment="1" applyProtection="1">
      <alignment vertical="center"/>
      <protection hidden="1"/>
    </xf>
    <xf numFmtId="4" fontId="14" fillId="0" borderId="1" xfId="1" applyNumberFormat="1" applyFont="1" applyFill="1" applyBorder="1" applyAlignment="1" applyProtection="1">
      <alignment vertical="center"/>
      <protection hidden="1"/>
    </xf>
    <xf numFmtId="43" fontId="14" fillId="0" borderId="1" xfId="11" applyFont="1" applyFill="1" applyBorder="1" applyAlignment="1" applyProtection="1">
      <alignment vertical="center" wrapText="1"/>
      <protection hidden="1"/>
    </xf>
    <xf numFmtId="164" fontId="14" fillId="0" borderId="1" xfId="2" applyFont="1" applyFill="1" applyBorder="1" applyAlignment="1" applyProtection="1">
      <alignment horizontal="center" vertical="center" wrapText="1"/>
      <protection hidden="1"/>
    </xf>
    <xf numFmtId="4" fontId="14" fillId="0" borderId="1" xfId="5" applyNumberFormat="1" applyFont="1" applyFill="1" applyBorder="1" applyAlignment="1" applyProtection="1">
      <alignment horizontal="center" vertical="center" wrapText="1"/>
      <protection hidden="1"/>
    </xf>
    <xf numFmtId="165" fontId="14" fillId="0" borderId="1" xfId="5" applyNumberFormat="1" applyFont="1" applyFill="1" applyBorder="1" applyAlignment="1" applyProtection="1">
      <alignment horizontal="center" vertical="center" wrapText="1"/>
      <protection hidden="1"/>
    </xf>
    <xf numFmtId="14" fontId="14" fillId="0" borderId="1" xfId="1" applyNumberFormat="1" applyFont="1" applyFill="1" applyBorder="1" applyAlignment="1" applyProtection="1">
      <alignment vertical="center"/>
      <protection hidden="1"/>
    </xf>
    <xf numFmtId="4" fontId="14" fillId="0" borderId="1" xfId="1" applyNumberFormat="1" applyFont="1" applyFill="1" applyBorder="1" applyAlignment="1" applyProtection="1">
      <alignment horizontal="center" vertical="center"/>
      <protection hidden="1"/>
    </xf>
    <xf numFmtId="49" fontId="14" fillId="0" borderId="2" xfId="5" applyNumberFormat="1" applyFont="1" applyFill="1" applyBorder="1" applyAlignment="1" applyProtection="1">
      <alignment horizontal="center" vertical="center" wrapText="1"/>
      <protection hidden="1"/>
    </xf>
    <xf numFmtId="14" fontId="14" fillId="0" borderId="44" xfId="1" applyNumberFormat="1" applyFont="1" applyFill="1" applyBorder="1" applyAlignment="1" applyProtection="1">
      <alignment horizontal="center" vertical="center" wrapText="1"/>
      <protection hidden="1"/>
    </xf>
    <xf numFmtId="14" fontId="14" fillId="0" borderId="44" xfId="1" applyNumberFormat="1" applyFont="1" applyFill="1" applyBorder="1" applyAlignment="1" applyProtection="1">
      <alignment horizontal="center" vertical="center"/>
      <protection hidden="1"/>
    </xf>
    <xf numFmtId="4" fontId="14" fillId="0" borderId="44" xfId="1" applyNumberFormat="1" applyFont="1" applyFill="1" applyBorder="1" applyAlignment="1" applyProtection="1">
      <alignment horizontal="center" vertical="center"/>
      <protection hidden="1"/>
    </xf>
    <xf numFmtId="14" fontId="14" fillId="0" borderId="2" xfId="1" applyNumberFormat="1" applyFont="1" applyFill="1" applyBorder="1" applyAlignment="1" applyProtection="1">
      <alignment horizontal="center" vertical="center"/>
      <protection hidden="1"/>
    </xf>
    <xf numFmtId="14" fontId="14" fillId="0" borderId="54" xfId="1" applyNumberFormat="1" applyFont="1" applyFill="1" applyBorder="1" applyAlignment="1" applyProtection="1">
      <alignment horizontal="center" vertical="center"/>
      <protection hidden="1"/>
    </xf>
    <xf numFmtId="164" fontId="14" fillId="0" borderId="2" xfId="2" applyFont="1" applyFill="1" applyBorder="1" applyAlignment="1" applyProtection="1">
      <alignment horizontal="center" vertical="center" wrapText="1"/>
      <protection hidden="1"/>
    </xf>
    <xf numFmtId="49" fontId="14" fillId="0" borderId="5" xfId="6" applyNumberFormat="1" applyFont="1" applyFill="1" applyBorder="1" applyAlignment="1" applyProtection="1">
      <alignment vertical="center" wrapText="1"/>
      <protection hidden="1"/>
    </xf>
    <xf numFmtId="14" fontId="11" fillId="0" borderId="5" xfId="1" applyNumberFormat="1" applyFont="1" applyFill="1" applyBorder="1" applyAlignment="1" applyProtection="1">
      <alignment vertical="center" wrapText="1"/>
      <protection hidden="1"/>
    </xf>
    <xf numFmtId="49" fontId="14" fillId="0" borderId="1" xfId="6" applyNumberFormat="1" applyFont="1" applyFill="1" applyBorder="1" applyAlignment="1" applyProtection="1">
      <alignment horizontal="center" vertical="center" wrapText="1"/>
      <protection hidden="1"/>
    </xf>
    <xf numFmtId="164" fontId="11" fillId="0" borderId="2" xfId="2" applyFont="1" applyFill="1" applyBorder="1" applyAlignment="1" applyProtection="1">
      <alignment horizontal="center" vertical="center"/>
      <protection hidden="1"/>
    </xf>
    <xf numFmtId="14" fontId="11" fillId="0" borderId="1" xfId="1" applyNumberFormat="1" applyFont="1" applyFill="1" applyBorder="1" applyAlignment="1" applyProtection="1">
      <alignment horizontal="center" vertical="center" wrapText="1"/>
      <protection hidden="1"/>
    </xf>
    <xf numFmtId="0" fontId="14" fillId="0" borderId="2" xfId="1" applyFont="1" applyFill="1" applyBorder="1" applyAlignment="1">
      <alignment horizontal="center" wrapText="1"/>
    </xf>
    <xf numFmtId="164" fontId="11" fillId="0" borderId="2" xfId="2" applyFont="1" applyFill="1" applyBorder="1" applyAlignment="1" applyProtection="1">
      <alignment vertical="center"/>
      <protection hidden="1"/>
    </xf>
    <xf numFmtId="4" fontId="11" fillId="0" borderId="2" xfId="1" applyNumberFormat="1" applyFont="1" applyFill="1" applyBorder="1" applyAlignment="1" applyProtection="1">
      <alignment horizontal="center" vertical="center"/>
      <protection hidden="1"/>
    </xf>
    <xf numFmtId="14" fontId="11" fillId="0" borderId="1" xfId="1" applyNumberFormat="1" applyFont="1" applyFill="1" applyBorder="1" applyAlignment="1" applyProtection="1">
      <alignment vertical="center" wrapText="1"/>
      <protection hidden="1"/>
    </xf>
    <xf numFmtId="164" fontId="11" fillId="0" borderId="1" xfId="2" applyFont="1" applyFill="1" applyBorder="1" applyAlignment="1" applyProtection="1">
      <alignment horizontal="center" vertical="center" wrapText="1"/>
      <protection hidden="1"/>
    </xf>
    <xf numFmtId="0" fontId="14" fillId="0" borderId="0" xfId="0" applyFont="1" applyFill="1" applyAlignment="1">
      <alignment horizontal="center" vertical="center"/>
    </xf>
    <xf numFmtId="0" fontId="16" fillId="0" borderId="0" xfId="0" applyFont="1" applyFill="1" applyAlignment="1">
      <alignment horizontal="center" vertical="center"/>
    </xf>
    <xf numFmtId="49" fontId="11" fillId="0" borderId="8" xfId="5" applyNumberFormat="1" applyFont="1" applyFill="1" applyBorder="1" applyAlignment="1" applyProtection="1">
      <alignment horizontal="center" vertical="center"/>
      <protection hidden="1"/>
    </xf>
    <xf numFmtId="49" fontId="11" fillId="0" borderId="7" xfId="5" applyNumberFormat="1" applyFont="1" applyFill="1" applyBorder="1" applyAlignment="1" applyProtection="1">
      <alignment vertical="center"/>
      <protection hidden="1"/>
    </xf>
    <xf numFmtId="49" fontId="11" fillId="0" borderId="7" xfId="5" applyNumberFormat="1" applyFont="1" applyFill="1" applyBorder="1" applyAlignment="1" applyProtection="1">
      <alignment vertical="center" wrapText="1"/>
      <protection hidden="1"/>
    </xf>
    <xf numFmtId="49" fontId="11" fillId="0" borderId="9" xfId="5" applyNumberFormat="1" applyFont="1" applyFill="1" applyBorder="1" applyAlignment="1" applyProtection="1">
      <alignment vertical="center"/>
      <protection hidden="1"/>
    </xf>
    <xf numFmtId="4" fontId="14" fillId="0" borderId="1" xfId="0" applyNumberFormat="1" applyFont="1" applyFill="1" applyBorder="1" applyAlignment="1" applyProtection="1">
      <alignment horizontal="center" vertical="center"/>
      <protection hidden="1"/>
    </xf>
    <xf numFmtId="165" fontId="14" fillId="0" borderId="1" xfId="0" applyNumberFormat="1" applyFont="1" applyFill="1" applyBorder="1" applyAlignment="1" applyProtection="1">
      <alignment horizontal="center" vertical="center"/>
      <protection hidden="1"/>
    </xf>
    <xf numFmtId="14" fontId="14" fillId="0" borderId="1" xfId="0" applyNumberFormat="1" applyFont="1" applyFill="1" applyBorder="1" applyAlignment="1" applyProtection="1">
      <alignment horizontal="center" vertical="center" wrapText="1"/>
      <protection hidden="1"/>
    </xf>
    <xf numFmtId="0" fontId="15" fillId="0" borderId="0" xfId="0" applyFont="1" applyFill="1" applyAlignment="1" applyProtection="1">
      <alignment vertical="center"/>
      <protection hidden="1"/>
    </xf>
    <xf numFmtId="49" fontId="11" fillId="0" borderId="2" xfId="5" applyNumberFormat="1" applyFont="1" applyFill="1" applyBorder="1" applyAlignment="1" applyProtection="1">
      <alignment horizontal="center" vertical="center"/>
      <protection hidden="1"/>
    </xf>
    <xf numFmtId="49" fontId="11" fillId="0" borderId="10" xfId="5" applyNumberFormat="1" applyFont="1" applyFill="1" applyBorder="1" applyAlignment="1" applyProtection="1">
      <alignment horizontal="center" vertical="center" wrapText="1"/>
      <protection hidden="1"/>
    </xf>
    <xf numFmtId="49" fontId="11" fillId="0" borderId="4" xfId="5" applyNumberFormat="1" applyFont="1" applyFill="1" applyBorder="1" applyAlignment="1" applyProtection="1">
      <alignment horizontal="center" vertical="center" wrapText="1"/>
      <protection hidden="1"/>
    </xf>
    <xf numFmtId="3" fontId="11" fillId="0" borderId="4" xfId="5" applyNumberFormat="1" applyFont="1" applyFill="1" applyBorder="1" applyAlignment="1" applyProtection="1">
      <alignment horizontal="center" vertical="center"/>
      <protection hidden="1"/>
    </xf>
    <xf numFmtId="49" fontId="11" fillId="0" borderId="0" xfId="10" applyNumberFormat="1" applyFont="1" applyFill="1" applyAlignment="1">
      <alignment horizontal="center" vertical="center"/>
    </xf>
    <xf numFmtId="49" fontId="11" fillId="0" borderId="0" xfId="10" applyNumberFormat="1" applyFont="1" applyFill="1" applyBorder="1" applyAlignment="1">
      <alignment horizontal="center" vertical="center"/>
    </xf>
    <xf numFmtId="0" fontId="6" fillId="0" borderId="0" xfId="10" applyFont="1" applyFill="1" applyAlignment="1">
      <alignment vertical="center"/>
    </xf>
    <xf numFmtId="0" fontId="7" fillId="0" borderId="0" xfId="10" applyFont="1" applyFill="1" applyAlignment="1">
      <alignment vertical="center"/>
    </xf>
    <xf numFmtId="49" fontId="11" fillId="0" borderId="25" xfId="10" applyNumberFormat="1" applyFont="1" applyFill="1" applyBorder="1" applyAlignment="1">
      <alignment horizontal="center" vertical="center"/>
    </xf>
    <xf numFmtId="49" fontId="11" fillId="0" borderId="22" xfId="10" applyNumberFormat="1" applyFont="1" applyFill="1" applyBorder="1" applyAlignment="1">
      <alignment horizontal="center" vertical="center" wrapText="1"/>
    </xf>
    <xf numFmtId="49" fontId="14" fillId="0" borderId="26" xfId="10" applyNumberFormat="1" applyFont="1" applyFill="1" applyBorder="1" applyAlignment="1">
      <alignment horizontal="center" vertical="center" wrapText="1"/>
    </xf>
    <xf numFmtId="49" fontId="14" fillId="0" borderId="44" xfId="5" applyNumberFormat="1" applyFont="1" applyFill="1" applyBorder="1" applyAlignment="1" applyProtection="1">
      <alignment horizontal="center" vertical="center" wrapText="1"/>
      <protection hidden="1"/>
    </xf>
    <xf numFmtId="49" fontId="14" fillId="0" borderId="27" xfId="10" applyNumberFormat="1" applyFont="1" applyFill="1" applyBorder="1" applyAlignment="1">
      <alignment horizontal="center" vertical="center" wrapText="1"/>
    </xf>
    <xf numFmtId="49" fontId="14" fillId="0" borderId="32" xfId="10" applyNumberFormat="1" applyFont="1" applyFill="1" applyBorder="1" applyAlignment="1">
      <alignment horizontal="center" vertical="center"/>
    </xf>
    <xf numFmtId="49" fontId="14" fillId="0" borderId="32" xfId="10" applyNumberFormat="1" applyFont="1" applyFill="1" applyBorder="1" applyAlignment="1">
      <alignment vertical="center"/>
    </xf>
    <xf numFmtId="49" fontId="14" fillId="0" borderId="13" xfId="10" applyNumberFormat="1" applyFont="1" applyFill="1" applyBorder="1" applyAlignment="1">
      <alignment vertical="center"/>
    </xf>
    <xf numFmtId="14" fontId="14" fillId="0" borderId="13" xfId="10" applyNumberFormat="1" applyFont="1" applyFill="1" applyBorder="1" applyAlignment="1">
      <alignment vertical="center"/>
    </xf>
    <xf numFmtId="14" fontId="14" fillId="0" borderId="33" xfId="10" applyNumberFormat="1" applyFont="1" applyFill="1" applyBorder="1" applyAlignment="1">
      <alignment vertical="center"/>
    </xf>
    <xf numFmtId="49" fontId="14" fillId="0" borderId="1" xfId="10" applyNumberFormat="1" applyFont="1" applyFill="1" applyBorder="1" applyAlignment="1">
      <alignment horizontal="center" vertical="center" wrapText="1"/>
    </xf>
    <xf numFmtId="3" fontId="14" fillId="0" borderId="12" xfId="10" applyNumberFormat="1" applyFont="1" applyFill="1" applyBorder="1" applyAlignment="1" applyProtection="1">
      <alignment horizontal="center" vertical="center"/>
      <protection locked="0"/>
    </xf>
    <xf numFmtId="49" fontId="24" fillId="0" borderId="1" xfId="10" applyNumberFormat="1" applyFont="1" applyFill="1" applyBorder="1" applyAlignment="1" applyProtection="1">
      <alignment horizontal="center" vertical="center"/>
      <protection locked="0"/>
    </xf>
    <xf numFmtId="14" fontId="14" fillId="0" borderId="1" xfId="10" applyNumberFormat="1" applyFont="1" applyFill="1" applyBorder="1" applyAlignment="1" applyProtection="1">
      <alignment horizontal="center" vertical="center"/>
      <protection locked="0"/>
    </xf>
    <xf numFmtId="165" fontId="14" fillId="0" borderId="1" xfId="10" applyNumberFormat="1" applyFont="1" applyFill="1" applyBorder="1" applyAlignment="1" applyProtection="1">
      <alignment horizontal="center" vertical="center"/>
      <protection locked="0"/>
    </xf>
    <xf numFmtId="14" fontId="14" fillId="0" borderId="35" xfId="10" applyNumberFormat="1" applyFont="1" applyFill="1" applyBorder="1" applyAlignment="1" applyProtection="1">
      <alignment horizontal="center" vertical="center"/>
      <protection locked="0"/>
    </xf>
    <xf numFmtId="0" fontId="8" fillId="0" borderId="0" xfId="10" applyFont="1" applyFill="1" applyAlignment="1">
      <alignment vertical="center"/>
    </xf>
    <xf numFmtId="165" fontId="14" fillId="0" borderId="2" xfId="10" applyNumberFormat="1" applyFont="1" applyFill="1" applyBorder="1" applyAlignment="1" applyProtection="1">
      <alignment vertical="center"/>
      <protection locked="0"/>
    </xf>
    <xf numFmtId="49" fontId="11" fillId="0" borderId="13" xfId="10" applyNumberFormat="1" applyFont="1" applyFill="1" applyBorder="1" applyAlignment="1">
      <alignment vertical="center"/>
    </xf>
    <xf numFmtId="165" fontId="14" fillId="0" borderId="13" xfId="10" applyNumberFormat="1" applyFont="1" applyFill="1" applyBorder="1" applyAlignment="1">
      <alignment vertical="center"/>
    </xf>
    <xf numFmtId="4" fontId="14" fillId="0" borderId="13" xfId="10" applyNumberFormat="1" applyFont="1" applyFill="1" applyBorder="1" applyAlignment="1">
      <alignment vertical="center"/>
    </xf>
    <xf numFmtId="4" fontId="14" fillId="0" borderId="13" xfId="10" applyNumberFormat="1" applyFont="1" applyFill="1" applyBorder="1" applyAlignment="1">
      <alignment vertical="center" wrapText="1"/>
    </xf>
    <xf numFmtId="4" fontId="11" fillId="0" borderId="13" xfId="10" applyNumberFormat="1" applyFont="1" applyFill="1" applyBorder="1" applyAlignment="1">
      <alignment vertical="center"/>
    </xf>
    <xf numFmtId="4" fontId="11" fillId="0" borderId="13" xfId="10" applyNumberFormat="1" applyFont="1" applyFill="1" applyBorder="1" applyAlignment="1">
      <alignment vertical="center" wrapText="1"/>
    </xf>
    <xf numFmtId="165" fontId="14" fillId="0" borderId="5" xfId="10" applyNumberFormat="1" applyFont="1" applyFill="1" applyBorder="1" applyAlignment="1" applyProtection="1">
      <alignment horizontal="center" vertical="center"/>
      <protection locked="0"/>
    </xf>
    <xf numFmtId="4" fontId="11" fillId="0" borderId="5" xfId="10" applyNumberFormat="1" applyFont="1" applyFill="1" applyBorder="1" applyAlignment="1" applyProtection="1">
      <alignment vertical="center"/>
      <protection locked="0"/>
    </xf>
    <xf numFmtId="4" fontId="11" fillId="0" borderId="5" xfId="10" applyNumberFormat="1" applyFont="1" applyFill="1" applyBorder="1" applyAlignment="1" applyProtection="1">
      <alignment vertical="center" wrapText="1"/>
      <protection locked="0"/>
    </xf>
    <xf numFmtId="14" fontId="14" fillId="0" borderId="5" xfId="10" applyNumberFormat="1" applyFont="1" applyFill="1" applyBorder="1" applyAlignment="1" applyProtection="1">
      <alignment horizontal="center" vertical="center"/>
      <protection locked="0"/>
    </xf>
    <xf numFmtId="14" fontId="14" fillId="0" borderId="55" xfId="10" applyNumberFormat="1" applyFont="1" applyFill="1" applyBorder="1" applyAlignment="1" applyProtection="1">
      <alignment horizontal="center" vertical="center"/>
      <protection locked="0"/>
    </xf>
    <xf numFmtId="165" fontId="14" fillId="0" borderId="1" xfId="10" applyNumberFormat="1" applyFont="1" applyFill="1" applyBorder="1" applyAlignment="1" applyProtection="1">
      <alignment horizontal="center" vertical="center" wrapText="1"/>
      <protection locked="0"/>
    </xf>
    <xf numFmtId="3" fontId="14" fillId="0" borderId="1" xfId="10" applyNumberFormat="1" applyFont="1" applyFill="1" applyBorder="1" applyAlignment="1" applyProtection="1">
      <alignment horizontal="center" vertical="center"/>
      <protection locked="0"/>
    </xf>
    <xf numFmtId="14" fontId="14" fillId="0" borderId="1" xfId="10" applyNumberFormat="1" applyFont="1" applyFill="1" applyBorder="1" applyAlignment="1" applyProtection="1">
      <alignment vertical="center"/>
      <protection locked="0"/>
    </xf>
    <xf numFmtId="49" fontId="11" fillId="0" borderId="6" xfId="5" applyNumberFormat="1" applyFont="1" applyFill="1" applyBorder="1" applyAlignment="1" applyProtection="1">
      <alignment horizontal="center" vertical="center" wrapText="1"/>
      <protection hidden="1"/>
    </xf>
    <xf numFmtId="49" fontId="11" fillId="0" borderId="16" xfId="5" applyNumberFormat="1" applyFont="1" applyFill="1" applyBorder="1" applyAlignment="1" applyProtection="1">
      <alignment horizontal="center" vertical="center" wrapText="1"/>
      <protection hidden="1"/>
    </xf>
    <xf numFmtId="49" fontId="11" fillId="0" borderId="0" xfId="10" applyNumberFormat="1" applyFont="1" applyFill="1" applyAlignment="1">
      <alignment vertical="center"/>
    </xf>
    <xf numFmtId="0" fontId="14" fillId="0" borderId="0" xfId="10" applyFont="1" applyFill="1" applyAlignment="1">
      <alignment vertical="center"/>
    </xf>
    <xf numFmtId="49" fontId="5" fillId="0" borderId="0" xfId="10" applyNumberFormat="1" applyFont="1" applyFill="1" applyAlignment="1">
      <alignment horizontal="center" vertical="center"/>
    </xf>
    <xf numFmtId="0" fontId="11" fillId="0" borderId="0" xfId="10" applyNumberFormat="1" applyFont="1" applyFill="1" applyAlignment="1">
      <alignment vertical="center"/>
    </xf>
    <xf numFmtId="49" fontId="11" fillId="0" borderId="21" xfId="10" applyNumberFormat="1" applyFont="1" applyFill="1" applyBorder="1" applyAlignment="1">
      <alignment horizontal="center" vertical="center" wrapText="1"/>
    </xf>
    <xf numFmtId="0" fontId="2" fillId="0" borderId="0" xfId="10" applyFont="1" applyFill="1" applyAlignment="1">
      <alignment vertical="center"/>
    </xf>
    <xf numFmtId="49" fontId="11" fillId="0" borderId="28" xfId="10" applyNumberFormat="1" applyFont="1" applyFill="1" applyBorder="1" applyAlignment="1">
      <alignment horizontal="center" vertical="center"/>
    </xf>
    <xf numFmtId="49" fontId="11" fillId="0" borderId="29" xfId="10" applyNumberFormat="1" applyFont="1" applyFill="1" applyBorder="1" applyAlignment="1">
      <alignment horizontal="center" vertical="center"/>
    </xf>
    <xf numFmtId="3" fontId="11" fillId="0" borderId="12" xfId="10" applyNumberFormat="1" applyFont="1" applyFill="1" applyBorder="1" applyAlignment="1" applyProtection="1">
      <alignment horizontal="center" vertical="center"/>
      <protection locked="0"/>
    </xf>
    <xf numFmtId="0" fontId="18" fillId="0" borderId="0" xfId="7" applyFont="1" applyAlignment="1">
      <alignment horizontal="center" vertical="top" wrapText="1"/>
    </xf>
    <xf numFmtId="0" fontId="18" fillId="0" borderId="47" xfId="7" applyFont="1" applyBorder="1" applyAlignment="1">
      <alignment vertical="top" wrapText="1"/>
    </xf>
    <xf numFmtId="0" fontId="18" fillId="0" borderId="46" xfId="7" applyFont="1" applyBorder="1" applyAlignment="1">
      <alignment vertical="top" wrapText="1"/>
    </xf>
    <xf numFmtId="0" fontId="4" fillId="0" borderId="0" xfId="7" applyFont="1" applyAlignment="1">
      <alignment horizontal="center"/>
    </xf>
    <xf numFmtId="0" fontId="4" fillId="0" borderId="45" xfId="7" applyFont="1" applyBorder="1" applyAlignment="1">
      <alignment horizontal="center" vertical="top" wrapText="1"/>
    </xf>
    <xf numFmtId="0" fontId="4" fillId="0" borderId="46" xfId="7" applyFont="1" applyBorder="1" applyAlignment="1">
      <alignment horizontal="center" vertical="top" wrapText="1"/>
    </xf>
    <xf numFmtId="0" fontId="4" fillId="0" borderId="37" xfId="7" applyFont="1" applyBorder="1" applyAlignment="1">
      <alignment vertical="top" wrapText="1"/>
    </xf>
    <xf numFmtId="0" fontId="4" fillId="0" borderId="40" xfId="7" applyFont="1" applyBorder="1" applyAlignment="1">
      <alignment vertical="top" wrapText="1"/>
    </xf>
    <xf numFmtId="0" fontId="18" fillId="0" borderId="45" xfId="7" applyFont="1" applyBorder="1" applyAlignment="1">
      <alignment horizontal="left" vertical="top" wrapText="1"/>
    </xf>
    <xf numFmtId="0" fontId="18" fillId="0" borderId="47" xfId="7" applyFont="1" applyBorder="1" applyAlignment="1">
      <alignment horizontal="left" vertical="top" wrapText="1"/>
    </xf>
    <xf numFmtId="0" fontId="18" fillId="0" borderId="46" xfId="7" applyFont="1" applyBorder="1" applyAlignment="1">
      <alignment horizontal="left" vertical="top" wrapText="1"/>
    </xf>
    <xf numFmtId="0" fontId="18" fillId="0" borderId="0" xfId="7" applyFont="1" applyAlignment="1">
      <alignment horizontal="left" vertical="top" wrapText="1"/>
    </xf>
    <xf numFmtId="0" fontId="4" fillId="0" borderId="47" xfId="7" applyFont="1" applyBorder="1" applyAlignment="1">
      <alignment horizontal="center" vertical="top" wrapText="1"/>
    </xf>
    <xf numFmtId="0" fontId="4" fillId="0" borderId="50" xfId="7" applyFont="1" applyBorder="1" applyAlignment="1">
      <alignment vertical="top" wrapText="1"/>
    </xf>
    <xf numFmtId="49" fontId="14" fillId="0" borderId="5" xfId="6" applyNumberFormat="1" applyFont="1" applyFill="1" applyBorder="1" applyAlignment="1" applyProtection="1">
      <alignment horizontal="center" vertical="center" wrapText="1"/>
      <protection hidden="1"/>
    </xf>
    <xf numFmtId="0" fontId="14" fillId="0" borderId="2" xfId="1" applyFont="1" applyFill="1" applyBorder="1" applyAlignment="1">
      <alignment wrapText="1"/>
    </xf>
    <xf numFmtId="164" fontId="11" fillId="0" borderId="5" xfId="2" applyFont="1" applyFill="1" applyBorder="1" applyAlignment="1" applyProtection="1">
      <alignment horizontal="center" vertical="center"/>
      <protection hidden="1"/>
    </xf>
    <xf numFmtId="164" fontId="11" fillId="0" borderId="2" xfId="2" applyFont="1" applyFill="1" applyBorder="1" applyAlignment="1" applyProtection="1">
      <alignment horizontal="center" vertical="center"/>
      <protection hidden="1"/>
    </xf>
    <xf numFmtId="0" fontId="14" fillId="0" borderId="5" xfId="1" applyFont="1" applyFill="1" applyBorder="1" applyAlignment="1" applyProtection="1">
      <alignment horizontal="center" vertical="center" wrapText="1"/>
      <protection hidden="1"/>
    </xf>
    <xf numFmtId="0" fontId="14" fillId="0" borderId="2" xfId="1" applyFont="1" applyFill="1" applyBorder="1" applyAlignment="1" applyProtection="1">
      <alignment horizontal="center" vertical="center" wrapText="1"/>
      <protection hidden="1"/>
    </xf>
    <xf numFmtId="4" fontId="14" fillId="0" borderId="5" xfId="1" applyNumberFormat="1" applyFont="1" applyFill="1" applyBorder="1" applyAlignment="1" applyProtection="1">
      <alignment horizontal="center" vertical="center"/>
      <protection hidden="1"/>
    </xf>
    <xf numFmtId="4" fontId="14" fillId="0" borderId="2" xfId="1" applyNumberFormat="1" applyFont="1" applyFill="1" applyBorder="1" applyAlignment="1" applyProtection="1">
      <alignment horizontal="center" vertical="center"/>
      <protection hidden="1"/>
    </xf>
    <xf numFmtId="14" fontId="14" fillId="0" borderId="5" xfId="1" applyNumberFormat="1" applyFont="1" applyFill="1" applyBorder="1" applyAlignment="1" applyProtection="1">
      <alignment horizontal="center" vertical="center"/>
      <protection hidden="1"/>
    </xf>
    <xf numFmtId="14" fontId="14" fillId="0" borderId="2" xfId="1" applyNumberFormat="1" applyFont="1" applyFill="1" applyBorder="1" applyAlignment="1" applyProtection="1">
      <alignment horizontal="center" vertical="center"/>
      <protection hidden="1"/>
    </xf>
    <xf numFmtId="14" fontId="11" fillId="0" borderId="5" xfId="1" applyNumberFormat="1" applyFont="1" applyFill="1" applyBorder="1" applyAlignment="1" applyProtection="1">
      <alignment horizontal="center" vertical="center" wrapText="1"/>
      <protection hidden="1"/>
    </xf>
    <xf numFmtId="14" fontId="11" fillId="0" borderId="2" xfId="1" applyNumberFormat="1" applyFont="1" applyFill="1" applyBorder="1" applyAlignment="1" applyProtection="1">
      <alignment horizontal="center" vertical="center" wrapText="1"/>
      <protection hidden="1"/>
    </xf>
    <xf numFmtId="0" fontId="14" fillId="0" borderId="44" xfId="1" applyFont="1" applyFill="1" applyBorder="1" applyAlignment="1" applyProtection="1">
      <alignment horizontal="center" vertical="center" wrapText="1"/>
      <protection hidden="1"/>
    </xf>
    <xf numFmtId="49" fontId="11" fillId="0" borderId="5" xfId="6" applyNumberFormat="1" applyFont="1" applyFill="1" applyBorder="1" applyAlignment="1" applyProtection="1">
      <alignment horizontal="center" vertical="center" wrapText="1"/>
      <protection hidden="1"/>
    </xf>
    <xf numFmtId="0" fontId="11" fillId="0" borderId="2" xfId="1" applyFont="1" applyFill="1" applyBorder="1" applyAlignment="1">
      <alignment wrapText="1"/>
    </xf>
    <xf numFmtId="14" fontId="14" fillId="0" borderId="44" xfId="1" applyNumberFormat="1" applyFont="1" applyFill="1" applyBorder="1" applyAlignment="1" applyProtection="1">
      <alignment horizontal="center" vertical="center"/>
      <protection hidden="1"/>
    </xf>
    <xf numFmtId="164" fontId="14" fillId="0" borderId="5" xfId="2" applyFont="1" applyFill="1" applyBorder="1" applyAlignment="1" applyProtection="1">
      <alignment horizontal="center" vertical="center"/>
      <protection hidden="1"/>
    </xf>
    <xf numFmtId="164" fontId="14" fillId="0" borderId="44" xfId="2" applyFont="1" applyFill="1" applyBorder="1" applyAlignment="1" applyProtection="1">
      <alignment horizontal="center" vertical="center"/>
      <protection hidden="1"/>
    </xf>
    <xf numFmtId="164" fontId="14" fillId="0" borderId="2" xfId="2" applyFont="1" applyFill="1" applyBorder="1" applyAlignment="1" applyProtection="1">
      <alignment horizontal="center" vertical="center"/>
      <protection hidden="1"/>
    </xf>
    <xf numFmtId="49" fontId="14" fillId="0" borderId="5" xfId="5" applyNumberFormat="1" applyFont="1" applyFill="1" applyBorder="1" applyAlignment="1" applyProtection="1">
      <alignment horizontal="center" vertical="center" wrapText="1"/>
      <protection hidden="1"/>
    </xf>
    <xf numFmtId="49" fontId="14" fillId="0" borderId="2" xfId="5" applyNumberFormat="1" applyFont="1" applyFill="1" applyBorder="1" applyAlignment="1" applyProtection="1">
      <alignment horizontal="center" vertical="center" wrapText="1"/>
      <protection hidden="1"/>
    </xf>
    <xf numFmtId="164" fontId="11" fillId="0" borderId="5" xfId="2" applyFont="1" applyFill="1" applyBorder="1" applyAlignment="1" applyProtection="1">
      <alignment horizontal="center" vertical="center" wrapText="1"/>
      <protection hidden="1"/>
    </xf>
    <xf numFmtId="164" fontId="11" fillId="0" borderId="44" xfId="2" applyFont="1" applyFill="1" applyBorder="1" applyAlignment="1" applyProtection="1">
      <alignment horizontal="center" vertical="center" wrapText="1"/>
      <protection hidden="1"/>
    </xf>
    <xf numFmtId="164" fontId="11" fillId="0" borderId="2" xfId="2" applyFont="1" applyFill="1" applyBorder="1" applyAlignment="1" applyProtection="1">
      <alignment horizontal="center" vertical="center" wrapText="1"/>
      <protection hidden="1"/>
    </xf>
    <xf numFmtId="4" fontId="11" fillId="0" borderId="5" xfId="5" applyNumberFormat="1" applyFont="1" applyFill="1" applyBorder="1" applyAlignment="1" applyProtection="1">
      <alignment horizontal="center" vertical="center" wrapText="1"/>
      <protection hidden="1"/>
    </xf>
    <xf numFmtId="4" fontId="11" fillId="0" borderId="2" xfId="5" applyNumberFormat="1" applyFont="1" applyFill="1" applyBorder="1" applyAlignment="1" applyProtection="1">
      <alignment horizontal="center" vertical="center" wrapText="1"/>
      <protection hidden="1"/>
    </xf>
    <xf numFmtId="0" fontId="25" fillId="0" borderId="0" xfId="0" applyFont="1" applyFill="1" applyAlignment="1">
      <alignment horizontal="center" vertical="center"/>
    </xf>
    <xf numFmtId="14" fontId="14" fillId="0" borderId="5" xfId="1" applyNumberFormat="1" applyFont="1" applyFill="1" applyBorder="1" applyAlignment="1" applyProtection="1">
      <alignment horizontal="center" vertical="center" wrapText="1"/>
      <protection hidden="1"/>
    </xf>
    <xf numFmtId="14" fontId="14" fillId="0" borderId="2" xfId="1" applyNumberFormat="1" applyFont="1" applyFill="1" applyBorder="1" applyAlignment="1" applyProtection="1">
      <alignment horizontal="center" vertical="center" wrapText="1"/>
      <protection hidden="1"/>
    </xf>
    <xf numFmtId="0" fontId="14" fillId="0" borderId="1" xfId="1" applyFont="1" applyFill="1" applyBorder="1" applyAlignment="1" applyProtection="1">
      <alignment horizontal="center" vertical="center" wrapText="1"/>
      <protection hidden="1"/>
    </xf>
    <xf numFmtId="0" fontId="14" fillId="0" borderId="5" xfId="1" applyFont="1" applyFill="1" applyBorder="1" applyAlignment="1" applyProtection="1">
      <alignment vertical="center" wrapText="1"/>
      <protection hidden="1"/>
    </xf>
    <xf numFmtId="0" fontId="14" fillId="0" borderId="2" xfId="1" applyFont="1" applyFill="1" applyBorder="1" applyAlignment="1" applyProtection="1">
      <alignment vertical="center" wrapText="1"/>
      <protection hidden="1"/>
    </xf>
    <xf numFmtId="0" fontId="14" fillId="0" borderId="5" xfId="1" applyFont="1" applyFill="1" applyBorder="1" applyAlignment="1" applyProtection="1">
      <alignment horizontal="left" vertical="center" wrapText="1"/>
      <protection hidden="1"/>
    </xf>
    <xf numFmtId="0" fontId="14" fillId="0" borderId="44" xfId="1" applyFont="1" applyFill="1" applyBorder="1" applyAlignment="1" applyProtection="1">
      <alignment horizontal="left" vertical="center" wrapText="1"/>
      <protection hidden="1"/>
    </xf>
    <xf numFmtId="0" fontId="14" fillId="0" borderId="2" xfId="1" applyFont="1" applyFill="1" applyBorder="1" applyAlignment="1" applyProtection="1">
      <alignment horizontal="left" vertical="center" wrapText="1"/>
      <protection hidden="1"/>
    </xf>
    <xf numFmtId="49" fontId="11" fillId="0" borderId="53" xfId="5" applyNumberFormat="1" applyFont="1" applyFill="1" applyBorder="1" applyAlignment="1" applyProtection="1">
      <alignment horizontal="center" vertical="center" wrapText="1"/>
      <protection hidden="1"/>
    </xf>
    <xf numFmtId="49" fontId="11" fillId="0" borderId="15" xfId="5" applyNumberFormat="1" applyFont="1" applyFill="1" applyBorder="1" applyAlignment="1" applyProtection="1">
      <alignment horizontal="center" vertical="center" wrapText="1"/>
      <protection hidden="1"/>
    </xf>
    <xf numFmtId="0" fontId="14" fillId="0" borderId="1" xfId="1" applyFont="1" applyFill="1" applyBorder="1" applyAlignment="1" applyProtection="1">
      <alignment vertical="center" wrapText="1"/>
      <protection hidden="1"/>
    </xf>
    <xf numFmtId="43" fontId="14" fillId="0" borderId="5" xfId="11" applyFont="1" applyFill="1" applyBorder="1" applyAlignment="1" applyProtection="1">
      <alignment horizontal="center" vertical="center" wrapText="1"/>
      <protection hidden="1"/>
    </xf>
    <xf numFmtId="43" fontId="14" fillId="0" borderId="2" xfId="11" applyFont="1" applyFill="1" applyBorder="1" applyAlignment="1" applyProtection="1">
      <alignment horizontal="center" vertical="center" wrapText="1"/>
      <protection hidden="1"/>
    </xf>
    <xf numFmtId="49" fontId="14" fillId="0" borderId="2" xfId="6" applyNumberFormat="1" applyFont="1" applyFill="1" applyBorder="1" applyAlignment="1" applyProtection="1">
      <alignment horizontal="center" vertical="center" wrapText="1"/>
      <protection hidden="1"/>
    </xf>
    <xf numFmtId="4" fontId="14" fillId="0" borderId="44" xfId="1" applyNumberFormat="1" applyFont="1" applyFill="1" applyBorder="1" applyAlignment="1" applyProtection="1">
      <alignment horizontal="center" vertical="center"/>
      <protection hidden="1"/>
    </xf>
    <xf numFmtId="49" fontId="11" fillId="0" borderId="1" xfId="5" applyNumberFormat="1" applyFont="1" applyFill="1" applyBorder="1" applyAlignment="1" applyProtection="1">
      <alignment horizontal="center" vertical="center" wrapText="1"/>
      <protection hidden="1"/>
    </xf>
    <xf numFmtId="49" fontId="11" fillId="0" borderId="11" xfId="5" applyNumberFormat="1" applyFont="1" applyFill="1" applyBorder="1" applyAlignment="1" applyProtection="1">
      <alignment horizontal="center" vertical="center"/>
      <protection hidden="1"/>
    </xf>
    <xf numFmtId="49" fontId="11" fillId="0" borderId="12" xfId="5" applyNumberFormat="1" applyFont="1" applyFill="1" applyBorder="1" applyAlignment="1" applyProtection="1">
      <alignment horizontal="center" vertical="center"/>
      <protection hidden="1"/>
    </xf>
    <xf numFmtId="49" fontId="11" fillId="0" borderId="13" xfId="5" applyNumberFormat="1" applyFont="1" applyFill="1" applyBorder="1" applyAlignment="1" applyProtection="1">
      <alignment horizontal="center" vertical="center"/>
      <protection hidden="1"/>
    </xf>
    <xf numFmtId="49" fontId="11" fillId="0" borderId="11" xfId="5" applyNumberFormat="1" applyFont="1" applyFill="1" applyBorder="1" applyAlignment="1" applyProtection="1">
      <alignment horizontal="center" vertical="center" wrapText="1"/>
      <protection hidden="1"/>
    </xf>
    <xf numFmtId="49" fontId="11" fillId="0" borderId="12" xfId="5" applyNumberFormat="1" applyFont="1" applyFill="1" applyBorder="1" applyAlignment="1" applyProtection="1">
      <alignment horizontal="center" vertical="center" wrapText="1"/>
      <protection hidden="1"/>
    </xf>
    <xf numFmtId="49" fontId="11" fillId="0" borderId="1" xfId="5" applyNumberFormat="1" applyFont="1" applyFill="1" applyBorder="1" applyAlignment="1" applyProtection="1">
      <alignment horizontal="center" vertical="center"/>
      <protection hidden="1"/>
    </xf>
    <xf numFmtId="49" fontId="23" fillId="0" borderId="11" xfId="5" applyNumberFormat="1" applyFont="1" applyFill="1" applyBorder="1" applyAlignment="1" applyProtection="1">
      <alignment horizontal="center" vertical="center"/>
      <protection hidden="1"/>
    </xf>
    <xf numFmtId="49" fontId="23" fillId="0" borderId="13" xfId="5" applyNumberFormat="1" applyFont="1" applyFill="1" applyBorder="1" applyAlignment="1" applyProtection="1">
      <alignment horizontal="center" vertical="center"/>
      <protection hidden="1"/>
    </xf>
    <xf numFmtId="49" fontId="23" fillId="0" borderId="12" xfId="5" applyNumberFormat="1" applyFont="1" applyFill="1" applyBorder="1" applyAlignment="1" applyProtection="1">
      <alignment horizontal="center" vertical="center"/>
      <protection hidden="1"/>
    </xf>
    <xf numFmtId="0" fontId="25" fillId="0" borderId="18" xfId="0" applyFont="1" applyFill="1" applyBorder="1" applyAlignment="1">
      <alignment horizontal="center" vertical="center"/>
    </xf>
    <xf numFmtId="166" fontId="14" fillId="0" borderId="5" xfId="1" applyNumberFormat="1" applyFont="1" applyFill="1" applyBorder="1" applyAlignment="1" applyProtection="1">
      <alignment horizontal="center" vertical="center"/>
      <protection hidden="1"/>
    </xf>
    <xf numFmtId="166" fontId="14" fillId="0" borderId="44" xfId="1"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164" fontId="14" fillId="0" borderId="5" xfId="2" applyFont="1" applyFill="1" applyBorder="1" applyAlignment="1" applyProtection="1">
      <alignment horizontal="center" vertical="center" wrapText="1"/>
      <protection hidden="1"/>
    </xf>
    <xf numFmtId="164" fontId="14" fillId="0" borderId="2" xfId="2" applyFont="1" applyFill="1" applyBorder="1" applyAlignment="1" applyProtection="1">
      <alignment horizontal="center" vertical="center" wrapText="1"/>
      <protection hidden="1"/>
    </xf>
    <xf numFmtId="165" fontId="14" fillId="0" borderId="5" xfId="0" applyNumberFormat="1" applyFont="1" applyFill="1" applyBorder="1" applyAlignment="1" applyProtection="1">
      <alignment horizontal="center" vertical="center"/>
      <protection hidden="1"/>
    </xf>
    <xf numFmtId="165" fontId="14" fillId="0" borderId="44" xfId="0" applyNumberFormat="1" applyFont="1" applyFill="1" applyBorder="1" applyAlignment="1" applyProtection="1">
      <alignment horizontal="center" vertical="center"/>
      <protection hidden="1"/>
    </xf>
    <xf numFmtId="165" fontId="14" fillId="0" borderId="2" xfId="0" applyNumberFormat="1" applyFont="1" applyFill="1" applyBorder="1" applyAlignment="1" applyProtection="1">
      <alignment horizontal="center" vertical="center"/>
      <protection hidden="1"/>
    </xf>
    <xf numFmtId="0" fontId="14" fillId="0" borderId="5" xfId="0" applyFont="1" applyFill="1" applyBorder="1" applyAlignment="1" applyProtection="1">
      <alignment vertical="center" wrapText="1"/>
      <protection hidden="1"/>
    </xf>
    <xf numFmtId="0" fontId="14" fillId="0" borderId="44" xfId="0" applyFont="1" applyFill="1" applyBorder="1" applyAlignment="1" applyProtection="1">
      <alignment vertical="center" wrapText="1"/>
      <protection hidden="1"/>
    </xf>
    <xf numFmtId="0" fontId="14" fillId="0" borderId="2" xfId="0" applyFont="1" applyFill="1" applyBorder="1" applyAlignment="1" applyProtection="1">
      <alignment vertical="center" wrapText="1"/>
      <protection hidden="1"/>
    </xf>
    <xf numFmtId="0" fontId="14" fillId="0" borderId="5" xfId="0" applyFont="1" applyFill="1" applyBorder="1" applyAlignment="1" applyProtection="1">
      <alignment horizontal="center" vertical="center" wrapText="1"/>
      <protection hidden="1"/>
    </xf>
    <xf numFmtId="0" fontId="14" fillId="0" borderId="44" xfId="0" applyFont="1" applyFill="1" applyBorder="1" applyAlignment="1" applyProtection="1">
      <alignment horizontal="center" vertical="center" wrapText="1"/>
      <protection hidden="1"/>
    </xf>
    <xf numFmtId="0" fontId="14" fillId="0" borderId="2" xfId="0" applyFont="1" applyFill="1" applyBorder="1" applyAlignment="1" applyProtection="1">
      <alignment horizontal="center" vertical="center" wrapText="1"/>
      <protection hidden="1"/>
    </xf>
    <xf numFmtId="49" fontId="11" fillId="0" borderId="14" xfId="5" applyNumberFormat="1" applyFont="1" applyFill="1" applyBorder="1" applyAlignment="1" applyProtection="1">
      <alignment horizontal="center" vertical="center" wrapText="1"/>
      <protection hidden="1"/>
    </xf>
    <xf numFmtId="14" fontId="14" fillId="0" borderId="8" xfId="10" applyNumberFormat="1" applyFont="1" applyFill="1" applyBorder="1" applyAlignment="1" applyProtection="1">
      <alignment horizontal="center" vertical="center"/>
      <protection locked="0"/>
    </xf>
    <xf numFmtId="14" fontId="14" fillId="0" borderId="7" xfId="10" applyNumberFormat="1" applyFont="1" applyFill="1" applyBorder="1" applyAlignment="1" applyProtection="1">
      <alignment horizontal="center" vertical="center"/>
      <protection locked="0"/>
    </xf>
    <xf numFmtId="14" fontId="14" fillId="0" borderId="48" xfId="10" applyNumberFormat="1" applyFont="1" applyFill="1" applyBorder="1" applyAlignment="1" applyProtection="1">
      <alignment horizontal="center" vertical="center"/>
      <protection locked="0"/>
    </xf>
    <xf numFmtId="14" fontId="14" fillId="0" borderId="19" xfId="10" applyNumberFormat="1" applyFont="1" applyFill="1" applyBorder="1" applyAlignment="1" applyProtection="1">
      <alignment horizontal="center" vertical="center"/>
      <protection locked="0"/>
    </xf>
    <xf numFmtId="14" fontId="14" fillId="0" borderId="18" xfId="10" applyNumberFormat="1" applyFont="1" applyFill="1" applyBorder="1" applyAlignment="1" applyProtection="1">
      <alignment horizontal="center" vertical="center"/>
      <protection locked="0"/>
    </xf>
    <xf numFmtId="14" fontId="14" fillId="0" borderId="49" xfId="10" applyNumberFormat="1" applyFont="1" applyFill="1" applyBorder="1" applyAlignment="1" applyProtection="1">
      <alignment horizontal="center" vertical="center"/>
      <protection locked="0"/>
    </xf>
    <xf numFmtId="4" fontId="14" fillId="0" borderId="5" xfId="10" applyNumberFormat="1" applyFont="1" applyFill="1" applyBorder="1" applyAlignment="1" applyProtection="1">
      <alignment horizontal="center" vertical="center" wrapText="1"/>
      <protection locked="0"/>
    </xf>
    <xf numFmtId="4" fontId="14" fillId="0" borderId="2" xfId="10" applyNumberFormat="1" applyFont="1" applyFill="1" applyBorder="1" applyAlignment="1" applyProtection="1">
      <alignment horizontal="center" vertical="center" wrapText="1"/>
      <protection locked="0"/>
    </xf>
    <xf numFmtId="4" fontId="11" fillId="0" borderId="5" xfId="10" applyNumberFormat="1" applyFont="1" applyFill="1" applyBorder="1" applyAlignment="1" applyProtection="1">
      <alignment horizontal="center" vertical="center" wrapText="1"/>
      <protection locked="0"/>
    </xf>
    <xf numFmtId="4" fontId="11" fillId="0" borderId="2" xfId="10" applyNumberFormat="1" applyFont="1" applyFill="1" applyBorder="1" applyAlignment="1" applyProtection="1">
      <alignment horizontal="center" vertical="center" wrapText="1"/>
      <protection locked="0"/>
    </xf>
    <xf numFmtId="4" fontId="11" fillId="0" borderId="5" xfId="10" applyNumberFormat="1" applyFont="1" applyFill="1" applyBorder="1" applyAlignment="1" applyProtection="1">
      <alignment horizontal="center" vertical="center"/>
      <protection locked="0"/>
    </xf>
    <xf numFmtId="4" fontId="11" fillId="0" borderId="2" xfId="10" applyNumberFormat="1" applyFont="1" applyFill="1" applyBorder="1" applyAlignment="1" applyProtection="1">
      <alignment horizontal="center" vertical="center"/>
      <protection locked="0"/>
    </xf>
    <xf numFmtId="165" fontId="11" fillId="0" borderId="11" xfId="10" applyNumberFormat="1" applyFont="1" applyFill="1" applyBorder="1" applyAlignment="1" applyProtection="1">
      <alignment horizontal="center" vertical="center" wrapText="1"/>
      <protection locked="0"/>
    </xf>
    <xf numFmtId="165" fontId="11" fillId="0" borderId="13" xfId="10" applyNumberFormat="1" applyFont="1" applyFill="1" applyBorder="1" applyAlignment="1" applyProtection="1">
      <alignment horizontal="center" vertical="center" wrapText="1"/>
      <protection locked="0"/>
    </xf>
    <xf numFmtId="165" fontId="11" fillId="0" borderId="33" xfId="10" applyNumberFormat="1" applyFont="1" applyFill="1" applyBorder="1" applyAlignment="1" applyProtection="1">
      <alignment horizontal="center" vertical="center" wrapText="1"/>
      <protection locked="0"/>
    </xf>
    <xf numFmtId="49" fontId="14" fillId="0" borderId="52" xfId="10" applyNumberFormat="1" applyFont="1" applyFill="1" applyBorder="1" applyAlignment="1" applyProtection="1">
      <alignment horizontal="center" vertical="center" wrapText="1"/>
      <protection locked="0"/>
    </xf>
    <xf numFmtId="49" fontId="14" fillId="0" borderId="53" xfId="10" applyNumberFormat="1" applyFont="1" applyFill="1" applyBorder="1" applyAlignment="1" applyProtection="1">
      <alignment horizontal="center" vertical="center" wrapText="1"/>
      <protection locked="0"/>
    </xf>
    <xf numFmtId="49" fontId="11" fillId="0" borderId="45" xfId="5" applyNumberFormat="1" applyFont="1" applyFill="1" applyBorder="1" applyAlignment="1" applyProtection="1">
      <alignment horizontal="center" vertical="center" wrapText="1"/>
      <protection hidden="1"/>
    </xf>
    <xf numFmtId="49" fontId="11" fillId="0" borderId="46" xfId="5" applyNumberFormat="1" applyFont="1" applyFill="1" applyBorder="1" applyAlignment="1" applyProtection="1">
      <alignment horizontal="center" vertical="center" wrapText="1"/>
      <protection hidden="1"/>
    </xf>
    <xf numFmtId="49" fontId="14" fillId="0" borderId="34" xfId="10" applyNumberFormat="1" applyFont="1" applyFill="1" applyBorder="1" applyAlignment="1" applyProtection="1">
      <alignment horizontal="center" vertical="center" wrapText="1"/>
      <protection locked="0"/>
    </xf>
    <xf numFmtId="0" fontId="14" fillId="0" borderId="36" xfId="1" applyFont="1" applyFill="1" applyBorder="1" applyAlignment="1">
      <alignment horizontal="center" vertical="center"/>
    </xf>
    <xf numFmtId="49" fontId="14" fillId="0" borderId="34" xfId="10" applyNumberFormat="1" applyFont="1" applyFill="1" applyBorder="1" applyAlignment="1" applyProtection="1">
      <alignment vertical="center" wrapText="1"/>
      <protection locked="0"/>
    </xf>
    <xf numFmtId="0" fontId="14" fillId="0" borderId="36" xfId="1" applyFont="1" applyFill="1" applyBorder="1"/>
    <xf numFmtId="49" fontId="14" fillId="0" borderId="5" xfId="10" applyNumberFormat="1" applyFont="1" applyFill="1" applyBorder="1" applyAlignment="1">
      <alignment horizontal="center" vertical="center" wrapText="1"/>
    </xf>
    <xf numFmtId="49" fontId="14" fillId="0" borderId="2" xfId="10" applyNumberFormat="1" applyFont="1" applyFill="1" applyBorder="1" applyAlignment="1">
      <alignment horizontal="center" vertical="center" wrapText="1"/>
    </xf>
    <xf numFmtId="49" fontId="11" fillId="0" borderId="5" xfId="10" applyNumberFormat="1" applyFont="1" applyFill="1" applyBorder="1" applyAlignment="1">
      <alignment horizontal="center" vertical="center" wrapText="1"/>
    </xf>
    <xf numFmtId="49" fontId="11" fillId="0" borderId="2" xfId="10" applyNumberFormat="1" applyFont="1" applyFill="1" applyBorder="1" applyAlignment="1">
      <alignment horizontal="center" vertical="center" wrapText="1"/>
    </xf>
    <xf numFmtId="49" fontId="14" fillId="0" borderId="0" xfId="10" applyNumberFormat="1" applyFont="1" applyFill="1" applyAlignment="1">
      <alignment horizontal="left" vertical="center" wrapText="1"/>
    </xf>
    <xf numFmtId="49" fontId="11" fillId="0" borderId="0" xfId="10" applyNumberFormat="1" applyFont="1" applyFill="1" applyAlignment="1">
      <alignment horizontal="center" vertical="center"/>
    </xf>
    <xf numFmtId="49" fontId="11" fillId="0" borderId="37" xfId="5" applyNumberFormat="1" applyFont="1" applyFill="1" applyBorder="1" applyAlignment="1" applyProtection="1">
      <alignment horizontal="center" vertical="center" wrapText="1"/>
      <protection hidden="1"/>
    </xf>
    <xf numFmtId="49" fontId="11" fillId="0" borderId="38" xfId="5" applyNumberFormat="1" applyFont="1" applyFill="1" applyBorder="1" applyAlignment="1" applyProtection="1">
      <alignment horizontal="center" vertical="center" wrapText="1"/>
      <protection hidden="1"/>
    </xf>
    <xf numFmtId="49" fontId="11" fillId="0" borderId="40" xfId="5" applyNumberFormat="1" applyFont="1" applyFill="1" applyBorder="1" applyAlignment="1" applyProtection="1">
      <alignment horizontal="center" vertical="center" wrapText="1"/>
      <protection hidden="1"/>
    </xf>
    <xf numFmtId="49" fontId="11" fillId="0" borderId="41" xfId="5" applyNumberFormat="1" applyFont="1" applyFill="1" applyBorder="1" applyAlignment="1" applyProtection="1">
      <alignment horizontal="center" vertical="center" wrapText="1"/>
      <protection hidden="1"/>
    </xf>
    <xf numFmtId="49" fontId="11" fillId="0" borderId="39" xfId="5" applyNumberFormat="1" applyFont="1" applyFill="1" applyBorder="1" applyAlignment="1" applyProtection="1">
      <alignment horizontal="center" vertical="center" wrapText="1"/>
      <protection hidden="1"/>
    </xf>
    <xf numFmtId="49" fontId="11" fillId="0" borderId="6" xfId="5" applyNumberFormat="1" applyFont="1" applyFill="1" applyBorder="1" applyAlignment="1" applyProtection="1">
      <alignment horizontal="center" vertical="center" wrapText="1"/>
      <protection hidden="1"/>
    </xf>
    <xf numFmtId="49" fontId="11" fillId="0" borderId="42" xfId="5" applyNumberFormat="1" applyFont="1" applyFill="1" applyBorder="1" applyAlignment="1" applyProtection="1">
      <alignment horizontal="center" vertical="center" wrapText="1"/>
      <protection hidden="1"/>
    </xf>
    <xf numFmtId="49" fontId="11" fillId="0" borderId="16" xfId="5" applyNumberFormat="1" applyFont="1" applyFill="1" applyBorder="1" applyAlignment="1" applyProtection="1">
      <alignment horizontal="center" vertical="center" wrapText="1"/>
      <protection hidden="1"/>
    </xf>
    <xf numFmtId="49" fontId="11" fillId="0" borderId="0" xfId="10" applyNumberFormat="1" applyFont="1" applyFill="1" applyAlignment="1">
      <alignment horizontal="left" vertical="center"/>
    </xf>
    <xf numFmtId="0" fontId="14" fillId="0" borderId="36" xfId="1" applyFont="1" applyFill="1" applyBorder="1" applyAlignment="1">
      <alignment wrapText="1"/>
    </xf>
    <xf numFmtId="49" fontId="11" fillId="0" borderId="23" xfId="10" applyNumberFormat="1" applyFont="1" applyFill="1" applyBorder="1" applyAlignment="1">
      <alignment horizontal="center" vertical="center"/>
    </xf>
    <xf numFmtId="49" fontId="11" fillId="0" borderId="21" xfId="10" applyNumberFormat="1" applyFont="1" applyFill="1" applyBorder="1" applyAlignment="1">
      <alignment horizontal="center" vertical="center"/>
    </xf>
    <xf numFmtId="49" fontId="11" fillId="0" borderId="24" xfId="10" applyNumberFormat="1" applyFont="1" applyFill="1" applyBorder="1" applyAlignment="1">
      <alignment horizontal="center" vertical="center"/>
    </xf>
    <xf numFmtId="49" fontId="11" fillId="0" borderId="30" xfId="10" applyNumberFormat="1" applyFont="1" applyFill="1" applyBorder="1" applyAlignment="1">
      <alignment horizontal="center" vertical="center"/>
    </xf>
    <xf numFmtId="0" fontId="14" fillId="0" borderId="10" xfId="1" applyFont="1" applyFill="1" applyBorder="1"/>
    <xf numFmtId="0" fontId="14" fillId="0" borderId="31" xfId="1" applyFont="1" applyFill="1" applyBorder="1"/>
    <xf numFmtId="49" fontId="11" fillId="0" borderId="23" xfId="10" applyNumberFormat="1" applyFont="1" applyFill="1" applyBorder="1" applyAlignment="1">
      <alignment horizontal="center" vertical="center" wrapText="1"/>
    </xf>
    <xf numFmtId="49" fontId="11" fillId="0" borderId="22" xfId="10" applyNumberFormat="1" applyFont="1" applyFill="1" applyBorder="1" applyAlignment="1">
      <alignment horizontal="center" vertical="center" wrapText="1"/>
    </xf>
    <xf numFmtId="49" fontId="11" fillId="0" borderId="22" xfId="10" applyNumberFormat="1" applyFont="1" applyFill="1" applyBorder="1" applyAlignment="1">
      <alignment horizontal="center" vertical="center"/>
    </xf>
    <xf numFmtId="49" fontId="11" fillId="0" borderId="1" xfId="10" applyNumberFormat="1" applyFont="1" applyFill="1" applyBorder="1" applyAlignment="1">
      <alignment horizontal="center" vertical="center"/>
    </xf>
    <xf numFmtId="49" fontId="11" fillId="0" borderId="43" xfId="10" applyNumberFormat="1" applyFont="1" applyFill="1" applyBorder="1" applyAlignment="1">
      <alignment horizontal="center" vertical="center"/>
    </xf>
    <xf numFmtId="0" fontId="14" fillId="0" borderId="9" xfId="1" applyFont="1" applyFill="1" applyBorder="1" applyAlignment="1" applyProtection="1">
      <alignment horizontal="center" vertical="center" wrapText="1"/>
      <protection hidden="1"/>
    </xf>
    <xf numFmtId="0" fontId="14" fillId="0" borderId="54" xfId="1" applyFont="1" applyFill="1" applyBorder="1" applyAlignment="1" applyProtection="1">
      <alignment horizontal="center" vertical="center" wrapText="1"/>
      <protection hidden="1"/>
    </xf>
    <xf numFmtId="0" fontId="14" fillId="0" borderId="20" xfId="1" applyFont="1" applyFill="1" applyBorder="1" applyAlignment="1" applyProtection="1">
      <alignment horizontal="center" vertical="center" wrapText="1"/>
      <protection hidden="1"/>
    </xf>
    <xf numFmtId="164" fontId="14" fillId="0" borderId="0" xfId="2" applyFont="1" applyFill="1" applyBorder="1" applyAlignment="1" applyProtection="1">
      <alignment horizontal="center" vertical="center" wrapText="1"/>
      <protection hidden="1"/>
    </xf>
    <xf numFmtId="14" fontId="14" fillId="0" borderId="1" xfId="1" applyNumberFormat="1" applyFont="1" applyFill="1" applyBorder="1" applyAlignment="1" applyProtection="1">
      <alignment horizontal="center" vertical="center" wrapText="1"/>
      <protection hidden="1"/>
    </xf>
    <xf numFmtId="14" fontId="14" fillId="0" borderId="0" xfId="1" applyNumberFormat="1" applyFont="1" applyFill="1" applyBorder="1" applyAlignment="1" applyProtection="1">
      <alignment horizontal="center" vertical="center"/>
      <protection hidden="1"/>
    </xf>
    <xf numFmtId="49" fontId="14" fillId="0" borderId="19" xfId="5" applyNumberFormat="1" applyFont="1" applyFill="1" applyBorder="1" applyAlignment="1" applyProtection="1">
      <alignment horizontal="center" vertical="center"/>
      <protection hidden="1"/>
    </xf>
    <xf numFmtId="49" fontId="14" fillId="0" borderId="18" xfId="5" applyNumberFormat="1" applyFont="1" applyFill="1" applyBorder="1" applyAlignment="1" applyProtection="1">
      <alignment horizontal="center" vertical="center"/>
      <protection hidden="1"/>
    </xf>
    <xf numFmtId="49" fontId="14" fillId="0" borderId="20" xfId="5" applyNumberFormat="1" applyFont="1" applyFill="1" applyBorder="1" applyAlignment="1" applyProtection="1">
      <alignment horizontal="center" vertical="center"/>
      <protection hidden="1"/>
    </xf>
    <xf numFmtId="165" fontId="14" fillId="0" borderId="1" xfId="5" applyNumberFormat="1" applyFont="1" applyFill="1" applyBorder="1" applyAlignment="1" applyProtection="1">
      <alignment vertical="center" wrapText="1"/>
      <protection hidden="1"/>
    </xf>
    <xf numFmtId="4" fontId="14" fillId="0" borderId="2" xfId="1" applyNumberFormat="1" applyFont="1" applyFill="1" applyBorder="1" applyAlignment="1" applyProtection="1">
      <alignment vertical="center"/>
      <protection hidden="1"/>
    </xf>
    <xf numFmtId="0" fontId="23" fillId="0" borderId="0" xfId="0" applyFont="1" applyFill="1" applyAlignment="1">
      <alignment horizontal="center" vertical="center"/>
    </xf>
    <xf numFmtId="0" fontId="23" fillId="0" borderId="18" xfId="0" applyFont="1" applyFill="1" applyBorder="1" applyAlignment="1">
      <alignment horizontal="center" vertical="center"/>
    </xf>
    <xf numFmtId="49" fontId="14" fillId="0" borderId="11" xfId="5" applyNumberFormat="1" applyFont="1" applyFill="1" applyBorder="1" applyAlignment="1" applyProtection="1">
      <alignment horizontal="center" vertical="center" wrapText="1"/>
      <protection hidden="1"/>
    </xf>
    <xf numFmtId="49" fontId="14" fillId="0" borderId="12" xfId="5" applyNumberFormat="1" applyFont="1" applyFill="1" applyBorder="1" applyAlignment="1" applyProtection="1">
      <alignment horizontal="center" vertical="center" wrapText="1"/>
      <protection hidden="1"/>
    </xf>
    <xf numFmtId="49" fontId="14" fillId="0" borderId="12" xfId="5" applyNumberFormat="1" applyFont="1" applyFill="1" applyBorder="1" applyAlignment="1" applyProtection="1">
      <alignment horizontal="center" vertical="center"/>
      <protection hidden="1"/>
    </xf>
    <xf numFmtId="49" fontId="14" fillId="0" borderId="1" xfId="5" applyNumberFormat="1" applyFont="1" applyFill="1" applyBorder="1" applyAlignment="1" applyProtection="1">
      <alignment horizontal="center" vertical="center"/>
      <protection hidden="1"/>
    </xf>
    <xf numFmtId="49" fontId="14" fillId="0" borderId="11" xfId="5" applyNumberFormat="1" applyFont="1" applyFill="1" applyBorder="1" applyAlignment="1" applyProtection="1">
      <alignment horizontal="center" vertical="center"/>
      <protection hidden="1"/>
    </xf>
    <xf numFmtId="49" fontId="14" fillId="0" borderId="13" xfId="5" applyNumberFormat="1" applyFont="1" applyFill="1" applyBorder="1" applyAlignment="1" applyProtection="1">
      <alignment horizontal="center" vertical="center"/>
      <protection hidden="1"/>
    </xf>
    <xf numFmtId="49" fontId="14" fillId="0" borderId="1" xfId="5" applyNumberFormat="1" applyFont="1" applyFill="1" applyBorder="1" applyAlignment="1" applyProtection="1">
      <alignment horizontal="center" vertical="center" wrapText="1"/>
      <protection hidden="1"/>
    </xf>
    <xf numFmtId="49" fontId="14" fillId="0" borderId="11" xfId="5" applyNumberFormat="1" applyFont="1" applyFill="1" applyBorder="1" applyAlignment="1" applyProtection="1">
      <alignment horizontal="center" vertical="center" wrapText="1"/>
      <protection hidden="1"/>
    </xf>
    <xf numFmtId="0" fontId="11" fillId="0" borderId="0" xfId="0" applyFont="1" applyFill="1"/>
    <xf numFmtId="49" fontId="22" fillId="0" borderId="11" xfId="5" applyNumberFormat="1" applyFont="1" applyFill="1" applyBorder="1" applyAlignment="1" applyProtection="1">
      <alignment horizontal="center" vertical="center"/>
      <protection hidden="1"/>
    </xf>
    <xf numFmtId="49" fontId="22" fillId="0" borderId="13" xfId="5" applyNumberFormat="1" applyFont="1" applyFill="1" applyBorder="1" applyAlignment="1" applyProtection="1">
      <alignment horizontal="center" vertical="center"/>
      <protection hidden="1"/>
    </xf>
    <xf numFmtId="49" fontId="22" fillId="0" borderId="12" xfId="5" applyNumberFormat="1" applyFont="1" applyFill="1" applyBorder="1" applyAlignment="1" applyProtection="1">
      <alignment horizontal="center" vertical="center"/>
      <protection hidden="1"/>
    </xf>
    <xf numFmtId="4" fontId="14" fillId="0" borderId="5" xfId="2" applyNumberFormat="1" applyFont="1" applyFill="1" applyBorder="1" applyAlignment="1" applyProtection="1">
      <alignment horizontal="center" vertical="center"/>
      <protection hidden="1"/>
    </xf>
    <xf numFmtId="14" fontId="14" fillId="0" borderId="1" xfId="0" applyNumberFormat="1" applyFont="1" applyFill="1" applyBorder="1" applyAlignment="1" applyProtection="1">
      <alignment horizontal="center" vertical="center"/>
      <protection hidden="1"/>
    </xf>
    <xf numFmtId="4" fontId="14" fillId="0" borderId="1" xfId="0" applyNumberFormat="1" applyFont="1" applyFill="1" applyBorder="1" applyAlignment="1" applyProtection="1">
      <alignment horizontal="center" vertical="center" wrapText="1"/>
      <protection hidden="1"/>
    </xf>
    <xf numFmtId="4" fontId="14" fillId="0" borderId="44" xfId="2" applyNumberFormat="1" applyFont="1" applyFill="1" applyBorder="1" applyAlignment="1" applyProtection="1">
      <alignment horizontal="center" vertical="center"/>
      <protection hidden="1"/>
    </xf>
    <xf numFmtId="166" fontId="14" fillId="0" borderId="1" xfId="0" applyNumberFormat="1" applyFont="1" applyFill="1" applyBorder="1" applyAlignment="1" applyProtection="1">
      <alignment horizontal="center" vertical="center"/>
      <protection hidden="1"/>
    </xf>
    <xf numFmtId="4" fontId="14" fillId="0" borderId="2" xfId="2" applyNumberFormat="1" applyFont="1" applyFill="1" applyBorder="1" applyAlignment="1" applyProtection="1">
      <alignment horizontal="center" vertical="center"/>
      <protection hidden="1"/>
    </xf>
    <xf numFmtId="14" fontId="11" fillId="0" borderId="5" xfId="1" applyNumberFormat="1" applyFont="1" applyFill="1" applyBorder="1" applyAlignment="1" applyProtection="1">
      <alignment horizontal="center" vertical="center"/>
      <protection hidden="1"/>
    </xf>
    <xf numFmtId="49" fontId="11" fillId="0" borderId="2" xfId="6" applyNumberFormat="1" applyFont="1" applyFill="1" applyBorder="1" applyAlignment="1" applyProtection="1">
      <alignment horizontal="center" vertical="center" wrapText="1"/>
      <protection hidden="1"/>
    </xf>
    <xf numFmtId="14" fontId="11" fillId="0" borderId="2" xfId="1" applyNumberFormat="1" applyFont="1" applyFill="1" applyBorder="1" applyAlignment="1" applyProtection="1">
      <alignment horizontal="center" vertical="center"/>
      <protection hidden="1"/>
    </xf>
    <xf numFmtId="0" fontId="4" fillId="0" borderId="0" xfId="7" applyFont="1" applyAlignment="1">
      <alignment horizontal="left"/>
    </xf>
    <xf numFmtId="15" fontId="4" fillId="0" borderId="0" xfId="7" quotePrefix="1" applyNumberFormat="1" applyFont="1" applyAlignment="1">
      <alignment horizontal="right"/>
    </xf>
  </cellXfs>
  <cellStyles count="12">
    <cellStyle name="Comma" xfId="11" builtinId="3"/>
    <cellStyle name="Comma 2" xfId="2"/>
    <cellStyle name="Comma 2 2" xfId="4"/>
    <cellStyle name="Comma 2 3" xfId="9"/>
    <cellStyle name="Normal" xfId="0" builtinId="0"/>
    <cellStyle name="Normal 2" xfId="1"/>
    <cellStyle name="Normal 2 2" xfId="3"/>
    <cellStyle name="Normal 2 3" xfId="8"/>
    <cellStyle name="Normal 3" xfId="7"/>
    <cellStyle name="Normal_moehe pp" xfId="5"/>
    <cellStyle name="Normal_moehe pp 2 2" xfId="10"/>
    <cellStyle name="Normal_ورقة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abSelected="1" view="pageBreakPreview" zoomScaleSheetLayoutView="100" workbookViewId="0">
      <selection activeCell="A13" sqref="A13"/>
    </sheetView>
  </sheetViews>
  <sheetFormatPr defaultRowHeight="15" x14ac:dyDescent="0.25"/>
  <cols>
    <col min="1" max="1" width="18.7109375" style="1" customWidth="1"/>
    <col min="2" max="2" width="20" style="1" customWidth="1"/>
    <col min="3" max="3" width="27.85546875" style="1" customWidth="1"/>
    <col min="4" max="4" width="60.85546875" style="1" customWidth="1"/>
    <col min="5" max="256" width="9.140625" style="1"/>
    <col min="257" max="257" width="18.7109375" style="1" customWidth="1"/>
    <col min="258" max="258" width="20" style="1" customWidth="1"/>
    <col min="259" max="259" width="27.85546875" style="1" customWidth="1"/>
    <col min="260" max="260" width="56.85546875" style="1" customWidth="1"/>
    <col min="261" max="512" width="9.140625" style="1"/>
    <col min="513" max="513" width="18.7109375" style="1" customWidth="1"/>
    <col min="514" max="514" width="20" style="1" customWidth="1"/>
    <col min="515" max="515" width="27.85546875" style="1" customWidth="1"/>
    <col min="516" max="516" width="56.85546875" style="1" customWidth="1"/>
    <col min="517" max="768" width="9.140625" style="1"/>
    <col min="769" max="769" width="18.7109375" style="1" customWidth="1"/>
    <col min="770" max="770" width="20" style="1" customWidth="1"/>
    <col min="771" max="771" width="27.85546875" style="1" customWidth="1"/>
    <col min="772" max="772" width="56.85546875" style="1" customWidth="1"/>
    <col min="773" max="1024" width="9.140625" style="1"/>
    <col min="1025" max="1025" width="18.7109375" style="1" customWidth="1"/>
    <col min="1026" max="1026" width="20" style="1" customWidth="1"/>
    <col min="1027" max="1027" width="27.85546875" style="1" customWidth="1"/>
    <col min="1028" max="1028" width="56.85546875" style="1" customWidth="1"/>
    <col min="1029" max="1280" width="9.140625" style="1"/>
    <col min="1281" max="1281" width="18.7109375" style="1" customWidth="1"/>
    <col min="1282" max="1282" width="20" style="1" customWidth="1"/>
    <col min="1283" max="1283" width="27.85546875" style="1" customWidth="1"/>
    <col min="1284" max="1284" width="56.85546875" style="1" customWidth="1"/>
    <col min="1285" max="1536" width="9.140625" style="1"/>
    <col min="1537" max="1537" width="18.7109375" style="1" customWidth="1"/>
    <col min="1538" max="1538" width="20" style="1" customWidth="1"/>
    <col min="1539" max="1539" width="27.85546875" style="1" customWidth="1"/>
    <col min="1540" max="1540" width="56.85546875" style="1" customWidth="1"/>
    <col min="1541" max="1792" width="9.140625" style="1"/>
    <col min="1793" max="1793" width="18.7109375" style="1" customWidth="1"/>
    <col min="1794" max="1794" width="20" style="1" customWidth="1"/>
    <col min="1795" max="1795" width="27.85546875" style="1" customWidth="1"/>
    <col min="1796" max="1796" width="56.85546875" style="1" customWidth="1"/>
    <col min="1797" max="2048" width="9.140625" style="1"/>
    <col min="2049" max="2049" width="18.7109375" style="1" customWidth="1"/>
    <col min="2050" max="2050" width="20" style="1" customWidth="1"/>
    <col min="2051" max="2051" width="27.85546875" style="1" customWidth="1"/>
    <col min="2052" max="2052" width="56.85546875" style="1" customWidth="1"/>
    <col min="2053" max="2304" width="9.140625" style="1"/>
    <col min="2305" max="2305" width="18.7109375" style="1" customWidth="1"/>
    <col min="2306" max="2306" width="20" style="1" customWidth="1"/>
    <col min="2307" max="2307" width="27.85546875" style="1" customWidth="1"/>
    <col min="2308" max="2308" width="56.85546875" style="1" customWidth="1"/>
    <col min="2309" max="2560" width="9.140625" style="1"/>
    <col min="2561" max="2561" width="18.7109375" style="1" customWidth="1"/>
    <col min="2562" max="2562" width="20" style="1" customWidth="1"/>
    <col min="2563" max="2563" width="27.85546875" style="1" customWidth="1"/>
    <col min="2564" max="2564" width="56.85546875" style="1" customWidth="1"/>
    <col min="2565" max="2816" width="9.140625" style="1"/>
    <col min="2817" max="2817" width="18.7109375" style="1" customWidth="1"/>
    <col min="2818" max="2818" width="20" style="1" customWidth="1"/>
    <col min="2819" max="2819" width="27.85546875" style="1" customWidth="1"/>
    <col min="2820" max="2820" width="56.85546875" style="1" customWidth="1"/>
    <col min="2821" max="3072" width="9.140625" style="1"/>
    <col min="3073" max="3073" width="18.7109375" style="1" customWidth="1"/>
    <col min="3074" max="3074" width="20" style="1" customWidth="1"/>
    <col min="3075" max="3075" width="27.85546875" style="1" customWidth="1"/>
    <col min="3076" max="3076" width="56.85546875" style="1" customWidth="1"/>
    <col min="3077" max="3328" width="9.140625" style="1"/>
    <col min="3329" max="3329" width="18.7109375" style="1" customWidth="1"/>
    <col min="3330" max="3330" width="20" style="1" customWidth="1"/>
    <col min="3331" max="3331" width="27.85546875" style="1" customWidth="1"/>
    <col min="3332" max="3332" width="56.85546875" style="1" customWidth="1"/>
    <col min="3333" max="3584" width="9.140625" style="1"/>
    <col min="3585" max="3585" width="18.7109375" style="1" customWidth="1"/>
    <col min="3586" max="3586" width="20" style="1" customWidth="1"/>
    <col min="3587" max="3587" width="27.85546875" style="1" customWidth="1"/>
    <col min="3588" max="3588" width="56.85546875" style="1" customWidth="1"/>
    <col min="3589" max="3840" width="9.140625" style="1"/>
    <col min="3841" max="3841" width="18.7109375" style="1" customWidth="1"/>
    <col min="3842" max="3842" width="20" style="1" customWidth="1"/>
    <col min="3843" max="3843" width="27.85546875" style="1" customWidth="1"/>
    <col min="3844" max="3844" width="56.85546875" style="1" customWidth="1"/>
    <col min="3845" max="4096" width="9.140625" style="1"/>
    <col min="4097" max="4097" width="18.7109375" style="1" customWidth="1"/>
    <col min="4098" max="4098" width="20" style="1" customWidth="1"/>
    <col min="4099" max="4099" width="27.85546875" style="1" customWidth="1"/>
    <col min="4100" max="4100" width="56.85546875" style="1" customWidth="1"/>
    <col min="4101" max="4352" width="9.140625" style="1"/>
    <col min="4353" max="4353" width="18.7109375" style="1" customWidth="1"/>
    <col min="4354" max="4354" width="20" style="1" customWidth="1"/>
    <col min="4355" max="4355" width="27.85546875" style="1" customWidth="1"/>
    <col min="4356" max="4356" width="56.85546875" style="1" customWidth="1"/>
    <col min="4357" max="4608" width="9.140625" style="1"/>
    <col min="4609" max="4609" width="18.7109375" style="1" customWidth="1"/>
    <col min="4610" max="4610" width="20" style="1" customWidth="1"/>
    <col min="4611" max="4611" width="27.85546875" style="1" customWidth="1"/>
    <col min="4612" max="4612" width="56.85546875" style="1" customWidth="1"/>
    <col min="4613" max="4864" width="9.140625" style="1"/>
    <col min="4865" max="4865" width="18.7109375" style="1" customWidth="1"/>
    <col min="4866" max="4866" width="20" style="1" customWidth="1"/>
    <col min="4867" max="4867" width="27.85546875" style="1" customWidth="1"/>
    <col min="4868" max="4868" width="56.85546875" style="1" customWidth="1"/>
    <col min="4869" max="5120" width="9.140625" style="1"/>
    <col min="5121" max="5121" width="18.7109375" style="1" customWidth="1"/>
    <col min="5122" max="5122" width="20" style="1" customWidth="1"/>
    <col min="5123" max="5123" width="27.85546875" style="1" customWidth="1"/>
    <col min="5124" max="5124" width="56.85546875" style="1" customWidth="1"/>
    <col min="5125" max="5376" width="9.140625" style="1"/>
    <col min="5377" max="5377" width="18.7109375" style="1" customWidth="1"/>
    <col min="5378" max="5378" width="20" style="1" customWidth="1"/>
    <col min="5379" max="5379" width="27.85546875" style="1" customWidth="1"/>
    <col min="5380" max="5380" width="56.85546875" style="1" customWidth="1"/>
    <col min="5381" max="5632" width="9.140625" style="1"/>
    <col min="5633" max="5633" width="18.7109375" style="1" customWidth="1"/>
    <col min="5634" max="5634" width="20" style="1" customWidth="1"/>
    <col min="5635" max="5635" width="27.85546875" style="1" customWidth="1"/>
    <col min="5636" max="5636" width="56.85546875" style="1" customWidth="1"/>
    <col min="5637" max="5888" width="9.140625" style="1"/>
    <col min="5889" max="5889" width="18.7109375" style="1" customWidth="1"/>
    <col min="5890" max="5890" width="20" style="1" customWidth="1"/>
    <col min="5891" max="5891" width="27.85546875" style="1" customWidth="1"/>
    <col min="5892" max="5892" width="56.85546875" style="1" customWidth="1"/>
    <col min="5893" max="6144" width="9.140625" style="1"/>
    <col min="6145" max="6145" width="18.7109375" style="1" customWidth="1"/>
    <col min="6146" max="6146" width="20" style="1" customWidth="1"/>
    <col min="6147" max="6147" width="27.85546875" style="1" customWidth="1"/>
    <col min="6148" max="6148" width="56.85546875" style="1" customWidth="1"/>
    <col min="6149" max="6400" width="9.140625" style="1"/>
    <col min="6401" max="6401" width="18.7109375" style="1" customWidth="1"/>
    <col min="6402" max="6402" width="20" style="1" customWidth="1"/>
    <col min="6403" max="6403" width="27.85546875" style="1" customWidth="1"/>
    <col min="6404" max="6404" width="56.85546875" style="1" customWidth="1"/>
    <col min="6405" max="6656" width="9.140625" style="1"/>
    <col min="6657" max="6657" width="18.7109375" style="1" customWidth="1"/>
    <col min="6658" max="6658" width="20" style="1" customWidth="1"/>
    <col min="6659" max="6659" width="27.85546875" style="1" customWidth="1"/>
    <col min="6660" max="6660" width="56.85546875" style="1" customWidth="1"/>
    <col min="6661" max="6912" width="9.140625" style="1"/>
    <col min="6913" max="6913" width="18.7109375" style="1" customWidth="1"/>
    <col min="6914" max="6914" width="20" style="1" customWidth="1"/>
    <col min="6915" max="6915" width="27.85546875" style="1" customWidth="1"/>
    <col min="6916" max="6916" width="56.85546875" style="1" customWidth="1"/>
    <col min="6917" max="7168" width="9.140625" style="1"/>
    <col min="7169" max="7169" width="18.7109375" style="1" customWidth="1"/>
    <col min="7170" max="7170" width="20" style="1" customWidth="1"/>
    <col min="7171" max="7171" width="27.85546875" style="1" customWidth="1"/>
    <col min="7172" max="7172" width="56.85546875" style="1" customWidth="1"/>
    <col min="7173" max="7424" width="9.140625" style="1"/>
    <col min="7425" max="7425" width="18.7109375" style="1" customWidth="1"/>
    <col min="7426" max="7426" width="20" style="1" customWidth="1"/>
    <col min="7427" max="7427" width="27.85546875" style="1" customWidth="1"/>
    <col min="7428" max="7428" width="56.85546875" style="1" customWidth="1"/>
    <col min="7429" max="7680" width="9.140625" style="1"/>
    <col min="7681" max="7681" width="18.7109375" style="1" customWidth="1"/>
    <col min="7682" max="7682" width="20" style="1" customWidth="1"/>
    <col min="7683" max="7683" width="27.85546875" style="1" customWidth="1"/>
    <col min="7684" max="7684" width="56.85546875" style="1" customWidth="1"/>
    <col min="7685" max="7936" width="9.140625" style="1"/>
    <col min="7937" max="7937" width="18.7109375" style="1" customWidth="1"/>
    <col min="7938" max="7938" width="20" style="1" customWidth="1"/>
    <col min="7939" max="7939" width="27.85546875" style="1" customWidth="1"/>
    <col min="7940" max="7940" width="56.85546875" style="1" customWidth="1"/>
    <col min="7941" max="8192" width="9.140625" style="1"/>
    <col min="8193" max="8193" width="18.7109375" style="1" customWidth="1"/>
    <col min="8194" max="8194" width="20" style="1" customWidth="1"/>
    <col min="8195" max="8195" width="27.85546875" style="1" customWidth="1"/>
    <col min="8196" max="8196" width="56.85546875" style="1" customWidth="1"/>
    <col min="8197" max="8448" width="9.140625" style="1"/>
    <col min="8449" max="8449" width="18.7109375" style="1" customWidth="1"/>
    <col min="8450" max="8450" width="20" style="1" customWidth="1"/>
    <col min="8451" max="8451" width="27.85546875" style="1" customWidth="1"/>
    <col min="8452" max="8452" width="56.85546875" style="1" customWidth="1"/>
    <col min="8453" max="8704" width="9.140625" style="1"/>
    <col min="8705" max="8705" width="18.7109375" style="1" customWidth="1"/>
    <col min="8706" max="8706" width="20" style="1" customWidth="1"/>
    <col min="8707" max="8707" width="27.85546875" style="1" customWidth="1"/>
    <col min="8708" max="8708" width="56.85546875" style="1" customWidth="1"/>
    <col min="8709" max="8960" width="9.140625" style="1"/>
    <col min="8961" max="8961" width="18.7109375" style="1" customWidth="1"/>
    <col min="8962" max="8962" width="20" style="1" customWidth="1"/>
    <col min="8963" max="8963" width="27.85546875" style="1" customWidth="1"/>
    <col min="8964" max="8964" width="56.85546875" style="1" customWidth="1"/>
    <col min="8965" max="9216" width="9.140625" style="1"/>
    <col min="9217" max="9217" width="18.7109375" style="1" customWidth="1"/>
    <col min="9218" max="9218" width="20" style="1" customWidth="1"/>
    <col min="9219" max="9219" width="27.85546875" style="1" customWidth="1"/>
    <col min="9220" max="9220" width="56.85546875" style="1" customWidth="1"/>
    <col min="9221" max="9472" width="9.140625" style="1"/>
    <col min="9473" max="9473" width="18.7109375" style="1" customWidth="1"/>
    <col min="9474" max="9474" width="20" style="1" customWidth="1"/>
    <col min="9475" max="9475" width="27.85546875" style="1" customWidth="1"/>
    <col min="9476" max="9476" width="56.85546875" style="1" customWidth="1"/>
    <col min="9477" max="9728" width="9.140625" style="1"/>
    <col min="9729" max="9729" width="18.7109375" style="1" customWidth="1"/>
    <col min="9730" max="9730" width="20" style="1" customWidth="1"/>
    <col min="9731" max="9731" width="27.85546875" style="1" customWidth="1"/>
    <col min="9732" max="9732" width="56.85546875" style="1" customWidth="1"/>
    <col min="9733" max="9984" width="9.140625" style="1"/>
    <col min="9985" max="9985" width="18.7109375" style="1" customWidth="1"/>
    <col min="9986" max="9986" width="20" style="1" customWidth="1"/>
    <col min="9987" max="9987" width="27.85546875" style="1" customWidth="1"/>
    <col min="9988" max="9988" width="56.85546875" style="1" customWidth="1"/>
    <col min="9989" max="10240" width="9.140625" style="1"/>
    <col min="10241" max="10241" width="18.7109375" style="1" customWidth="1"/>
    <col min="10242" max="10242" width="20" style="1" customWidth="1"/>
    <col min="10243" max="10243" width="27.85546875" style="1" customWidth="1"/>
    <col min="10244" max="10244" width="56.85546875" style="1" customWidth="1"/>
    <col min="10245" max="10496" width="9.140625" style="1"/>
    <col min="10497" max="10497" width="18.7109375" style="1" customWidth="1"/>
    <col min="10498" max="10498" width="20" style="1" customWidth="1"/>
    <col min="10499" max="10499" width="27.85546875" style="1" customWidth="1"/>
    <col min="10500" max="10500" width="56.85546875" style="1" customWidth="1"/>
    <col min="10501" max="10752" width="9.140625" style="1"/>
    <col min="10753" max="10753" width="18.7109375" style="1" customWidth="1"/>
    <col min="10754" max="10754" width="20" style="1" customWidth="1"/>
    <col min="10755" max="10755" width="27.85546875" style="1" customWidth="1"/>
    <col min="10756" max="10756" width="56.85546875" style="1" customWidth="1"/>
    <col min="10757" max="11008" width="9.140625" style="1"/>
    <col min="11009" max="11009" width="18.7109375" style="1" customWidth="1"/>
    <col min="11010" max="11010" width="20" style="1" customWidth="1"/>
    <col min="11011" max="11011" width="27.85546875" style="1" customWidth="1"/>
    <col min="11012" max="11012" width="56.85546875" style="1" customWidth="1"/>
    <col min="11013" max="11264" width="9.140625" style="1"/>
    <col min="11265" max="11265" width="18.7109375" style="1" customWidth="1"/>
    <col min="11266" max="11266" width="20" style="1" customWidth="1"/>
    <col min="11267" max="11267" width="27.85546875" style="1" customWidth="1"/>
    <col min="11268" max="11268" width="56.85546875" style="1" customWidth="1"/>
    <col min="11269" max="11520" width="9.140625" style="1"/>
    <col min="11521" max="11521" width="18.7109375" style="1" customWidth="1"/>
    <col min="11522" max="11522" width="20" style="1" customWidth="1"/>
    <col min="11523" max="11523" width="27.85546875" style="1" customWidth="1"/>
    <col min="11524" max="11524" width="56.85546875" style="1" customWidth="1"/>
    <col min="11525" max="11776" width="9.140625" style="1"/>
    <col min="11777" max="11777" width="18.7109375" style="1" customWidth="1"/>
    <col min="11778" max="11778" width="20" style="1" customWidth="1"/>
    <col min="11779" max="11779" width="27.85546875" style="1" customWidth="1"/>
    <col min="11780" max="11780" width="56.85546875" style="1" customWidth="1"/>
    <col min="11781" max="12032" width="9.140625" style="1"/>
    <col min="12033" max="12033" width="18.7109375" style="1" customWidth="1"/>
    <col min="12034" max="12034" width="20" style="1" customWidth="1"/>
    <col min="12035" max="12035" width="27.85546875" style="1" customWidth="1"/>
    <col min="12036" max="12036" width="56.85546875" style="1" customWidth="1"/>
    <col min="12037" max="12288" width="9.140625" style="1"/>
    <col min="12289" max="12289" width="18.7109375" style="1" customWidth="1"/>
    <col min="12290" max="12290" width="20" style="1" customWidth="1"/>
    <col min="12291" max="12291" width="27.85546875" style="1" customWidth="1"/>
    <col min="12292" max="12292" width="56.85546875" style="1" customWidth="1"/>
    <col min="12293" max="12544" width="9.140625" style="1"/>
    <col min="12545" max="12545" width="18.7109375" style="1" customWidth="1"/>
    <col min="12546" max="12546" width="20" style="1" customWidth="1"/>
    <col min="12547" max="12547" width="27.85546875" style="1" customWidth="1"/>
    <col min="12548" max="12548" width="56.85546875" style="1" customWidth="1"/>
    <col min="12549" max="12800" width="9.140625" style="1"/>
    <col min="12801" max="12801" width="18.7109375" style="1" customWidth="1"/>
    <col min="12802" max="12802" width="20" style="1" customWidth="1"/>
    <col min="12803" max="12803" width="27.85546875" style="1" customWidth="1"/>
    <col min="12804" max="12804" width="56.85546875" style="1" customWidth="1"/>
    <col min="12805" max="13056" width="9.140625" style="1"/>
    <col min="13057" max="13057" width="18.7109375" style="1" customWidth="1"/>
    <col min="13058" max="13058" width="20" style="1" customWidth="1"/>
    <col min="13059" max="13059" width="27.85546875" style="1" customWidth="1"/>
    <col min="13060" max="13060" width="56.85546875" style="1" customWidth="1"/>
    <col min="13061" max="13312" width="9.140625" style="1"/>
    <col min="13313" max="13313" width="18.7109375" style="1" customWidth="1"/>
    <col min="13314" max="13314" width="20" style="1" customWidth="1"/>
    <col min="13315" max="13315" width="27.85546875" style="1" customWidth="1"/>
    <col min="13316" max="13316" width="56.85546875" style="1" customWidth="1"/>
    <col min="13317" max="13568" width="9.140625" style="1"/>
    <col min="13569" max="13569" width="18.7109375" style="1" customWidth="1"/>
    <col min="13570" max="13570" width="20" style="1" customWidth="1"/>
    <col min="13571" max="13571" width="27.85546875" style="1" customWidth="1"/>
    <col min="13572" max="13572" width="56.85546875" style="1" customWidth="1"/>
    <col min="13573" max="13824" width="9.140625" style="1"/>
    <col min="13825" max="13825" width="18.7109375" style="1" customWidth="1"/>
    <col min="13826" max="13826" width="20" style="1" customWidth="1"/>
    <col min="13827" max="13827" width="27.85546875" style="1" customWidth="1"/>
    <col min="13828" max="13828" width="56.85546875" style="1" customWidth="1"/>
    <col min="13829" max="14080" width="9.140625" style="1"/>
    <col min="14081" max="14081" width="18.7109375" style="1" customWidth="1"/>
    <col min="14082" max="14082" width="20" style="1" customWidth="1"/>
    <col min="14083" max="14083" width="27.85546875" style="1" customWidth="1"/>
    <col min="14084" max="14084" width="56.85546875" style="1" customWidth="1"/>
    <col min="14085" max="14336" width="9.140625" style="1"/>
    <col min="14337" max="14337" width="18.7109375" style="1" customWidth="1"/>
    <col min="14338" max="14338" width="20" style="1" customWidth="1"/>
    <col min="14339" max="14339" width="27.85546875" style="1" customWidth="1"/>
    <col min="14340" max="14340" width="56.85546875" style="1" customWidth="1"/>
    <col min="14341" max="14592" width="9.140625" style="1"/>
    <col min="14593" max="14593" width="18.7109375" style="1" customWidth="1"/>
    <col min="14594" max="14594" width="20" style="1" customWidth="1"/>
    <col min="14595" max="14595" width="27.85546875" style="1" customWidth="1"/>
    <col min="14596" max="14596" width="56.85546875" style="1" customWidth="1"/>
    <col min="14597" max="14848" width="9.140625" style="1"/>
    <col min="14849" max="14849" width="18.7109375" style="1" customWidth="1"/>
    <col min="14850" max="14850" width="20" style="1" customWidth="1"/>
    <col min="14851" max="14851" width="27.85546875" style="1" customWidth="1"/>
    <col min="14852" max="14852" width="56.85546875" style="1" customWidth="1"/>
    <col min="14853" max="15104" width="9.140625" style="1"/>
    <col min="15105" max="15105" width="18.7109375" style="1" customWidth="1"/>
    <col min="15106" max="15106" width="20" style="1" customWidth="1"/>
    <col min="15107" max="15107" width="27.85546875" style="1" customWidth="1"/>
    <col min="15108" max="15108" width="56.85546875" style="1" customWidth="1"/>
    <col min="15109" max="15360" width="9.140625" style="1"/>
    <col min="15361" max="15361" width="18.7109375" style="1" customWidth="1"/>
    <col min="15362" max="15362" width="20" style="1" customWidth="1"/>
    <col min="15363" max="15363" width="27.85546875" style="1" customWidth="1"/>
    <col min="15364" max="15364" width="56.85546875" style="1" customWidth="1"/>
    <col min="15365" max="15616" width="9.140625" style="1"/>
    <col min="15617" max="15617" width="18.7109375" style="1" customWidth="1"/>
    <col min="15618" max="15618" width="20" style="1" customWidth="1"/>
    <col min="15619" max="15619" width="27.85546875" style="1" customWidth="1"/>
    <col min="15620" max="15620" width="56.85546875" style="1" customWidth="1"/>
    <col min="15621" max="15872" width="9.140625" style="1"/>
    <col min="15873" max="15873" width="18.7109375" style="1" customWidth="1"/>
    <col min="15874" max="15874" width="20" style="1" customWidth="1"/>
    <col min="15875" max="15875" width="27.85546875" style="1" customWidth="1"/>
    <col min="15876" max="15876" width="56.85546875" style="1" customWidth="1"/>
    <col min="15877" max="16128" width="9.140625" style="1"/>
    <col min="16129" max="16129" width="18.7109375" style="1" customWidth="1"/>
    <col min="16130" max="16130" width="20" style="1" customWidth="1"/>
    <col min="16131" max="16131" width="27.85546875" style="1" customWidth="1"/>
    <col min="16132" max="16132" width="56.85546875" style="1" customWidth="1"/>
    <col min="16133" max="16384" width="9.140625" style="1"/>
  </cols>
  <sheetData>
    <row r="1" spans="1:4" x14ac:dyDescent="0.25">
      <c r="A1" s="170" t="s">
        <v>176</v>
      </c>
      <c r="B1" s="170"/>
      <c r="C1" s="170"/>
      <c r="D1" s="170"/>
    </row>
    <row r="2" spans="1:4" x14ac:dyDescent="0.25">
      <c r="A2" s="170"/>
      <c r="B2" s="170"/>
      <c r="C2" s="170"/>
      <c r="D2" s="170"/>
    </row>
    <row r="3" spans="1:4" x14ac:dyDescent="0.25">
      <c r="A3" s="170" t="s">
        <v>139</v>
      </c>
      <c r="B3" s="170"/>
      <c r="C3" s="170"/>
      <c r="D3" s="170"/>
    </row>
    <row r="4" spans="1:4" x14ac:dyDescent="0.25">
      <c r="A4" s="2" t="s">
        <v>140</v>
      </c>
      <c r="B4" s="3"/>
      <c r="C4" s="3"/>
      <c r="D4" s="3"/>
    </row>
    <row r="5" spans="1:4" x14ac:dyDescent="0.25">
      <c r="A5" s="3"/>
      <c r="B5" s="3"/>
      <c r="C5" s="3"/>
      <c r="D5" s="3"/>
    </row>
    <row r="6" spans="1:4" x14ac:dyDescent="0.25">
      <c r="A6" s="2" t="s">
        <v>141</v>
      </c>
      <c r="B6" s="3"/>
      <c r="C6" s="3"/>
      <c r="D6" s="3"/>
    </row>
    <row r="7" spans="1:4" x14ac:dyDescent="0.25">
      <c r="A7" s="3" t="s">
        <v>142</v>
      </c>
      <c r="B7" s="3"/>
      <c r="C7" s="3"/>
      <c r="D7" s="3"/>
    </row>
    <row r="8" spans="1:4" x14ac:dyDescent="0.25">
      <c r="A8" s="3" t="s">
        <v>143</v>
      </c>
      <c r="B8" s="2" t="s">
        <v>172</v>
      </c>
      <c r="C8" s="3"/>
      <c r="D8" s="3"/>
    </row>
    <row r="9" spans="1:4" x14ac:dyDescent="0.25">
      <c r="A9" s="4" t="s">
        <v>144</v>
      </c>
      <c r="B9" s="2" t="s">
        <v>145</v>
      </c>
      <c r="C9" s="3"/>
      <c r="D9" s="3"/>
    </row>
    <row r="10" spans="1:4" x14ac:dyDescent="0.25">
      <c r="A10" s="4" t="s">
        <v>239</v>
      </c>
      <c r="B10" s="2" t="s">
        <v>240</v>
      </c>
      <c r="C10" s="3"/>
      <c r="D10" s="3"/>
    </row>
    <row r="11" spans="1:4" x14ac:dyDescent="0.25">
      <c r="A11" s="3" t="s">
        <v>241</v>
      </c>
      <c r="B11" s="2" t="s">
        <v>242</v>
      </c>
      <c r="C11" s="3"/>
      <c r="D11" s="3"/>
    </row>
    <row r="12" spans="1:4" x14ac:dyDescent="0.25">
      <c r="A12" s="2" t="s">
        <v>244</v>
      </c>
      <c r="B12" s="333">
        <v>1</v>
      </c>
      <c r="C12" s="334" t="s">
        <v>243</v>
      </c>
      <c r="D12" s="3"/>
    </row>
    <row r="13" spans="1:4" x14ac:dyDescent="0.25">
      <c r="A13" s="3"/>
      <c r="B13" s="3"/>
      <c r="C13" s="3"/>
      <c r="D13" s="3"/>
    </row>
    <row r="14" spans="1:4" x14ac:dyDescent="0.25">
      <c r="A14" s="5" t="s">
        <v>146</v>
      </c>
      <c r="B14" s="3"/>
      <c r="C14" s="3"/>
      <c r="D14" s="3"/>
    </row>
    <row r="15" spans="1:4" x14ac:dyDescent="0.25">
      <c r="A15" s="3"/>
      <c r="B15" s="3"/>
      <c r="C15" s="3"/>
      <c r="D15" s="3"/>
    </row>
    <row r="16" spans="1:4" x14ac:dyDescent="0.25">
      <c r="A16" s="2" t="s">
        <v>147</v>
      </c>
      <c r="B16" s="3"/>
      <c r="C16" s="3"/>
      <c r="D16" s="3"/>
    </row>
    <row r="17" spans="1:4" ht="15.75" thickBot="1" x14ac:dyDescent="0.3">
      <c r="A17" s="3"/>
      <c r="B17" s="3"/>
      <c r="C17" s="3"/>
      <c r="D17" s="3"/>
    </row>
    <row r="18" spans="1:4" ht="21.75" customHeight="1" x14ac:dyDescent="0.25">
      <c r="A18" s="171" t="s">
        <v>148</v>
      </c>
      <c r="B18" s="171" t="s">
        <v>149</v>
      </c>
      <c r="C18" s="6" t="s">
        <v>150</v>
      </c>
      <c r="D18" s="6" t="s">
        <v>151</v>
      </c>
    </row>
    <row r="19" spans="1:4" ht="32.25" customHeight="1" thickBot="1" x14ac:dyDescent="0.3">
      <c r="A19" s="172"/>
      <c r="B19" s="172"/>
      <c r="C19" s="7" t="s">
        <v>152</v>
      </c>
      <c r="D19" s="7" t="s">
        <v>152</v>
      </c>
    </row>
    <row r="20" spans="1:4" ht="17.25" customHeight="1" thickBot="1" x14ac:dyDescent="0.3">
      <c r="A20" s="168" t="s">
        <v>73</v>
      </c>
      <c r="B20" s="8" t="s">
        <v>52</v>
      </c>
      <c r="C20" s="9" t="s">
        <v>153</v>
      </c>
      <c r="D20" s="8" t="s">
        <v>154</v>
      </c>
    </row>
    <row r="21" spans="1:4" ht="21" customHeight="1" thickBot="1" x14ac:dyDescent="0.3">
      <c r="A21" s="168"/>
      <c r="B21" s="8" t="s">
        <v>155</v>
      </c>
      <c r="C21" s="9" t="s">
        <v>156</v>
      </c>
      <c r="D21" s="8" t="s">
        <v>157</v>
      </c>
    </row>
    <row r="22" spans="1:4" ht="16.5" customHeight="1" thickBot="1" x14ac:dyDescent="0.3">
      <c r="A22" s="169"/>
      <c r="B22" s="8" t="s">
        <v>158</v>
      </c>
      <c r="C22" s="9" t="s">
        <v>159</v>
      </c>
      <c r="D22" s="8" t="s">
        <v>160</v>
      </c>
    </row>
    <row r="23" spans="1:4" ht="16.5" customHeight="1" thickBot="1" x14ac:dyDescent="0.3">
      <c r="A23" s="175" t="s">
        <v>47</v>
      </c>
      <c r="B23" s="8" t="s">
        <v>52</v>
      </c>
      <c r="C23" s="9" t="s">
        <v>185</v>
      </c>
      <c r="D23" s="8" t="s">
        <v>154</v>
      </c>
    </row>
    <row r="24" spans="1:4" ht="16.5" customHeight="1" thickBot="1" x14ac:dyDescent="0.3">
      <c r="A24" s="176"/>
      <c r="B24" s="8" t="s">
        <v>155</v>
      </c>
      <c r="C24" s="9" t="s">
        <v>169</v>
      </c>
      <c r="D24" s="8" t="s">
        <v>157</v>
      </c>
    </row>
    <row r="25" spans="1:4" ht="16.5" customHeight="1" thickBot="1" x14ac:dyDescent="0.3">
      <c r="A25" s="177"/>
      <c r="B25" s="8" t="s">
        <v>158</v>
      </c>
      <c r="C25" s="9" t="s">
        <v>159</v>
      </c>
      <c r="D25" s="8" t="s">
        <v>160</v>
      </c>
    </row>
    <row r="26" spans="1:4" ht="16.5" customHeight="1" thickBot="1" x14ac:dyDescent="0.3">
      <c r="A26" s="175" t="s">
        <v>186</v>
      </c>
      <c r="B26" s="8" t="s">
        <v>52</v>
      </c>
      <c r="C26" s="9" t="s">
        <v>153</v>
      </c>
      <c r="D26" s="8" t="s">
        <v>154</v>
      </c>
    </row>
    <row r="27" spans="1:4" ht="16.5" customHeight="1" thickBot="1" x14ac:dyDescent="0.3">
      <c r="A27" s="176"/>
      <c r="B27" s="8" t="s">
        <v>155</v>
      </c>
      <c r="C27" s="9" t="s">
        <v>156</v>
      </c>
      <c r="D27" s="8" t="s">
        <v>157</v>
      </c>
    </row>
    <row r="28" spans="1:4" ht="16.5" customHeight="1" thickBot="1" x14ac:dyDescent="0.3">
      <c r="A28" s="177"/>
      <c r="B28" s="8" t="s">
        <v>158</v>
      </c>
      <c r="C28" s="9" t="s">
        <v>159</v>
      </c>
      <c r="D28" s="8" t="s">
        <v>160</v>
      </c>
    </row>
    <row r="29" spans="1:4" ht="16.5" customHeight="1" x14ac:dyDescent="0.25">
      <c r="A29" s="13"/>
      <c r="B29" s="14"/>
      <c r="C29" s="15"/>
      <c r="D29" s="14"/>
    </row>
    <row r="30" spans="1:4" s="11" customFormat="1" ht="25.5" customHeight="1" x14ac:dyDescent="0.25">
      <c r="A30" s="10" t="s">
        <v>161</v>
      </c>
      <c r="B30" s="3"/>
      <c r="C30" s="3"/>
      <c r="D30" s="3"/>
    </row>
    <row r="31" spans="1:4" s="11" customFormat="1" ht="21" customHeight="1" x14ac:dyDescent="0.25">
      <c r="A31" s="3" t="s">
        <v>162</v>
      </c>
      <c r="B31" s="3"/>
      <c r="C31" s="3"/>
      <c r="D31" s="3"/>
    </row>
    <row r="32" spans="1:4" s="11" customFormat="1" ht="22.5" customHeight="1" x14ac:dyDescent="0.25">
      <c r="A32" s="3" t="s">
        <v>187</v>
      </c>
      <c r="B32" s="3"/>
      <c r="C32" s="3"/>
      <c r="D32" s="3"/>
    </row>
    <row r="33" spans="1:4" s="11" customFormat="1" ht="30" customHeight="1" x14ac:dyDescent="0.2">
      <c r="A33" s="178" t="s">
        <v>163</v>
      </c>
      <c r="B33" s="178"/>
      <c r="C33" s="178"/>
      <c r="D33" s="178"/>
    </row>
    <row r="34" spans="1:4" s="11" customFormat="1" x14ac:dyDescent="0.25">
      <c r="A34" s="3" t="s">
        <v>164</v>
      </c>
      <c r="B34" s="3"/>
      <c r="C34" s="3"/>
      <c r="D34" s="3"/>
    </row>
    <row r="35" spans="1:4" x14ac:dyDescent="0.25">
      <c r="A35" s="5" t="s">
        <v>165</v>
      </c>
      <c r="B35" s="3"/>
      <c r="C35" s="3"/>
      <c r="D35" s="3"/>
    </row>
    <row r="36" spans="1:4" x14ac:dyDescent="0.25">
      <c r="A36" s="3"/>
      <c r="B36" s="3"/>
      <c r="C36" s="3"/>
      <c r="D36" s="3"/>
    </row>
    <row r="37" spans="1:4" x14ac:dyDescent="0.25">
      <c r="A37" s="12" t="s">
        <v>166</v>
      </c>
      <c r="B37" s="3"/>
      <c r="C37" s="3"/>
      <c r="D37" s="3"/>
    </row>
    <row r="38" spans="1:4" ht="15.75" thickBot="1" x14ac:dyDescent="0.3">
      <c r="A38" s="3"/>
      <c r="B38" s="3"/>
      <c r="C38" s="3"/>
      <c r="D38" s="3"/>
    </row>
    <row r="39" spans="1:4" x14ac:dyDescent="0.25">
      <c r="A39" s="171" t="s">
        <v>148</v>
      </c>
      <c r="B39" s="171" t="s">
        <v>167</v>
      </c>
      <c r="C39" s="6" t="s">
        <v>150</v>
      </c>
      <c r="D39" s="6" t="s">
        <v>151</v>
      </c>
    </row>
    <row r="40" spans="1:4" ht="15.75" thickBot="1" x14ac:dyDescent="0.3">
      <c r="A40" s="172"/>
      <c r="B40" s="179"/>
      <c r="C40" s="16" t="s">
        <v>152</v>
      </c>
      <c r="D40" s="16" t="s">
        <v>152</v>
      </c>
    </row>
    <row r="41" spans="1:4" ht="35.1" customHeight="1" x14ac:dyDescent="0.25">
      <c r="A41" s="180" t="s">
        <v>168</v>
      </c>
      <c r="B41" s="18" t="s">
        <v>190</v>
      </c>
      <c r="C41" s="18" t="s">
        <v>159</v>
      </c>
      <c r="D41" s="17" t="s">
        <v>191</v>
      </c>
    </row>
    <row r="42" spans="1:4" ht="35.1" customHeight="1" x14ac:dyDescent="0.25">
      <c r="A42" s="180"/>
      <c r="B42" s="18" t="s">
        <v>192</v>
      </c>
      <c r="C42" s="18" t="s">
        <v>193</v>
      </c>
      <c r="D42" s="17" t="s">
        <v>194</v>
      </c>
    </row>
    <row r="43" spans="1:4" ht="35.1" customHeight="1" thickBot="1" x14ac:dyDescent="0.3">
      <c r="A43" s="180"/>
      <c r="B43" s="18" t="s">
        <v>170</v>
      </c>
      <c r="C43" s="18" t="s">
        <v>159</v>
      </c>
      <c r="D43" s="17" t="s">
        <v>160</v>
      </c>
    </row>
    <row r="44" spans="1:4" ht="35.1" customHeight="1" x14ac:dyDescent="0.25">
      <c r="A44" s="173" t="s">
        <v>171</v>
      </c>
      <c r="B44" s="18" t="s">
        <v>115</v>
      </c>
      <c r="C44" s="18" t="s">
        <v>159</v>
      </c>
      <c r="D44" s="19" t="s">
        <v>195</v>
      </c>
    </row>
    <row r="45" spans="1:4" ht="35.1" customHeight="1" thickBot="1" x14ac:dyDescent="0.3">
      <c r="A45" s="174"/>
      <c r="B45" s="18" t="s">
        <v>170</v>
      </c>
      <c r="C45" s="18" t="s">
        <v>159</v>
      </c>
      <c r="D45" s="17" t="s">
        <v>160</v>
      </c>
    </row>
    <row r="47" spans="1:4" s="11" customFormat="1" ht="15" customHeight="1" x14ac:dyDescent="0.2">
      <c r="A47" s="167" t="s">
        <v>196</v>
      </c>
      <c r="B47" s="167"/>
      <c r="C47" s="167"/>
      <c r="D47" s="167"/>
    </row>
    <row r="48" spans="1:4" s="11" customFormat="1" ht="15" customHeight="1" x14ac:dyDescent="0.2">
      <c r="A48" s="167"/>
      <c r="B48" s="167"/>
      <c r="C48" s="167"/>
      <c r="D48" s="167"/>
    </row>
    <row r="49" spans="1:1" s="11" customFormat="1" ht="27" customHeight="1" x14ac:dyDescent="0.25">
      <c r="A49" s="3"/>
    </row>
    <row r="50" spans="1:1" s="11" customFormat="1" x14ac:dyDescent="0.25">
      <c r="A50" s="3"/>
    </row>
    <row r="51" spans="1:1" s="11" customFormat="1" x14ac:dyDescent="0.25">
      <c r="A51" s="3"/>
    </row>
    <row r="52" spans="1:1" s="11" customFormat="1" x14ac:dyDescent="0.25">
      <c r="A52" s="3"/>
    </row>
    <row r="53" spans="1:1" s="11" customFormat="1" x14ac:dyDescent="0.25">
      <c r="A53" s="3"/>
    </row>
  </sheetData>
  <mergeCells count="14">
    <mergeCell ref="A47:D48"/>
    <mergeCell ref="A20:A22"/>
    <mergeCell ref="A1:D1"/>
    <mergeCell ref="A2:D2"/>
    <mergeCell ref="A3:D3"/>
    <mergeCell ref="A18:A19"/>
    <mergeCell ref="B18:B19"/>
    <mergeCell ref="A44:A45"/>
    <mergeCell ref="A23:A25"/>
    <mergeCell ref="A33:D33"/>
    <mergeCell ref="A39:A40"/>
    <mergeCell ref="B39:B40"/>
    <mergeCell ref="A41:A43"/>
    <mergeCell ref="A26:A28"/>
  </mergeCells>
  <printOptions horizontalCentered="1"/>
  <pageMargins left="0.7" right="0.7" top="0.75" bottom="0.75" header="0.3" footer="0.3"/>
  <pageSetup paperSize="8"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0"/>
  <sheetViews>
    <sheetView view="pageBreakPreview" zoomScaleSheetLayoutView="100" workbookViewId="0">
      <selection sqref="A1:G2"/>
    </sheetView>
  </sheetViews>
  <sheetFormatPr defaultRowHeight="15" x14ac:dyDescent="0.25"/>
  <cols>
    <col min="1" max="1" width="4.28515625" style="70" customWidth="1"/>
    <col min="2" max="2" width="7.42578125" style="70" customWidth="1"/>
    <col min="3" max="3" width="5.5703125" style="70" customWidth="1"/>
    <col min="4" max="4" width="30.85546875" style="70" customWidth="1"/>
    <col min="5" max="5" width="9.140625" style="70"/>
    <col min="6" max="6" width="9.140625" style="107"/>
    <col min="7" max="7" width="24.85546875" style="70" bestFit="1" customWidth="1"/>
    <col min="8" max="8" width="13" style="70" customWidth="1"/>
    <col min="9" max="9" width="7.140625" style="70" customWidth="1"/>
    <col min="10" max="10" width="10.7109375" style="70" customWidth="1"/>
    <col min="11" max="11" width="12" style="70" bestFit="1" customWidth="1"/>
    <col min="12" max="12" width="11.5703125" style="70" customWidth="1"/>
    <col min="13" max="13" width="12.28515625" style="70" bestFit="1" customWidth="1"/>
    <col min="14" max="14" width="12" style="70" bestFit="1" customWidth="1"/>
    <col min="15" max="16" width="10" style="70" customWidth="1"/>
    <col min="17" max="17" width="11.28515625" style="70" customWidth="1"/>
    <col min="18" max="18" width="9.28515625" style="70" bestFit="1" customWidth="1"/>
    <col min="19" max="19" width="9.140625" style="70"/>
    <col min="20" max="20" width="25.85546875" style="70" customWidth="1"/>
    <col min="21" max="27" width="9.140625" style="70" customWidth="1"/>
    <col min="28" max="16384" width="9.140625" style="70"/>
  </cols>
  <sheetData>
    <row r="1" spans="1:27" x14ac:dyDescent="0.25">
      <c r="A1" s="207" t="s">
        <v>175</v>
      </c>
      <c r="B1" s="207"/>
      <c r="C1" s="207"/>
      <c r="D1" s="207"/>
      <c r="E1" s="207"/>
      <c r="F1" s="207"/>
      <c r="G1" s="207"/>
    </row>
    <row r="2" spans="1:27" x14ac:dyDescent="0.25">
      <c r="A2" s="207"/>
      <c r="B2" s="207"/>
      <c r="C2" s="207"/>
      <c r="D2" s="207"/>
      <c r="E2" s="207"/>
      <c r="F2" s="207"/>
      <c r="G2" s="207"/>
    </row>
    <row r="3" spans="1:27" ht="38.25" customHeight="1" x14ac:dyDescent="0.25">
      <c r="A3" s="233" t="s">
        <v>235</v>
      </c>
      <c r="B3" s="233"/>
      <c r="C3" s="233"/>
      <c r="D3" s="233"/>
      <c r="E3" s="233"/>
      <c r="F3" s="233"/>
      <c r="G3" s="233"/>
      <c r="H3" s="71"/>
      <c r="K3" s="227" t="s">
        <v>39</v>
      </c>
      <c r="L3" s="228"/>
      <c r="M3" s="225" t="s">
        <v>40</v>
      </c>
      <c r="N3" s="229"/>
      <c r="O3" s="229" t="s">
        <v>41</v>
      </c>
      <c r="P3" s="229"/>
      <c r="Q3" s="224" t="s">
        <v>42</v>
      </c>
      <c r="R3" s="226"/>
      <c r="S3" s="226"/>
      <c r="T3" s="225"/>
      <c r="U3" s="223" t="s">
        <v>43</v>
      </c>
      <c r="V3" s="223"/>
      <c r="W3" s="224" t="s">
        <v>44</v>
      </c>
      <c r="X3" s="225"/>
      <c r="Y3" s="223" t="s">
        <v>45</v>
      </c>
      <c r="Z3" s="223"/>
      <c r="AA3" s="73" t="s">
        <v>46</v>
      </c>
    </row>
    <row r="4" spans="1:27" s="74" customFormat="1" ht="36" x14ac:dyDescent="0.2">
      <c r="A4" s="20" t="s">
        <v>0</v>
      </c>
      <c r="B4" s="21" t="s">
        <v>198</v>
      </c>
      <c r="C4" s="21" t="s">
        <v>1</v>
      </c>
      <c r="D4" s="20" t="s">
        <v>2</v>
      </c>
      <c r="E4" s="21" t="s">
        <v>3</v>
      </c>
      <c r="F4" s="22" t="s">
        <v>4</v>
      </c>
      <c r="G4" s="22" t="s">
        <v>5</v>
      </c>
      <c r="H4" s="22" t="s">
        <v>6</v>
      </c>
      <c r="I4" s="23" t="s">
        <v>7</v>
      </c>
      <c r="J4" s="23" t="s">
        <v>8</v>
      </c>
      <c r="K4" s="23" t="s">
        <v>9</v>
      </c>
      <c r="L4" s="23" t="s">
        <v>10</v>
      </c>
      <c r="M4" s="24" t="s">
        <v>11</v>
      </c>
      <c r="N4" s="23" t="s">
        <v>12</v>
      </c>
      <c r="O4" s="23" t="s">
        <v>13</v>
      </c>
      <c r="P4" s="23" t="s">
        <v>14</v>
      </c>
      <c r="Q4" s="23" t="s">
        <v>15</v>
      </c>
      <c r="R4" s="23" t="s">
        <v>16</v>
      </c>
      <c r="S4" s="23" t="s">
        <v>17</v>
      </c>
      <c r="T4" s="23" t="s">
        <v>18</v>
      </c>
      <c r="U4" s="23" t="s">
        <v>19</v>
      </c>
      <c r="V4" s="23" t="s">
        <v>20</v>
      </c>
      <c r="W4" s="23" t="s">
        <v>21</v>
      </c>
      <c r="X4" s="23" t="s">
        <v>22</v>
      </c>
      <c r="Y4" s="23" t="s">
        <v>23</v>
      </c>
      <c r="Z4" s="23" t="s">
        <v>24</v>
      </c>
      <c r="AA4" s="23" t="s">
        <v>25</v>
      </c>
    </row>
    <row r="5" spans="1:27" ht="20.100000000000001" customHeight="1" x14ac:dyDescent="0.25">
      <c r="A5" s="230" t="s">
        <v>47</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2"/>
    </row>
    <row r="6" spans="1:27" s="76" customFormat="1" ht="20.100000000000001" customHeight="1" x14ac:dyDescent="0.2">
      <c r="A6" s="37"/>
      <c r="B6" s="37"/>
      <c r="C6" s="37"/>
      <c r="D6" s="75" t="s">
        <v>49</v>
      </c>
      <c r="E6" s="38"/>
      <c r="F6" s="39"/>
      <c r="G6" s="50"/>
      <c r="H6" s="25"/>
      <c r="I6" s="25"/>
      <c r="J6" s="25"/>
      <c r="K6" s="25"/>
      <c r="L6" s="25"/>
      <c r="M6" s="25"/>
      <c r="N6" s="25"/>
      <c r="O6" s="25"/>
      <c r="P6" s="25"/>
      <c r="Q6" s="25"/>
      <c r="R6" s="25"/>
      <c r="S6" s="25"/>
      <c r="T6" s="26"/>
      <c r="U6" s="25"/>
      <c r="V6" s="27"/>
      <c r="W6" s="25"/>
      <c r="X6" s="25"/>
      <c r="Y6" s="25"/>
      <c r="Z6" s="27"/>
      <c r="AA6" s="27"/>
    </row>
    <row r="7" spans="1:27" s="76" customFormat="1" ht="20.100000000000001" customHeight="1" x14ac:dyDescent="0.2">
      <c r="A7" s="185">
        <v>1</v>
      </c>
      <c r="B7" s="185">
        <v>1.1000000000000001</v>
      </c>
      <c r="C7" s="185" t="s">
        <v>48</v>
      </c>
      <c r="D7" s="211" t="s">
        <v>50</v>
      </c>
      <c r="E7" s="185" t="s">
        <v>51</v>
      </c>
      <c r="F7" s="28" t="s">
        <v>27</v>
      </c>
      <c r="G7" s="181"/>
      <c r="H7" s="29"/>
      <c r="I7" s="197" t="s">
        <v>52</v>
      </c>
      <c r="J7" s="28" t="s">
        <v>29</v>
      </c>
      <c r="K7" s="30" t="s">
        <v>30</v>
      </c>
      <c r="L7" s="30" t="s">
        <v>30</v>
      </c>
      <c r="M7" s="30">
        <v>41649</v>
      </c>
      <c r="N7" s="30">
        <f>M7+20</f>
        <v>41669</v>
      </c>
      <c r="O7" s="30" t="s">
        <v>30</v>
      </c>
      <c r="P7" s="30" t="s">
        <v>30</v>
      </c>
      <c r="Q7" s="31"/>
      <c r="R7" s="30">
        <f>N7+20</f>
        <v>41689</v>
      </c>
      <c r="S7" s="30">
        <f>R7+180</f>
        <v>41869</v>
      </c>
      <c r="T7" s="208"/>
      <c r="U7" s="189"/>
      <c r="V7" s="189"/>
      <c r="W7" s="187"/>
      <c r="X7" s="187"/>
      <c r="Y7" s="187"/>
      <c r="Z7" s="187"/>
      <c r="AA7" s="189"/>
    </row>
    <row r="8" spans="1:27" s="76" customFormat="1" ht="20.100000000000001" customHeight="1" x14ac:dyDescent="0.2">
      <c r="A8" s="186"/>
      <c r="B8" s="186"/>
      <c r="C8" s="186"/>
      <c r="D8" s="212"/>
      <c r="E8" s="186"/>
      <c r="F8" s="32" t="s">
        <v>31</v>
      </c>
      <c r="G8" s="221"/>
      <c r="H8" s="33"/>
      <c r="I8" s="199"/>
      <c r="J8" s="28"/>
      <c r="K8" s="34"/>
      <c r="L8" s="34"/>
      <c r="M8" s="34"/>
      <c r="N8" s="34"/>
      <c r="O8" s="33"/>
      <c r="P8" s="33"/>
      <c r="Q8" s="33"/>
      <c r="R8" s="33"/>
      <c r="S8" s="33"/>
      <c r="T8" s="209"/>
      <c r="U8" s="190"/>
      <c r="V8" s="190"/>
      <c r="W8" s="188"/>
      <c r="X8" s="188"/>
      <c r="Y8" s="188"/>
      <c r="Z8" s="188"/>
      <c r="AA8" s="190"/>
    </row>
    <row r="9" spans="1:27" s="76" customFormat="1" ht="20.100000000000001" customHeight="1" x14ac:dyDescent="0.2">
      <c r="A9" s="36"/>
      <c r="B9" s="36"/>
      <c r="C9" s="36"/>
      <c r="D9" s="37"/>
      <c r="E9" s="38"/>
      <c r="F9" s="39"/>
      <c r="G9" s="38"/>
      <c r="H9" s="25"/>
      <c r="I9" s="25"/>
      <c r="J9" s="25"/>
      <c r="K9" s="25"/>
      <c r="L9" s="25"/>
      <c r="M9" s="25"/>
      <c r="N9" s="25"/>
      <c r="O9" s="25"/>
      <c r="P9" s="25"/>
      <c r="Q9" s="25"/>
      <c r="R9" s="25"/>
      <c r="S9" s="25"/>
      <c r="T9" s="26"/>
      <c r="U9" s="25"/>
      <c r="V9" s="27"/>
      <c r="W9" s="25"/>
      <c r="X9" s="25"/>
      <c r="Y9" s="25"/>
      <c r="Z9" s="27"/>
      <c r="AA9" s="27"/>
    </row>
    <row r="10" spans="1:27" s="76" customFormat="1" ht="20.100000000000001" customHeight="1" x14ac:dyDescent="0.2">
      <c r="A10" s="185">
        <v>2</v>
      </c>
      <c r="B10" s="185">
        <v>1.1000000000000001</v>
      </c>
      <c r="C10" s="185" t="s">
        <v>53</v>
      </c>
      <c r="D10" s="211" t="s">
        <v>54</v>
      </c>
      <c r="E10" s="185" t="s">
        <v>51</v>
      </c>
      <c r="F10" s="28" t="s">
        <v>27</v>
      </c>
      <c r="G10" s="181"/>
      <c r="H10" s="29"/>
      <c r="I10" s="197" t="s">
        <v>32</v>
      </c>
      <c r="J10" s="28" t="s">
        <v>29</v>
      </c>
      <c r="K10" s="30" t="s">
        <v>30</v>
      </c>
      <c r="L10" s="30" t="s">
        <v>30</v>
      </c>
      <c r="M10" s="30">
        <v>41659</v>
      </c>
      <c r="N10" s="30">
        <f>M10+20</f>
        <v>41679</v>
      </c>
      <c r="O10" s="30" t="s">
        <v>30</v>
      </c>
      <c r="P10" s="30" t="s">
        <v>30</v>
      </c>
      <c r="Q10" s="29"/>
      <c r="R10" s="30">
        <f>N10+22</f>
        <v>41701</v>
      </c>
      <c r="S10" s="30">
        <f>R10+180</f>
        <v>41881</v>
      </c>
      <c r="T10" s="208"/>
      <c r="U10" s="189"/>
      <c r="V10" s="189"/>
      <c r="W10" s="187"/>
      <c r="X10" s="187"/>
      <c r="Y10" s="187"/>
      <c r="Z10" s="187"/>
      <c r="AA10" s="189"/>
    </row>
    <row r="11" spans="1:27" s="76" customFormat="1" ht="20.100000000000001" customHeight="1" x14ac:dyDescent="0.2">
      <c r="A11" s="186"/>
      <c r="B11" s="186"/>
      <c r="C11" s="186"/>
      <c r="D11" s="212"/>
      <c r="E11" s="186"/>
      <c r="F11" s="32" t="s">
        <v>31</v>
      </c>
      <c r="G11" s="221"/>
      <c r="H11" s="33"/>
      <c r="I11" s="199"/>
      <c r="J11" s="28"/>
      <c r="K11" s="34"/>
      <c r="L11" s="34"/>
      <c r="M11" s="34"/>
      <c r="N11" s="34"/>
      <c r="O11" s="33"/>
      <c r="P11" s="33"/>
      <c r="Q11" s="33"/>
      <c r="R11" s="33"/>
      <c r="S11" s="33"/>
      <c r="T11" s="209"/>
      <c r="U11" s="190"/>
      <c r="V11" s="190"/>
      <c r="W11" s="188"/>
      <c r="X11" s="188"/>
      <c r="Y11" s="188"/>
      <c r="Z11" s="188"/>
      <c r="AA11" s="190"/>
    </row>
    <row r="12" spans="1:27" s="76" customFormat="1" ht="20.100000000000001" customHeight="1" x14ac:dyDescent="0.2">
      <c r="A12" s="37"/>
      <c r="B12" s="37"/>
      <c r="C12" s="37"/>
      <c r="D12" s="75" t="s">
        <v>55</v>
      </c>
      <c r="E12" s="38"/>
      <c r="F12" s="39"/>
      <c r="G12" s="50"/>
      <c r="H12" s="25"/>
      <c r="I12" s="25"/>
      <c r="J12" s="25"/>
      <c r="K12" s="25"/>
      <c r="L12" s="25"/>
      <c r="M12" s="25"/>
      <c r="N12" s="25"/>
      <c r="O12" s="25"/>
      <c r="P12" s="25"/>
      <c r="Q12" s="25"/>
      <c r="R12" s="25"/>
      <c r="S12" s="25"/>
      <c r="T12" s="26"/>
      <c r="U12" s="25"/>
      <c r="V12" s="27"/>
      <c r="W12" s="25"/>
      <c r="X12" s="25"/>
      <c r="Y12" s="25"/>
      <c r="Z12" s="27"/>
      <c r="AA12" s="27"/>
    </row>
    <row r="13" spans="1:27" s="76" customFormat="1" ht="33.75" customHeight="1" x14ac:dyDescent="0.2">
      <c r="A13" s="185">
        <v>3.1</v>
      </c>
      <c r="B13" s="185">
        <v>1.2</v>
      </c>
      <c r="C13" s="185" t="s">
        <v>56</v>
      </c>
      <c r="D13" s="213" t="s">
        <v>207</v>
      </c>
      <c r="E13" s="185" t="s">
        <v>26</v>
      </c>
      <c r="F13" s="47" t="s">
        <v>27</v>
      </c>
      <c r="G13" s="77"/>
      <c r="H13" s="197"/>
      <c r="I13" s="78" t="s">
        <v>142</v>
      </c>
      <c r="J13" s="234" t="s">
        <v>33</v>
      </c>
      <c r="K13" s="30">
        <v>41284</v>
      </c>
      <c r="L13" s="30">
        <f>K13+6</f>
        <v>41290</v>
      </c>
      <c r="M13" s="30">
        <f>L13+9</f>
        <v>41299</v>
      </c>
      <c r="N13" s="30">
        <f>M13+18</f>
        <v>41317</v>
      </c>
      <c r="O13" s="30">
        <f>N13+14</f>
        <v>41331</v>
      </c>
      <c r="P13" s="30">
        <f>O13+3</f>
        <v>41334</v>
      </c>
      <c r="Q13" s="29"/>
      <c r="R13" s="30">
        <f>P13+2</f>
        <v>41336</v>
      </c>
      <c r="S13" s="30">
        <f>R13+730</f>
        <v>42066</v>
      </c>
      <c r="T13" s="79"/>
      <c r="U13" s="80"/>
      <c r="V13" s="80"/>
      <c r="W13" s="81"/>
      <c r="X13" s="82"/>
      <c r="Y13" s="81"/>
      <c r="Z13" s="81"/>
      <c r="AA13" s="80"/>
    </row>
    <row r="14" spans="1:27" s="76" customFormat="1" ht="24" customHeight="1" x14ac:dyDescent="0.2">
      <c r="A14" s="193"/>
      <c r="B14" s="193"/>
      <c r="C14" s="193"/>
      <c r="D14" s="214"/>
      <c r="E14" s="193"/>
      <c r="F14" s="200" t="s">
        <v>31</v>
      </c>
      <c r="G14" s="83" t="s">
        <v>218</v>
      </c>
      <c r="H14" s="198"/>
      <c r="I14" s="84" t="s">
        <v>52</v>
      </c>
      <c r="J14" s="235"/>
      <c r="K14" s="30">
        <v>41310</v>
      </c>
      <c r="L14" s="30">
        <v>41407</v>
      </c>
      <c r="M14" s="30">
        <v>41409</v>
      </c>
      <c r="N14" s="30">
        <v>41441</v>
      </c>
      <c r="O14" s="30">
        <v>41473</v>
      </c>
      <c r="P14" s="30">
        <v>41477</v>
      </c>
      <c r="Q14" s="85">
        <v>172217</v>
      </c>
      <c r="R14" s="32" t="s">
        <v>220</v>
      </c>
      <c r="S14" s="86">
        <f>R14+540</f>
        <v>42019</v>
      </c>
      <c r="T14" s="79" t="s">
        <v>227</v>
      </c>
      <c r="U14" s="87"/>
      <c r="V14" s="87"/>
      <c r="W14" s="82"/>
      <c r="X14" s="82">
        <f>Q14+W14</f>
        <v>172217</v>
      </c>
      <c r="Y14" s="82">
        <v>20871.03</v>
      </c>
      <c r="Z14" s="88">
        <f>X14-Y14</f>
        <v>151345.97</v>
      </c>
      <c r="AA14" s="34" t="s">
        <v>225</v>
      </c>
    </row>
    <row r="15" spans="1:27" s="76" customFormat="1" ht="36" customHeight="1" x14ac:dyDescent="0.2">
      <c r="A15" s="186"/>
      <c r="B15" s="186"/>
      <c r="C15" s="186"/>
      <c r="D15" s="215"/>
      <c r="E15" s="186"/>
      <c r="F15" s="201"/>
      <c r="G15" s="83" t="s">
        <v>219</v>
      </c>
      <c r="H15" s="199"/>
      <c r="I15" s="84" t="s">
        <v>52</v>
      </c>
      <c r="J15" s="236"/>
      <c r="K15" s="30">
        <v>41310</v>
      </c>
      <c r="L15" s="30">
        <v>41407</v>
      </c>
      <c r="M15" s="30">
        <v>41409</v>
      </c>
      <c r="N15" s="30">
        <v>41441</v>
      </c>
      <c r="O15" s="30">
        <v>41473</v>
      </c>
      <c r="P15" s="30">
        <v>41477</v>
      </c>
      <c r="Q15" s="85">
        <v>67310</v>
      </c>
      <c r="R15" s="32" t="s">
        <v>220</v>
      </c>
      <c r="S15" s="86">
        <f>R15+540</f>
        <v>42019</v>
      </c>
      <c r="T15" s="90" t="s">
        <v>228</v>
      </c>
      <c r="U15" s="91"/>
      <c r="V15" s="91"/>
      <c r="W15" s="92"/>
      <c r="X15" s="92">
        <v>67310</v>
      </c>
      <c r="Y15" s="92">
        <v>10876.55</v>
      </c>
      <c r="Z15" s="92">
        <f>X15-Y15</f>
        <v>56433.45</v>
      </c>
      <c r="AA15" s="93" t="s">
        <v>225</v>
      </c>
    </row>
    <row r="16" spans="1:27" s="76" customFormat="1" ht="40.5" customHeight="1" x14ac:dyDescent="0.2">
      <c r="A16" s="185">
        <v>3.2</v>
      </c>
      <c r="B16" s="185">
        <v>1.2</v>
      </c>
      <c r="C16" s="185" t="s">
        <v>56</v>
      </c>
      <c r="D16" s="213" t="s">
        <v>208</v>
      </c>
      <c r="E16" s="185" t="s">
        <v>26</v>
      </c>
      <c r="F16" s="47" t="s">
        <v>27</v>
      </c>
      <c r="G16" s="181"/>
      <c r="H16" s="197"/>
      <c r="I16" s="237" t="s">
        <v>209</v>
      </c>
      <c r="J16" s="28" t="s">
        <v>29</v>
      </c>
      <c r="K16" s="30">
        <v>41749</v>
      </c>
      <c r="L16" s="30">
        <v>41754</v>
      </c>
      <c r="M16" s="30">
        <v>41764</v>
      </c>
      <c r="N16" s="30">
        <f>M16+18</f>
        <v>41782</v>
      </c>
      <c r="O16" s="30">
        <f>N16+14</f>
        <v>41796</v>
      </c>
      <c r="P16" s="30">
        <f>O16+3</f>
        <v>41799</v>
      </c>
      <c r="Q16" s="29"/>
      <c r="R16" s="30">
        <f>P16+2</f>
        <v>41801</v>
      </c>
      <c r="S16" s="30">
        <f>R16+730</f>
        <v>42531</v>
      </c>
      <c r="T16" s="208"/>
      <c r="U16" s="189"/>
      <c r="V16" s="189"/>
      <c r="W16" s="187"/>
      <c r="X16" s="187"/>
      <c r="Y16" s="187"/>
      <c r="Z16" s="187"/>
      <c r="AA16" s="94"/>
    </row>
    <row r="17" spans="1:27" s="76" customFormat="1" ht="45.75" customHeight="1" x14ac:dyDescent="0.2">
      <c r="A17" s="186"/>
      <c r="B17" s="186"/>
      <c r="C17" s="186"/>
      <c r="D17" s="215"/>
      <c r="E17" s="186"/>
      <c r="F17" s="32" t="s">
        <v>31</v>
      </c>
      <c r="G17" s="221"/>
      <c r="H17" s="199"/>
      <c r="I17" s="238"/>
      <c r="J17" s="28"/>
      <c r="K17" s="30"/>
      <c r="L17" s="30"/>
      <c r="M17" s="30"/>
      <c r="N17" s="30"/>
      <c r="O17" s="30"/>
      <c r="P17" s="30"/>
      <c r="Q17" s="33"/>
      <c r="R17" s="30"/>
      <c r="S17" s="30"/>
      <c r="T17" s="209"/>
      <c r="U17" s="190"/>
      <c r="V17" s="190"/>
      <c r="W17" s="188"/>
      <c r="X17" s="188"/>
      <c r="Y17" s="188"/>
      <c r="Z17" s="188"/>
      <c r="AA17" s="94"/>
    </row>
    <row r="18" spans="1:27" s="76" customFormat="1" ht="20.100000000000001" customHeight="1" x14ac:dyDescent="0.2">
      <c r="A18" s="36"/>
      <c r="B18" s="36"/>
      <c r="C18" s="36"/>
      <c r="D18" s="37"/>
      <c r="E18" s="38"/>
      <c r="F18" s="39"/>
      <c r="G18" s="38"/>
      <c r="H18" s="25"/>
      <c r="I18" s="25"/>
      <c r="J18" s="25"/>
      <c r="K18" s="25"/>
      <c r="L18" s="25"/>
      <c r="M18" s="25"/>
      <c r="N18" s="25"/>
      <c r="O18" s="25"/>
      <c r="P18" s="25"/>
      <c r="Q18" s="25"/>
      <c r="R18" s="25"/>
      <c r="S18" s="25"/>
      <c r="T18" s="26"/>
      <c r="U18" s="25"/>
      <c r="V18" s="27"/>
      <c r="W18" s="25"/>
      <c r="X18" s="25"/>
      <c r="Y18" s="25"/>
      <c r="Z18" s="27"/>
      <c r="AA18" s="27"/>
    </row>
    <row r="19" spans="1:27" s="76" customFormat="1" ht="20.100000000000001" customHeight="1" x14ac:dyDescent="0.2">
      <c r="A19" s="210">
        <v>4</v>
      </c>
      <c r="B19" s="185">
        <v>1.2</v>
      </c>
      <c r="C19" s="185" t="s">
        <v>57</v>
      </c>
      <c r="D19" s="218" t="s">
        <v>58</v>
      </c>
      <c r="E19" s="185" t="s">
        <v>26</v>
      </c>
      <c r="F19" s="28" t="s">
        <v>27</v>
      </c>
      <c r="G19" s="219" t="s">
        <v>234</v>
      </c>
      <c r="H19" s="40"/>
      <c r="I19" s="183" t="s">
        <v>52</v>
      </c>
      <c r="J19" s="41" t="s">
        <v>29</v>
      </c>
      <c r="K19" s="42" t="s">
        <v>30</v>
      </c>
      <c r="L19" s="42" t="s">
        <v>30</v>
      </c>
      <c r="M19" s="41">
        <v>41866</v>
      </c>
      <c r="N19" s="43">
        <f>M19+20</f>
        <v>41886</v>
      </c>
      <c r="O19" s="42" t="s">
        <v>30</v>
      </c>
      <c r="P19" s="41" t="s">
        <v>30</v>
      </c>
      <c r="Q19" s="183">
        <v>194286.15</v>
      </c>
      <c r="R19" s="43">
        <f>N19+22</f>
        <v>41908</v>
      </c>
      <c r="S19" s="41">
        <f>R19+365</f>
        <v>42273</v>
      </c>
      <c r="T19" s="191"/>
      <c r="U19" s="189"/>
      <c r="V19" s="189"/>
      <c r="W19" s="187"/>
      <c r="X19" s="187"/>
      <c r="Y19" s="187"/>
      <c r="Z19" s="187"/>
      <c r="AA19" s="189"/>
    </row>
    <row r="20" spans="1:27" s="76" customFormat="1" ht="20.100000000000001" customHeight="1" x14ac:dyDescent="0.2">
      <c r="A20" s="210"/>
      <c r="B20" s="186"/>
      <c r="C20" s="186"/>
      <c r="D20" s="218"/>
      <c r="E20" s="186"/>
      <c r="F20" s="32" t="s">
        <v>31</v>
      </c>
      <c r="G20" s="220"/>
      <c r="H20" s="44"/>
      <c r="I20" s="184"/>
      <c r="J20" s="41" t="s">
        <v>29</v>
      </c>
      <c r="K20" s="42" t="s">
        <v>30</v>
      </c>
      <c r="L20" s="42" t="s">
        <v>30</v>
      </c>
      <c r="M20" s="43">
        <v>41550</v>
      </c>
      <c r="N20" s="43">
        <v>41581</v>
      </c>
      <c r="O20" s="42" t="s">
        <v>30</v>
      </c>
      <c r="P20" s="41" t="s">
        <v>30</v>
      </c>
      <c r="Q20" s="184"/>
      <c r="R20" s="45"/>
      <c r="S20" s="46"/>
      <c r="T20" s="192"/>
      <c r="U20" s="190"/>
      <c r="V20" s="190"/>
      <c r="W20" s="188"/>
      <c r="X20" s="188"/>
      <c r="Y20" s="188"/>
      <c r="Z20" s="188"/>
      <c r="AA20" s="190"/>
    </row>
    <row r="21" spans="1:27" s="76" customFormat="1" ht="20.100000000000001" customHeight="1" x14ac:dyDescent="0.2">
      <c r="A21" s="36"/>
      <c r="B21" s="36"/>
      <c r="C21" s="36"/>
      <c r="D21" s="37"/>
      <c r="E21" s="38"/>
      <c r="F21" s="39"/>
      <c r="G21" s="38"/>
      <c r="H21" s="25"/>
      <c r="I21" s="25"/>
      <c r="J21" s="25"/>
      <c r="K21" s="25"/>
      <c r="L21" s="25"/>
      <c r="M21" s="25"/>
      <c r="N21" s="25"/>
      <c r="O21" s="25"/>
      <c r="P21" s="25"/>
      <c r="Q21" s="25"/>
      <c r="R21" s="25"/>
      <c r="S21" s="25"/>
      <c r="T21" s="26"/>
      <c r="U21" s="25"/>
      <c r="V21" s="27"/>
      <c r="W21" s="25"/>
      <c r="X21" s="25"/>
      <c r="Y21" s="25"/>
      <c r="Z21" s="27"/>
      <c r="AA21" s="27"/>
    </row>
    <row r="22" spans="1:27" s="76" customFormat="1" ht="20.100000000000001" customHeight="1" x14ac:dyDescent="0.2">
      <c r="A22" s="210">
        <v>5</v>
      </c>
      <c r="B22" s="185">
        <v>1.2</v>
      </c>
      <c r="C22" s="185" t="s">
        <v>59</v>
      </c>
      <c r="D22" s="218" t="s">
        <v>60</v>
      </c>
      <c r="E22" s="185" t="s">
        <v>26</v>
      </c>
      <c r="F22" s="47" t="s">
        <v>27</v>
      </c>
      <c r="G22" s="181" t="s">
        <v>236</v>
      </c>
      <c r="H22" s="40"/>
      <c r="I22" s="183" t="s">
        <v>28</v>
      </c>
      <c r="J22" s="41" t="s">
        <v>29</v>
      </c>
      <c r="K22" s="42" t="s">
        <v>30</v>
      </c>
      <c r="L22" s="42" t="s">
        <v>30</v>
      </c>
      <c r="M22" s="41">
        <v>41306</v>
      </c>
      <c r="N22" s="41">
        <f>M22+16</f>
        <v>41322</v>
      </c>
      <c r="O22" s="42" t="s">
        <v>30</v>
      </c>
      <c r="P22" s="42" t="s">
        <v>30</v>
      </c>
      <c r="Q22" s="183">
        <v>39876</v>
      </c>
      <c r="R22" s="43">
        <f>N22+21</f>
        <v>41343</v>
      </c>
      <c r="S22" s="41">
        <f>R22+180</f>
        <v>41523</v>
      </c>
      <c r="T22" s="191" t="s">
        <v>224</v>
      </c>
      <c r="U22" s="189"/>
      <c r="V22" s="189"/>
      <c r="W22" s="187">
        <v>3200</v>
      </c>
      <c r="X22" s="187">
        <f>W22+Q22</f>
        <v>43076</v>
      </c>
      <c r="Y22" s="187">
        <v>17570.25</v>
      </c>
      <c r="Z22" s="187">
        <f>X22-Y22</f>
        <v>25505.75</v>
      </c>
      <c r="AA22" s="189" t="s">
        <v>225</v>
      </c>
    </row>
    <row r="23" spans="1:27" s="76" customFormat="1" ht="20.100000000000001" customHeight="1" x14ac:dyDescent="0.2">
      <c r="A23" s="210"/>
      <c r="B23" s="186"/>
      <c r="C23" s="186"/>
      <c r="D23" s="218"/>
      <c r="E23" s="186"/>
      <c r="F23" s="32" t="s">
        <v>31</v>
      </c>
      <c r="G23" s="182"/>
      <c r="H23" s="44"/>
      <c r="I23" s="184"/>
      <c r="J23" s="41" t="s">
        <v>29</v>
      </c>
      <c r="K23" s="42" t="s">
        <v>30</v>
      </c>
      <c r="L23" s="42" t="s">
        <v>30</v>
      </c>
      <c r="M23" s="43">
        <v>41368</v>
      </c>
      <c r="N23" s="43">
        <v>41382</v>
      </c>
      <c r="O23" s="46" t="s">
        <v>30</v>
      </c>
      <c r="P23" s="46" t="s">
        <v>30</v>
      </c>
      <c r="Q23" s="184"/>
      <c r="R23" s="46">
        <v>41409</v>
      </c>
      <c r="S23" s="46">
        <f>R23+300</f>
        <v>41709</v>
      </c>
      <c r="T23" s="192"/>
      <c r="U23" s="190"/>
      <c r="V23" s="190"/>
      <c r="W23" s="188"/>
      <c r="X23" s="188"/>
      <c r="Y23" s="188"/>
      <c r="Z23" s="188"/>
      <c r="AA23" s="190"/>
    </row>
    <row r="24" spans="1:27" s="76" customFormat="1" ht="20.100000000000001" customHeight="1" x14ac:dyDescent="0.2">
      <c r="A24" s="36"/>
      <c r="B24" s="36"/>
      <c r="C24" s="36"/>
      <c r="D24" s="37"/>
      <c r="E24" s="38"/>
      <c r="F24" s="39"/>
      <c r="G24" s="38"/>
      <c r="H24" s="25"/>
      <c r="I24" s="25"/>
      <c r="J24" s="25"/>
      <c r="K24" s="25"/>
      <c r="L24" s="25"/>
      <c r="M24" s="25"/>
      <c r="N24" s="25"/>
      <c r="O24" s="25"/>
      <c r="P24" s="25"/>
      <c r="Q24" s="25"/>
      <c r="R24" s="25"/>
      <c r="S24" s="25"/>
      <c r="T24" s="26"/>
      <c r="U24" s="25"/>
      <c r="V24" s="27"/>
      <c r="W24" s="25"/>
      <c r="X24" s="25"/>
      <c r="Y24" s="25"/>
      <c r="Z24" s="27"/>
      <c r="AA24" s="27"/>
    </row>
    <row r="25" spans="1:27" s="76" customFormat="1" ht="20.100000000000001" customHeight="1" x14ac:dyDescent="0.2">
      <c r="A25" s="210">
        <v>6</v>
      </c>
      <c r="B25" s="185">
        <v>1.2</v>
      </c>
      <c r="C25" s="185" t="s">
        <v>133</v>
      </c>
      <c r="D25" s="211" t="s">
        <v>130</v>
      </c>
      <c r="E25" s="185" t="s">
        <v>26</v>
      </c>
      <c r="F25" s="28" t="s">
        <v>27</v>
      </c>
      <c r="G25" s="194" t="s">
        <v>135</v>
      </c>
      <c r="H25" s="40"/>
      <c r="I25" s="183" t="s">
        <v>28</v>
      </c>
      <c r="J25" s="41" t="s">
        <v>29</v>
      </c>
      <c r="K25" s="42" t="s">
        <v>30</v>
      </c>
      <c r="L25" s="42" t="s">
        <v>30</v>
      </c>
      <c r="M25" s="41">
        <v>40954</v>
      </c>
      <c r="N25" s="41">
        <f>M25+12</f>
        <v>40966</v>
      </c>
      <c r="O25" s="42" t="s">
        <v>30</v>
      </c>
      <c r="P25" s="42" t="s">
        <v>30</v>
      </c>
      <c r="Q25" s="205">
        <v>34809.599999999999</v>
      </c>
      <c r="R25" s="41">
        <f>N25+7</f>
        <v>40973</v>
      </c>
      <c r="S25" s="41">
        <f>R25+90</f>
        <v>41063</v>
      </c>
      <c r="T25" s="191" t="s">
        <v>136</v>
      </c>
      <c r="U25" s="189"/>
      <c r="V25" s="189"/>
      <c r="W25" s="187">
        <v>4064.6</v>
      </c>
      <c r="X25" s="187">
        <f>Q25+W25</f>
        <v>38874.199999999997</v>
      </c>
      <c r="Y25" s="187">
        <v>38863.56</v>
      </c>
      <c r="Z25" s="187">
        <f>X25-Y25</f>
        <v>10.639999999999418</v>
      </c>
      <c r="AA25" s="189" t="s">
        <v>197</v>
      </c>
    </row>
    <row r="26" spans="1:27" s="76" customFormat="1" ht="20.100000000000001" customHeight="1" x14ac:dyDescent="0.2">
      <c r="A26" s="210"/>
      <c r="B26" s="186"/>
      <c r="C26" s="186"/>
      <c r="D26" s="212"/>
      <c r="E26" s="186"/>
      <c r="F26" s="32" t="s">
        <v>31</v>
      </c>
      <c r="G26" s="195"/>
      <c r="H26" s="44"/>
      <c r="I26" s="184"/>
      <c r="J26" s="41" t="s">
        <v>29</v>
      </c>
      <c r="K26" s="42" t="s">
        <v>30</v>
      </c>
      <c r="L26" s="42" t="s">
        <v>30</v>
      </c>
      <c r="M26" s="43">
        <v>40954</v>
      </c>
      <c r="N26" s="43">
        <v>40960</v>
      </c>
      <c r="O26" s="46" t="s">
        <v>30</v>
      </c>
      <c r="P26" s="46" t="s">
        <v>30</v>
      </c>
      <c r="Q26" s="206"/>
      <c r="R26" s="46">
        <v>40972</v>
      </c>
      <c r="S26" s="46">
        <f>R26+150</f>
        <v>41122</v>
      </c>
      <c r="T26" s="192"/>
      <c r="U26" s="190"/>
      <c r="V26" s="190"/>
      <c r="W26" s="188"/>
      <c r="X26" s="188"/>
      <c r="Y26" s="188"/>
      <c r="Z26" s="188"/>
      <c r="AA26" s="190"/>
    </row>
    <row r="27" spans="1:27" s="76" customFormat="1" ht="20.100000000000001" customHeight="1" x14ac:dyDescent="0.2">
      <c r="A27" s="37"/>
      <c r="B27" s="37"/>
      <c r="C27" s="37"/>
      <c r="D27" s="75" t="s">
        <v>61</v>
      </c>
      <c r="E27" s="38"/>
      <c r="F27" s="39"/>
      <c r="G27" s="50"/>
      <c r="H27" s="25"/>
      <c r="I27" s="25"/>
      <c r="J27" s="25"/>
      <c r="K27" s="25"/>
      <c r="L27" s="25"/>
      <c r="M27" s="25"/>
      <c r="N27" s="25"/>
      <c r="O27" s="25"/>
      <c r="P27" s="25"/>
      <c r="Q27" s="25"/>
      <c r="R27" s="25"/>
      <c r="S27" s="25"/>
      <c r="T27" s="26"/>
      <c r="U27" s="25"/>
      <c r="V27" s="27"/>
      <c r="W27" s="25"/>
      <c r="X27" s="25"/>
      <c r="Y27" s="25"/>
      <c r="Z27" s="27"/>
      <c r="AA27" s="27"/>
    </row>
    <row r="28" spans="1:27" s="76" customFormat="1" ht="24" customHeight="1" x14ac:dyDescent="0.2">
      <c r="A28" s="210">
        <v>7</v>
      </c>
      <c r="B28" s="185">
        <v>1.4</v>
      </c>
      <c r="C28" s="185" t="s">
        <v>62</v>
      </c>
      <c r="D28" s="218" t="s">
        <v>63</v>
      </c>
      <c r="E28" s="185" t="s">
        <v>26</v>
      </c>
      <c r="F28" s="47" t="s">
        <v>27</v>
      </c>
      <c r="G28" s="96"/>
      <c r="H28" s="40"/>
      <c r="I28" s="202" t="s">
        <v>64</v>
      </c>
      <c r="J28" s="41" t="s">
        <v>29</v>
      </c>
      <c r="K28" s="42" t="s">
        <v>30</v>
      </c>
      <c r="L28" s="42" t="s">
        <v>30</v>
      </c>
      <c r="M28" s="41">
        <v>41461</v>
      </c>
      <c r="N28" s="41">
        <f>M28+17</f>
        <v>41478</v>
      </c>
      <c r="O28" s="42" t="s">
        <v>30</v>
      </c>
      <c r="P28" s="42" t="s">
        <v>30</v>
      </c>
      <c r="Q28" s="40"/>
      <c r="R28" s="43">
        <f>N28+16</f>
        <v>41494</v>
      </c>
      <c r="S28" s="41">
        <f>R28+730</f>
        <v>42224</v>
      </c>
      <c r="T28" s="97"/>
      <c r="U28" s="189"/>
      <c r="V28" s="189"/>
      <c r="W28" s="187"/>
      <c r="X28" s="187"/>
      <c r="Y28" s="187"/>
      <c r="Z28" s="187"/>
      <c r="AA28" s="189"/>
    </row>
    <row r="29" spans="1:27" s="76" customFormat="1" ht="31.5" customHeight="1" x14ac:dyDescent="0.2">
      <c r="A29" s="210"/>
      <c r="B29" s="193"/>
      <c r="C29" s="193"/>
      <c r="D29" s="218"/>
      <c r="E29" s="193"/>
      <c r="F29" s="200" t="s">
        <v>31</v>
      </c>
      <c r="G29" s="98" t="s">
        <v>230</v>
      </c>
      <c r="H29" s="99"/>
      <c r="I29" s="203"/>
      <c r="J29" s="41" t="s">
        <v>29</v>
      </c>
      <c r="K29" s="42" t="s">
        <v>30</v>
      </c>
      <c r="L29" s="42" t="s">
        <v>30</v>
      </c>
      <c r="M29" s="41">
        <v>41514</v>
      </c>
      <c r="N29" s="41">
        <v>41546</v>
      </c>
      <c r="O29" s="42" t="s">
        <v>30</v>
      </c>
      <c r="P29" s="42" t="s">
        <v>30</v>
      </c>
      <c r="Q29" s="99">
        <v>194410</v>
      </c>
      <c r="R29" s="43"/>
      <c r="S29" s="41">
        <f>R29+365</f>
        <v>365</v>
      </c>
      <c r="T29" s="100" t="s">
        <v>224</v>
      </c>
      <c r="U29" s="196"/>
      <c r="V29" s="196"/>
      <c r="W29" s="222"/>
      <c r="X29" s="222"/>
      <c r="Y29" s="222"/>
      <c r="Z29" s="222"/>
      <c r="AA29" s="196"/>
    </row>
    <row r="30" spans="1:27" s="76" customFormat="1" ht="31.5" customHeight="1" x14ac:dyDescent="0.2">
      <c r="A30" s="210"/>
      <c r="B30" s="186"/>
      <c r="C30" s="186"/>
      <c r="D30" s="218"/>
      <c r="E30" s="186"/>
      <c r="F30" s="201"/>
      <c r="G30" s="101" t="s">
        <v>231</v>
      </c>
      <c r="H30" s="102"/>
      <c r="I30" s="204"/>
      <c r="J30" s="41" t="s">
        <v>29</v>
      </c>
      <c r="K30" s="42" t="s">
        <v>30</v>
      </c>
      <c r="L30" s="42" t="s">
        <v>30</v>
      </c>
      <c r="M30" s="43">
        <v>41514</v>
      </c>
      <c r="N30" s="43">
        <v>41546</v>
      </c>
      <c r="O30" s="42" t="s">
        <v>30</v>
      </c>
      <c r="P30" s="42" t="s">
        <v>30</v>
      </c>
      <c r="Q30" s="103">
        <v>97275</v>
      </c>
      <c r="R30" s="46"/>
      <c r="S30" s="46">
        <f>R30+365</f>
        <v>365</v>
      </c>
      <c r="T30" s="104" t="s">
        <v>232</v>
      </c>
      <c r="U30" s="190"/>
      <c r="V30" s="190"/>
      <c r="W30" s="188"/>
      <c r="X30" s="188"/>
      <c r="Y30" s="188"/>
      <c r="Z30" s="188"/>
      <c r="AA30" s="190"/>
    </row>
    <row r="31" spans="1:27" s="76" customFormat="1" ht="20.100000000000001" customHeight="1" x14ac:dyDescent="0.2">
      <c r="A31" s="36"/>
      <c r="B31" s="36"/>
      <c r="C31" s="36"/>
      <c r="D31" s="37"/>
      <c r="E31" s="38"/>
      <c r="F31" s="39"/>
      <c r="G31" s="38"/>
      <c r="H31" s="25"/>
      <c r="I31" s="25"/>
      <c r="J31" s="25"/>
      <c r="K31" s="25"/>
      <c r="L31" s="25"/>
      <c r="M31" s="25"/>
      <c r="N31" s="25"/>
      <c r="O31" s="25"/>
      <c r="P31" s="25"/>
      <c r="Q31" s="25"/>
      <c r="R31" s="25"/>
      <c r="S31" s="25"/>
      <c r="T31" s="26"/>
      <c r="U31" s="25"/>
      <c r="V31" s="27"/>
      <c r="W31" s="25"/>
      <c r="X31" s="25"/>
      <c r="Y31" s="25"/>
      <c r="Z31" s="27"/>
      <c r="AA31" s="27"/>
    </row>
    <row r="32" spans="1:27" s="76" customFormat="1" ht="39.75" customHeight="1" x14ac:dyDescent="0.2">
      <c r="A32" s="210">
        <v>8</v>
      </c>
      <c r="B32" s="185">
        <v>1.4</v>
      </c>
      <c r="C32" s="185" t="s">
        <v>65</v>
      </c>
      <c r="D32" s="218" t="s">
        <v>66</v>
      </c>
      <c r="E32" s="185" t="s">
        <v>26</v>
      </c>
      <c r="F32" s="47" t="s">
        <v>27</v>
      </c>
      <c r="G32" s="181" t="s">
        <v>233</v>
      </c>
      <c r="H32" s="40"/>
      <c r="I32" s="202" t="s">
        <v>64</v>
      </c>
      <c r="J32" s="41" t="s">
        <v>29</v>
      </c>
      <c r="K32" s="42" t="s">
        <v>30</v>
      </c>
      <c r="L32" s="42" t="s">
        <v>30</v>
      </c>
      <c r="M32" s="41">
        <v>41461</v>
      </c>
      <c r="N32" s="41">
        <f>M32+15</f>
        <v>41476</v>
      </c>
      <c r="O32" s="42" t="s">
        <v>30</v>
      </c>
      <c r="P32" s="42" t="s">
        <v>30</v>
      </c>
      <c r="Q32" s="183">
        <v>150000</v>
      </c>
      <c r="R32" s="43">
        <f>N32+18</f>
        <v>41494</v>
      </c>
      <c r="S32" s="41">
        <f>R32+730</f>
        <v>42224</v>
      </c>
      <c r="T32" s="191" t="s">
        <v>224</v>
      </c>
      <c r="U32" s="189"/>
      <c r="V32" s="189"/>
      <c r="W32" s="187"/>
      <c r="X32" s="187"/>
      <c r="Y32" s="187"/>
      <c r="Z32" s="187"/>
      <c r="AA32" s="189"/>
    </row>
    <row r="33" spans="1:27" s="76" customFormat="1" ht="33.75" customHeight="1" x14ac:dyDescent="0.2">
      <c r="A33" s="210"/>
      <c r="B33" s="186"/>
      <c r="C33" s="186"/>
      <c r="D33" s="218"/>
      <c r="E33" s="186"/>
      <c r="F33" s="32" t="s">
        <v>31</v>
      </c>
      <c r="G33" s="221"/>
      <c r="H33" s="44"/>
      <c r="I33" s="204"/>
      <c r="J33" s="41" t="s">
        <v>29</v>
      </c>
      <c r="K33" s="42" t="s">
        <v>30</v>
      </c>
      <c r="L33" s="42" t="s">
        <v>30</v>
      </c>
      <c r="M33" s="43">
        <v>41514</v>
      </c>
      <c r="N33" s="43">
        <v>41546</v>
      </c>
      <c r="O33" s="42" t="s">
        <v>30</v>
      </c>
      <c r="P33" s="42" t="s">
        <v>30</v>
      </c>
      <c r="Q33" s="184"/>
      <c r="R33" s="46">
        <v>41575</v>
      </c>
      <c r="S33" s="46">
        <f>R33+365</f>
        <v>41940</v>
      </c>
      <c r="T33" s="192"/>
      <c r="U33" s="190"/>
      <c r="V33" s="190"/>
      <c r="W33" s="188"/>
      <c r="X33" s="188"/>
      <c r="Y33" s="188"/>
      <c r="Z33" s="188"/>
      <c r="AA33" s="190"/>
    </row>
    <row r="34" spans="1:27" s="76" customFormat="1" ht="20.100000000000001" customHeight="1" x14ac:dyDescent="0.2">
      <c r="A34" s="36"/>
      <c r="B34" s="36"/>
      <c r="C34" s="36"/>
      <c r="D34" s="37"/>
      <c r="E34" s="38"/>
      <c r="F34" s="39"/>
      <c r="G34" s="38"/>
      <c r="H34" s="25"/>
      <c r="I34" s="25"/>
      <c r="J34" s="25"/>
      <c r="K34" s="25"/>
      <c r="L34" s="25"/>
      <c r="M34" s="25"/>
      <c r="N34" s="25"/>
      <c r="O34" s="25"/>
      <c r="P34" s="25"/>
      <c r="Q34" s="25"/>
      <c r="R34" s="25"/>
      <c r="S34" s="25"/>
      <c r="T34" s="26"/>
      <c r="U34" s="25"/>
      <c r="V34" s="27"/>
      <c r="W34" s="25"/>
      <c r="X34" s="25"/>
      <c r="Y34" s="25"/>
      <c r="Z34" s="27"/>
      <c r="AA34" s="27"/>
    </row>
    <row r="35" spans="1:27" s="76" customFormat="1" ht="20.100000000000001" customHeight="1" x14ac:dyDescent="0.2">
      <c r="A35" s="210">
        <v>9</v>
      </c>
      <c r="B35" s="185">
        <v>1.2</v>
      </c>
      <c r="C35" s="185" t="s">
        <v>134</v>
      </c>
      <c r="D35" s="218" t="s">
        <v>131</v>
      </c>
      <c r="E35" s="185" t="s">
        <v>132</v>
      </c>
      <c r="F35" s="47" t="s">
        <v>27</v>
      </c>
      <c r="G35" s="194" t="s">
        <v>137</v>
      </c>
      <c r="H35" s="105"/>
      <c r="I35" s="202" t="s">
        <v>28</v>
      </c>
      <c r="J35" s="41" t="s">
        <v>29</v>
      </c>
      <c r="K35" s="42" t="s">
        <v>30</v>
      </c>
      <c r="L35" s="42" t="s">
        <v>30</v>
      </c>
      <c r="M35" s="41">
        <v>40954</v>
      </c>
      <c r="N35" s="43">
        <f>M35+10</f>
        <v>40964</v>
      </c>
      <c r="O35" s="42" t="s">
        <v>30</v>
      </c>
      <c r="P35" s="42" t="s">
        <v>30</v>
      </c>
      <c r="Q35" s="40"/>
      <c r="R35" s="43">
        <v>40969</v>
      </c>
      <c r="S35" s="41">
        <f>R35+135</f>
        <v>41104</v>
      </c>
      <c r="T35" s="191" t="s">
        <v>138</v>
      </c>
      <c r="U35" s="189"/>
      <c r="V35" s="189"/>
      <c r="W35" s="187">
        <v>-83</v>
      </c>
      <c r="X35" s="187">
        <f>W35+Q36</f>
        <v>18417</v>
      </c>
      <c r="Y35" s="187">
        <v>18417</v>
      </c>
      <c r="Z35" s="187">
        <f>X35-Y35</f>
        <v>0</v>
      </c>
      <c r="AA35" s="189" t="s">
        <v>197</v>
      </c>
    </row>
    <row r="36" spans="1:27" s="106" customFormat="1" ht="20.100000000000001" customHeight="1" x14ac:dyDescent="0.25">
      <c r="A36" s="210"/>
      <c r="B36" s="186"/>
      <c r="C36" s="186"/>
      <c r="D36" s="218"/>
      <c r="E36" s="186"/>
      <c r="F36" s="32" t="s">
        <v>31</v>
      </c>
      <c r="G36" s="195"/>
      <c r="H36" s="44"/>
      <c r="I36" s="184"/>
      <c r="J36" s="41" t="s">
        <v>29</v>
      </c>
      <c r="K36" s="42" t="s">
        <v>30</v>
      </c>
      <c r="L36" s="42" t="s">
        <v>30</v>
      </c>
      <c r="M36" s="43">
        <v>40954</v>
      </c>
      <c r="N36" s="43">
        <v>40961</v>
      </c>
      <c r="O36" s="46" t="s">
        <v>30</v>
      </c>
      <c r="P36" s="46" t="s">
        <v>30</v>
      </c>
      <c r="Q36" s="103">
        <v>18500</v>
      </c>
      <c r="R36" s="46">
        <v>40982</v>
      </c>
      <c r="S36" s="46">
        <f>R36+240</f>
        <v>41222</v>
      </c>
      <c r="T36" s="192"/>
      <c r="U36" s="190"/>
      <c r="V36" s="190"/>
      <c r="W36" s="188"/>
      <c r="X36" s="188"/>
      <c r="Y36" s="188"/>
      <c r="Z36" s="188"/>
      <c r="AA36" s="190"/>
    </row>
    <row r="37" spans="1:27" s="76" customFormat="1" ht="20.100000000000001" customHeight="1" x14ac:dyDescent="0.2">
      <c r="A37" s="37"/>
      <c r="B37" s="37"/>
      <c r="C37" s="37"/>
      <c r="D37" s="75" t="s">
        <v>67</v>
      </c>
      <c r="E37" s="38"/>
      <c r="F37" s="39"/>
      <c r="G37" s="50"/>
      <c r="H37" s="25"/>
      <c r="I37" s="25"/>
      <c r="J37" s="25"/>
      <c r="K37" s="25"/>
      <c r="L37" s="25"/>
      <c r="M37" s="25"/>
      <c r="N37" s="25"/>
      <c r="O37" s="25"/>
      <c r="P37" s="25"/>
      <c r="Q37" s="25"/>
      <c r="R37" s="25"/>
      <c r="S37" s="25"/>
      <c r="T37" s="26"/>
      <c r="U37" s="25"/>
      <c r="V37" s="27"/>
      <c r="W37" s="25"/>
      <c r="X37" s="25"/>
      <c r="Y37" s="25"/>
      <c r="Z37" s="27"/>
      <c r="AA37" s="27"/>
    </row>
    <row r="38" spans="1:27" s="76" customFormat="1" ht="20.100000000000001" customHeight="1" x14ac:dyDescent="0.2">
      <c r="A38" s="210">
        <v>10</v>
      </c>
      <c r="B38" s="185">
        <v>1.3</v>
      </c>
      <c r="C38" s="185" t="s">
        <v>68</v>
      </c>
      <c r="D38" s="218" t="s">
        <v>70</v>
      </c>
      <c r="E38" s="185"/>
      <c r="F38" s="47" t="s">
        <v>27</v>
      </c>
      <c r="G38" s="181"/>
      <c r="H38" s="40"/>
      <c r="I38" s="183" t="s">
        <v>52</v>
      </c>
      <c r="J38" s="41" t="s">
        <v>29</v>
      </c>
      <c r="K38" s="42" t="s">
        <v>30</v>
      </c>
      <c r="L38" s="42" t="s">
        <v>30</v>
      </c>
      <c r="M38" s="41">
        <v>41775</v>
      </c>
      <c r="N38" s="41">
        <f>M38+18</f>
        <v>41793</v>
      </c>
      <c r="O38" s="42" t="s">
        <v>30</v>
      </c>
      <c r="P38" s="42" t="s">
        <v>30</v>
      </c>
      <c r="Q38" s="40"/>
      <c r="R38" s="43">
        <f>N38+20</f>
        <v>41813</v>
      </c>
      <c r="S38" s="41">
        <f>R38+365</f>
        <v>42178</v>
      </c>
      <c r="T38" s="191"/>
      <c r="U38" s="189"/>
      <c r="V38" s="189"/>
      <c r="W38" s="187"/>
      <c r="X38" s="187"/>
      <c r="Y38" s="187"/>
      <c r="Z38" s="187"/>
      <c r="AA38" s="189"/>
    </row>
    <row r="39" spans="1:27" s="76" customFormat="1" ht="20.100000000000001" customHeight="1" x14ac:dyDescent="0.2">
      <c r="A39" s="210"/>
      <c r="B39" s="186"/>
      <c r="C39" s="186"/>
      <c r="D39" s="218"/>
      <c r="E39" s="186"/>
      <c r="F39" s="32" t="s">
        <v>31</v>
      </c>
      <c r="G39" s="182"/>
      <c r="H39" s="44"/>
      <c r="I39" s="184"/>
      <c r="J39" s="41"/>
      <c r="K39" s="42"/>
      <c r="L39" s="42"/>
      <c r="M39" s="43"/>
      <c r="N39" s="43"/>
      <c r="O39" s="45"/>
      <c r="P39" s="45"/>
      <c r="Q39" s="49"/>
      <c r="R39" s="45"/>
      <c r="S39" s="46"/>
      <c r="T39" s="192"/>
      <c r="U39" s="190"/>
      <c r="V39" s="190"/>
      <c r="W39" s="188"/>
      <c r="X39" s="188"/>
      <c r="Y39" s="188"/>
      <c r="Z39" s="188"/>
      <c r="AA39" s="190"/>
    </row>
    <row r="40" spans="1:27" s="76" customFormat="1" ht="20.100000000000001" customHeight="1" x14ac:dyDescent="0.2">
      <c r="A40" s="36"/>
      <c r="B40" s="36"/>
      <c r="C40" s="36"/>
      <c r="D40" s="37"/>
      <c r="E40" s="38"/>
      <c r="F40" s="39"/>
      <c r="G40" s="38"/>
      <c r="H40" s="25"/>
      <c r="I40" s="25"/>
      <c r="J40" s="25"/>
      <c r="K40" s="25"/>
      <c r="L40" s="25"/>
      <c r="M40" s="25"/>
      <c r="N40" s="25"/>
      <c r="O40" s="25"/>
      <c r="P40" s="25"/>
      <c r="Q40" s="25"/>
      <c r="R40" s="25"/>
      <c r="S40" s="25"/>
      <c r="T40" s="26"/>
      <c r="U40" s="25"/>
      <c r="V40" s="27"/>
      <c r="W40" s="25"/>
      <c r="X40" s="25"/>
      <c r="Y40" s="25"/>
      <c r="Z40" s="27"/>
      <c r="AA40" s="27"/>
    </row>
    <row r="41" spans="1:27" s="76" customFormat="1" ht="20.100000000000001" customHeight="1" x14ac:dyDescent="0.2">
      <c r="A41" s="210">
        <v>11</v>
      </c>
      <c r="B41" s="185">
        <v>1.1000000000000001</v>
      </c>
      <c r="C41" s="185" t="s">
        <v>69</v>
      </c>
      <c r="D41" s="218" t="s">
        <v>71</v>
      </c>
      <c r="E41" s="185"/>
      <c r="F41" s="47" t="s">
        <v>27</v>
      </c>
      <c r="G41" s="181"/>
      <c r="H41" s="40"/>
      <c r="I41" s="183" t="s">
        <v>52</v>
      </c>
      <c r="J41" s="41" t="s">
        <v>29</v>
      </c>
      <c r="K41" s="42" t="s">
        <v>30</v>
      </c>
      <c r="L41" s="42" t="s">
        <v>30</v>
      </c>
      <c r="M41" s="41">
        <v>41800</v>
      </c>
      <c r="N41" s="41">
        <f>M41+16</f>
        <v>41816</v>
      </c>
      <c r="O41" s="42" t="s">
        <v>30</v>
      </c>
      <c r="P41" s="42" t="s">
        <v>30</v>
      </c>
      <c r="Q41" s="40"/>
      <c r="R41" s="43">
        <f>N41+25</f>
        <v>41841</v>
      </c>
      <c r="S41" s="41">
        <f>R41+180</f>
        <v>42021</v>
      </c>
      <c r="T41" s="191"/>
      <c r="U41" s="189"/>
      <c r="V41" s="189"/>
      <c r="W41" s="187"/>
      <c r="X41" s="187"/>
      <c r="Y41" s="187"/>
      <c r="Z41" s="187"/>
      <c r="AA41" s="189"/>
    </row>
    <row r="42" spans="1:27" s="76" customFormat="1" ht="20.100000000000001" customHeight="1" x14ac:dyDescent="0.2">
      <c r="A42" s="210"/>
      <c r="B42" s="186"/>
      <c r="C42" s="186"/>
      <c r="D42" s="218"/>
      <c r="E42" s="186"/>
      <c r="F42" s="32" t="s">
        <v>31</v>
      </c>
      <c r="G42" s="182"/>
      <c r="H42" s="44"/>
      <c r="I42" s="184"/>
      <c r="J42" s="41"/>
      <c r="K42" s="42"/>
      <c r="L42" s="42"/>
      <c r="M42" s="43"/>
      <c r="N42" s="43"/>
      <c r="O42" s="45"/>
      <c r="P42" s="45"/>
      <c r="Q42" s="49"/>
      <c r="R42" s="45"/>
      <c r="S42" s="46"/>
      <c r="T42" s="192"/>
      <c r="U42" s="190"/>
      <c r="V42" s="190"/>
      <c r="W42" s="188"/>
      <c r="X42" s="188"/>
      <c r="Y42" s="188"/>
      <c r="Z42" s="188"/>
      <c r="AA42" s="190"/>
    </row>
    <row r="43" spans="1:27" s="76" customFormat="1" ht="20.100000000000001" customHeight="1" x14ac:dyDescent="0.2">
      <c r="A43" s="36"/>
      <c r="B43" s="36"/>
      <c r="C43" s="36"/>
      <c r="D43" s="37"/>
      <c r="E43" s="38"/>
      <c r="F43" s="39"/>
      <c r="G43" s="38"/>
      <c r="H43" s="25"/>
      <c r="I43" s="25"/>
      <c r="J43" s="25"/>
      <c r="K43" s="25"/>
      <c r="L43" s="25"/>
      <c r="M43" s="25"/>
      <c r="N43" s="25"/>
      <c r="O43" s="25"/>
      <c r="P43" s="25"/>
      <c r="Q43" s="25"/>
      <c r="R43" s="25"/>
      <c r="S43" s="25"/>
      <c r="T43" s="26"/>
      <c r="U43" s="25"/>
      <c r="V43" s="27"/>
      <c r="W43" s="25"/>
      <c r="X43" s="25"/>
      <c r="Y43" s="25"/>
      <c r="Z43" s="27"/>
      <c r="AA43" s="27"/>
    </row>
    <row r="44" spans="1:27" s="76" customFormat="1" ht="19.5" customHeight="1" x14ac:dyDescent="0.2">
      <c r="A44" s="210">
        <v>12</v>
      </c>
      <c r="B44" s="185">
        <v>1.1000000000000001</v>
      </c>
      <c r="C44" s="185" t="s">
        <v>238</v>
      </c>
      <c r="D44" s="218" t="s">
        <v>105</v>
      </c>
      <c r="E44" s="185" t="s">
        <v>98</v>
      </c>
      <c r="F44" s="47" t="s">
        <v>27</v>
      </c>
      <c r="G44" s="181"/>
      <c r="H44" s="40"/>
      <c r="I44" s="183" t="s">
        <v>28</v>
      </c>
      <c r="J44" s="41" t="s">
        <v>29</v>
      </c>
      <c r="K44" s="42" t="s">
        <v>30</v>
      </c>
      <c r="L44" s="42" t="s">
        <v>30</v>
      </c>
      <c r="M44" s="41">
        <v>41623</v>
      </c>
      <c r="N44" s="41">
        <f>M44+30</f>
        <v>41653</v>
      </c>
      <c r="O44" s="42" t="s">
        <v>30</v>
      </c>
      <c r="P44" s="42" t="s">
        <v>30</v>
      </c>
      <c r="Q44" s="40">
        <v>40000</v>
      </c>
      <c r="R44" s="43">
        <f>N44+25</f>
        <v>41678</v>
      </c>
      <c r="S44" s="41">
        <f>R44+240</f>
        <v>41918</v>
      </c>
      <c r="T44" s="191"/>
      <c r="U44" s="189"/>
      <c r="V44" s="189"/>
      <c r="W44" s="187"/>
      <c r="X44" s="187"/>
      <c r="Y44" s="187"/>
      <c r="Z44" s="187"/>
      <c r="AA44" s="189"/>
    </row>
    <row r="45" spans="1:27" s="76" customFormat="1" ht="20.100000000000001" customHeight="1" x14ac:dyDescent="0.2">
      <c r="A45" s="210"/>
      <c r="B45" s="186"/>
      <c r="C45" s="186"/>
      <c r="D45" s="218"/>
      <c r="E45" s="186"/>
      <c r="F45" s="32" t="s">
        <v>31</v>
      </c>
      <c r="G45" s="182"/>
      <c r="H45" s="44"/>
      <c r="I45" s="184"/>
      <c r="J45" s="41"/>
      <c r="K45" s="42"/>
      <c r="L45" s="42"/>
      <c r="M45" s="43"/>
      <c r="N45" s="43"/>
      <c r="O45" s="45"/>
      <c r="P45" s="45"/>
      <c r="Q45" s="49"/>
      <c r="R45" s="45"/>
      <c r="S45" s="46"/>
      <c r="T45" s="192"/>
      <c r="U45" s="190"/>
      <c r="V45" s="190"/>
      <c r="W45" s="188"/>
      <c r="X45" s="188"/>
      <c r="Y45" s="188"/>
      <c r="Z45" s="188"/>
      <c r="AA45" s="190"/>
    </row>
    <row r="46" spans="1:27" s="76" customFormat="1" ht="20.100000000000001" customHeight="1" x14ac:dyDescent="0.2">
      <c r="A46" s="36"/>
      <c r="B46" s="36"/>
      <c r="C46" s="36"/>
      <c r="D46" s="37"/>
      <c r="E46" s="38"/>
      <c r="F46" s="39"/>
      <c r="G46" s="38"/>
      <c r="H46" s="50"/>
      <c r="I46" s="50"/>
      <c r="J46" s="50"/>
      <c r="K46" s="50"/>
      <c r="L46" s="50"/>
      <c r="M46" s="50"/>
      <c r="N46" s="50"/>
      <c r="O46" s="50"/>
      <c r="P46" s="50"/>
      <c r="Q46" s="50"/>
      <c r="R46" s="50"/>
      <c r="S46" s="50"/>
      <c r="T46" s="38"/>
      <c r="U46" s="50"/>
      <c r="V46" s="51"/>
      <c r="W46" s="50"/>
      <c r="X46" s="50"/>
      <c r="Y46" s="50"/>
      <c r="Z46" s="51"/>
      <c r="AA46" s="51"/>
    </row>
    <row r="47" spans="1:27" s="76" customFormat="1" ht="20.100000000000001" customHeight="1" x14ac:dyDescent="0.2">
      <c r="A47" s="52"/>
      <c r="B47" s="52"/>
      <c r="C47" s="52"/>
      <c r="D47" s="216" t="s">
        <v>72</v>
      </c>
      <c r="E47" s="53"/>
      <c r="F47" s="54" t="s">
        <v>35</v>
      </c>
      <c r="G47" s="55" t="s">
        <v>36</v>
      </c>
      <c r="H47" s="56"/>
      <c r="I47" s="57"/>
      <c r="J47" s="57"/>
      <c r="K47" s="57"/>
      <c r="L47" s="57"/>
      <c r="M47" s="57"/>
      <c r="N47" s="57"/>
      <c r="O47" s="57"/>
      <c r="P47" s="57"/>
      <c r="Q47" s="58"/>
      <c r="R47" s="57"/>
      <c r="S47" s="57"/>
      <c r="T47" s="57"/>
      <c r="U47" s="57"/>
      <c r="V47" s="57"/>
      <c r="W47" s="57"/>
      <c r="X47" s="57"/>
      <c r="Y47" s="57"/>
      <c r="Z47" s="57"/>
      <c r="AA47" s="57"/>
    </row>
    <row r="48" spans="1:27" s="76" customFormat="1" ht="20.100000000000001" customHeight="1" thickBot="1" x14ac:dyDescent="0.25">
      <c r="A48" s="52"/>
      <c r="B48" s="52"/>
      <c r="C48" s="52"/>
      <c r="D48" s="217"/>
      <c r="E48" s="59"/>
      <c r="F48" s="60" t="s">
        <v>31</v>
      </c>
      <c r="G48" s="61" t="s">
        <v>37</v>
      </c>
      <c r="H48" s="62"/>
      <c r="I48" s="57"/>
      <c r="J48" s="57"/>
      <c r="K48" s="57"/>
      <c r="L48" s="57"/>
      <c r="M48" s="57"/>
      <c r="N48" s="57"/>
      <c r="O48" s="57"/>
      <c r="P48" s="57"/>
      <c r="Q48" s="57"/>
      <c r="R48" s="57"/>
      <c r="S48" s="57"/>
      <c r="T48" s="57"/>
      <c r="U48" s="57"/>
      <c r="V48" s="57"/>
      <c r="W48" s="57"/>
      <c r="X48" s="57"/>
      <c r="Y48" s="57"/>
      <c r="Z48" s="57"/>
      <c r="AA48" s="57"/>
    </row>
    <row r="49" spans="1:27" ht="15.75" x14ac:dyDescent="0.25">
      <c r="A49" s="63"/>
      <c r="B49" s="63"/>
      <c r="C49" s="63"/>
      <c r="D49" s="63"/>
      <c r="E49" s="63"/>
      <c r="F49" s="64"/>
      <c r="G49" s="65"/>
      <c r="H49" s="65"/>
      <c r="I49" s="65"/>
      <c r="J49" s="65"/>
      <c r="K49" s="65"/>
      <c r="L49" s="66"/>
      <c r="M49" s="66"/>
      <c r="N49" s="66"/>
      <c r="O49" s="66"/>
      <c r="P49" s="66"/>
      <c r="Q49" s="66"/>
      <c r="R49" s="66"/>
      <c r="S49" s="66"/>
      <c r="T49" s="66"/>
      <c r="U49" s="66"/>
      <c r="V49" s="66"/>
      <c r="W49" s="66"/>
      <c r="X49" s="66"/>
      <c r="Y49" s="66"/>
      <c r="Z49" s="66"/>
      <c r="AA49" s="66"/>
    </row>
    <row r="50" spans="1:27" ht="15.75" x14ac:dyDescent="0.25">
      <c r="A50" s="67" t="s">
        <v>38</v>
      </c>
      <c r="B50" s="67"/>
      <c r="C50" s="68"/>
      <c r="D50" s="68"/>
      <c r="E50" s="68"/>
      <c r="F50" s="64"/>
      <c r="G50" s="65"/>
      <c r="H50" s="65"/>
      <c r="I50" s="65"/>
      <c r="J50" s="65"/>
      <c r="K50" s="65"/>
      <c r="L50" s="64"/>
      <c r="M50" s="64"/>
      <c r="N50" s="69"/>
      <c r="O50" s="64"/>
      <c r="P50" s="64"/>
      <c r="Q50" s="64"/>
      <c r="R50" s="64"/>
      <c r="S50" s="64"/>
      <c r="T50" s="64"/>
      <c r="U50" s="64"/>
      <c r="V50" s="64"/>
      <c r="W50" s="64"/>
      <c r="X50" s="64"/>
      <c r="Y50" s="64"/>
      <c r="Z50" s="64"/>
      <c r="AA50" s="64"/>
    </row>
  </sheetData>
  <mergeCells count="202">
    <mergeCell ref="A44:A45"/>
    <mergeCell ref="B44:B45"/>
    <mergeCell ref="C44:C45"/>
    <mergeCell ref="D44:D45"/>
    <mergeCell ref="E44:E45"/>
    <mergeCell ref="G44:G45"/>
    <mergeCell ref="I44:I45"/>
    <mergeCell ref="T44:T45"/>
    <mergeCell ref="U44:U45"/>
    <mergeCell ref="V44:V45"/>
    <mergeCell ref="W44:W45"/>
    <mergeCell ref="X44:X45"/>
    <mergeCell ref="Y44:Y45"/>
    <mergeCell ref="Z44:Z45"/>
    <mergeCell ref="AA44:AA45"/>
    <mergeCell ref="A13:A15"/>
    <mergeCell ref="Q22:Q23"/>
    <mergeCell ref="J13:J15"/>
    <mergeCell ref="D16:D17"/>
    <mergeCell ref="E16:E17"/>
    <mergeCell ref="U16:U17"/>
    <mergeCell ref="G16:G17"/>
    <mergeCell ref="I16:I17"/>
    <mergeCell ref="T16:T17"/>
    <mergeCell ref="A22:A23"/>
    <mergeCell ref="H16:H17"/>
    <mergeCell ref="AA41:AA42"/>
    <mergeCell ref="X41:X42"/>
    <mergeCell ref="Y41:Y42"/>
    <mergeCell ref="Z41:Z42"/>
    <mergeCell ref="W22:W23"/>
    <mergeCell ref="U32:U33"/>
    <mergeCell ref="AA22:AA23"/>
    <mergeCell ref="X7:X8"/>
    <mergeCell ref="I7:I8"/>
    <mergeCell ref="G7:G8"/>
    <mergeCell ref="T7:T8"/>
    <mergeCell ref="Y7:Y8"/>
    <mergeCell ref="C10:C11"/>
    <mergeCell ref="Q32:Q33"/>
    <mergeCell ref="Q19:Q20"/>
    <mergeCell ref="AA19:AA20"/>
    <mergeCell ref="AA10:AA11"/>
    <mergeCell ref="W10:W11"/>
    <mergeCell ref="X10:X11"/>
    <mergeCell ref="Y10:Y11"/>
    <mergeCell ref="Z10:Z11"/>
    <mergeCell ref="W16:W17"/>
    <mergeCell ref="X16:X17"/>
    <mergeCell ref="Y16:Y17"/>
    <mergeCell ref="Z16:Z17"/>
    <mergeCell ref="G10:G11"/>
    <mergeCell ref="D10:D11"/>
    <mergeCell ref="I22:I23"/>
    <mergeCell ref="V16:V17"/>
    <mergeCell ref="V25:V26"/>
    <mergeCell ref="W28:W30"/>
    <mergeCell ref="Y3:Z3"/>
    <mergeCell ref="W3:X3"/>
    <mergeCell ref="Q3:T3"/>
    <mergeCell ref="K3:L3"/>
    <mergeCell ref="M3:N3"/>
    <mergeCell ref="O3:P3"/>
    <mergeCell ref="U3:V3"/>
    <mergeCell ref="A5:AA5"/>
    <mergeCell ref="A3:G3"/>
    <mergeCell ref="Z7:Z8"/>
    <mergeCell ref="AA25:AA26"/>
    <mergeCell ref="U25:U26"/>
    <mergeCell ref="AA38:AA39"/>
    <mergeCell ref="W38:W39"/>
    <mergeCell ref="X38:X39"/>
    <mergeCell ref="Y38:Y39"/>
    <mergeCell ref="Z38:Z39"/>
    <mergeCell ref="AA28:AA30"/>
    <mergeCell ref="AA7:AA8"/>
    <mergeCell ref="X32:X33"/>
    <mergeCell ref="Y32:Y33"/>
    <mergeCell ref="Z32:Z33"/>
    <mergeCell ref="AA32:AA33"/>
    <mergeCell ref="Z28:Z30"/>
    <mergeCell ref="X19:X20"/>
    <mergeCell ref="W7:W8"/>
    <mergeCell ref="X28:X30"/>
    <mergeCell ref="Y28:Y30"/>
    <mergeCell ref="V35:V36"/>
    <mergeCell ref="W35:W36"/>
    <mergeCell ref="V32:V33"/>
    <mergeCell ref="AA35:AA36"/>
    <mergeCell ref="Z35:Z36"/>
    <mergeCell ref="A41:A42"/>
    <mergeCell ref="C41:C42"/>
    <mergeCell ref="A38:A39"/>
    <mergeCell ref="C38:C39"/>
    <mergeCell ref="A25:A26"/>
    <mergeCell ref="B28:B30"/>
    <mergeCell ref="B32:B33"/>
    <mergeCell ref="C25:C26"/>
    <mergeCell ref="A35:A36"/>
    <mergeCell ref="A32:A33"/>
    <mergeCell ref="A28:A30"/>
    <mergeCell ref="D47:D48"/>
    <mergeCell ref="D22:D23"/>
    <mergeCell ref="D32:D33"/>
    <mergeCell ref="D38:D39"/>
    <mergeCell ref="D19:D20"/>
    <mergeCell ref="D41:D42"/>
    <mergeCell ref="B22:B23"/>
    <mergeCell ref="B25:B26"/>
    <mergeCell ref="B38:B39"/>
    <mergeCell ref="C19:C20"/>
    <mergeCell ref="B41:B42"/>
    <mergeCell ref="D28:D30"/>
    <mergeCell ref="D25:D26"/>
    <mergeCell ref="C35:C36"/>
    <mergeCell ref="D35:D36"/>
    <mergeCell ref="B35:B36"/>
    <mergeCell ref="A1:G2"/>
    <mergeCell ref="U19:U20"/>
    <mergeCell ref="V19:V20"/>
    <mergeCell ref="U7:U8"/>
    <mergeCell ref="V7:V8"/>
    <mergeCell ref="T10:T11"/>
    <mergeCell ref="U10:U11"/>
    <mergeCell ref="V10:V11"/>
    <mergeCell ref="E7:E8"/>
    <mergeCell ref="E10:E11"/>
    <mergeCell ref="A7:A8"/>
    <mergeCell ref="A10:A11"/>
    <mergeCell ref="A19:A20"/>
    <mergeCell ref="C7:C8"/>
    <mergeCell ref="D7:D8"/>
    <mergeCell ref="B7:B8"/>
    <mergeCell ref="F14:F15"/>
    <mergeCell ref="I19:I20"/>
    <mergeCell ref="A16:A17"/>
    <mergeCell ref="B13:B15"/>
    <mergeCell ref="C13:C15"/>
    <mergeCell ref="D13:D15"/>
    <mergeCell ref="I10:I11"/>
    <mergeCell ref="E13:E15"/>
    <mergeCell ref="X22:X23"/>
    <mergeCell ref="Y22:Y23"/>
    <mergeCell ref="Z22:Z23"/>
    <mergeCell ref="W19:W20"/>
    <mergeCell ref="Y19:Y20"/>
    <mergeCell ref="Z19:Z20"/>
    <mergeCell ref="U22:U23"/>
    <mergeCell ref="V22:V23"/>
    <mergeCell ref="T22:T23"/>
    <mergeCell ref="W32:W33"/>
    <mergeCell ref="T25:T26"/>
    <mergeCell ref="U28:U30"/>
    <mergeCell ref="V28:V30"/>
    <mergeCell ref="T41:T42"/>
    <mergeCell ref="I25:I26"/>
    <mergeCell ref="X35:X36"/>
    <mergeCell ref="Y35:Y36"/>
    <mergeCell ref="Z25:Z26"/>
    <mergeCell ref="X25:X26"/>
    <mergeCell ref="Y25:Y26"/>
    <mergeCell ref="I28:I30"/>
    <mergeCell ref="Q25:Q26"/>
    <mergeCell ref="I38:I39"/>
    <mergeCell ref="I32:I33"/>
    <mergeCell ref="W25:W26"/>
    <mergeCell ref="I35:I36"/>
    <mergeCell ref="T35:T36"/>
    <mergeCell ref="U35:U36"/>
    <mergeCell ref="B10:B11"/>
    <mergeCell ref="B19:B20"/>
    <mergeCell ref="B16:B17"/>
    <mergeCell ref="C16:C17"/>
    <mergeCell ref="T19:T20"/>
    <mergeCell ref="C28:C30"/>
    <mergeCell ref="C22:C23"/>
    <mergeCell ref="C32:C33"/>
    <mergeCell ref="G38:G39"/>
    <mergeCell ref="G25:G26"/>
    <mergeCell ref="T32:T33"/>
    <mergeCell ref="E22:E23"/>
    <mergeCell ref="E28:E30"/>
    <mergeCell ref="H13:H15"/>
    <mergeCell ref="F29:F30"/>
    <mergeCell ref="G22:G23"/>
    <mergeCell ref="E25:E26"/>
    <mergeCell ref="E38:E39"/>
    <mergeCell ref="E32:E33"/>
    <mergeCell ref="E19:E20"/>
    <mergeCell ref="G19:G20"/>
    <mergeCell ref="E35:E36"/>
    <mergeCell ref="G35:G36"/>
    <mergeCell ref="G32:G33"/>
    <mergeCell ref="G41:G42"/>
    <mergeCell ref="I41:I42"/>
    <mergeCell ref="E41:E42"/>
    <mergeCell ref="W41:W42"/>
    <mergeCell ref="V41:V42"/>
    <mergeCell ref="U41:U42"/>
    <mergeCell ref="U38:U39"/>
    <mergeCell ref="V38:V39"/>
    <mergeCell ref="T38:T39"/>
  </mergeCells>
  <printOptions horizontalCentered="1"/>
  <pageMargins left="0.7" right="0.7" top="0.75" bottom="0.75" header="0.3" footer="0.3"/>
  <pageSetup paperSize="8" scale="40" orientation="landscape" horizontalDpi="1200" verticalDpi="1200" r:id="rId1"/>
  <headerFooter>
    <oddFooter>&amp;LProcurement Manager&amp;RSafa'a El-Rabi'i</oddFooter>
  </headerFooter>
  <rowBreaks count="1" manualBreakCount="1">
    <brk id="48"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1"/>
  <sheetViews>
    <sheetView view="pageBreakPreview" zoomScale="110" zoomScaleSheetLayoutView="110" workbookViewId="0">
      <selection activeCell="E38" sqref="E38"/>
    </sheetView>
  </sheetViews>
  <sheetFormatPr defaultRowHeight="15" x14ac:dyDescent="0.25"/>
  <cols>
    <col min="1" max="1" width="4.28515625" style="70" customWidth="1"/>
    <col min="2" max="2" width="7.140625" style="70" customWidth="1"/>
    <col min="3" max="3" width="5.5703125" style="70" customWidth="1"/>
    <col min="4" max="4" width="30.85546875" style="70" customWidth="1"/>
    <col min="5" max="5" width="9.140625" style="70"/>
    <col min="6" max="6" width="7.85546875" style="70" bestFit="1" customWidth="1"/>
    <col min="7" max="7" width="30.140625" style="70" bestFit="1" customWidth="1"/>
    <col min="8" max="8" width="11.140625" style="70" bestFit="1" customWidth="1"/>
    <col min="9" max="9" width="11.28515625" style="70" bestFit="1" customWidth="1"/>
    <col min="10" max="10" width="9.42578125" style="70" bestFit="1" customWidth="1"/>
    <col min="11" max="11" width="8.5703125" style="70" bestFit="1" customWidth="1"/>
    <col min="12" max="12" width="11.140625" style="70" bestFit="1" customWidth="1"/>
    <col min="13" max="13" width="10.140625" style="70" bestFit="1" customWidth="1"/>
    <col min="14" max="14" width="9.28515625" style="70" bestFit="1" customWidth="1"/>
    <col min="15" max="15" width="8.5703125" style="70" bestFit="1" customWidth="1"/>
    <col min="16" max="16" width="10" style="70" customWidth="1"/>
    <col min="17" max="17" width="11.28515625" style="70" customWidth="1"/>
    <col min="18" max="18" width="11.5703125" style="70" bestFit="1" customWidth="1"/>
    <col min="19" max="19" width="9.85546875" style="70" customWidth="1"/>
    <col min="20" max="20" width="20.42578125" style="70" bestFit="1" customWidth="1"/>
    <col min="21" max="21" width="9.140625" style="70" customWidth="1"/>
    <col min="22" max="22" width="11.140625" style="70" bestFit="1" customWidth="1"/>
    <col min="23" max="23" width="7.5703125" style="70" bestFit="1" customWidth="1"/>
    <col min="24" max="24" width="9.28515625" style="70" bestFit="1" customWidth="1"/>
    <col min="25" max="26" width="8.85546875" style="70" bestFit="1" customWidth="1"/>
    <col min="27" max="27" width="9.140625" style="70" customWidth="1"/>
    <col min="28" max="16384" width="9.140625" style="70"/>
  </cols>
  <sheetData>
    <row r="1" spans="1:27" x14ac:dyDescent="0.25">
      <c r="A1" s="310" t="s">
        <v>175</v>
      </c>
      <c r="B1" s="310"/>
      <c r="C1" s="310"/>
      <c r="D1" s="310"/>
      <c r="E1" s="310"/>
      <c r="F1" s="310"/>
      <c r="G1" s="310"/>
    </row>
    <row r="2" spans="1:27" x14ac:dyDescent="0.25">
      <c r="A2" s="310"/>
      <c r="B2" s="310"/>
      <c r="C2" s="310"/>
      <c r="D2" s="310"/>
      <c r="E2" s="310"/>
      <c r="F2" s="310"/>
      <c r="G2" s="310"/>
    </row>
    <row r="3" spans="1:27" ht="38.25" customHeight="1" x14ac:dyDescent="0.25">
      <c r="A3" s="311" t="s">
        <v>173</v>
      </c>
      <c r="B3" s="311"/>
      <c r="C3" s="311"/>
      <c r="D3" s="311"/>
      <c r="E3" s="311"/>
      <c r="F3" s="311"/>
      <c r="G3" s="311"/>
      <c r="H3" s="71"/>
      <c r="K3" s="312" t="s">
        <v>39</v>
      </c>
      <c r="L3" s="313"/>
      <c r="M3" s="314" t="s">
        <v>40</v>
      </c>
      <c r="N3" s="315"/>
      <c r="O3" s="315" t="s">
        <v>41</v>
      </c>
      <c r="P3" s="315"/>
      <c r="Q3" s="316" t="s">
        <v>42</v>
      </c>
      <c r="R3" s="317"/>
      <c r="S3" s="317"/>
      <c r="T3" s="314"/>
      <c r="U3" s="318" t="s">
        <v>43</v>
      </c>
      <c r="V3" s="318"/>
      <c r="W3" s="316" t="s">
        <v>44</v>
      </c>
      <c r="X3" s="314"/>
      <c r="Y3" s="318" t="s">
        <v>45</v>
      </c>
      <c r="Z3" s="318"/>
      <c r="AA3" s="319" t="s">
        <v>46</v>
      </c>
    </row>
    <row r="4" spans="1:27" s="320" customFormat="1" ht="48" x14ac:dyDescent="0.2">
      <c r="A4" s="20" t="s">
        <v>0</v>
      </c>
      <c r="B4" s="21" t="s">
        <v>198</v>
      </c>
      <c r="C4" s="21" t="s">
        <v>1</v>
      </c>
      <c r="D4" s="20" t="s">
        <v>2</v>
      </c>
      <c r="E4" s="21" t="s">
        <v>3</v>
      </c>
      <c r="F4" s="72" t="s">
        <v>4</v>
      </c>
      <c r="G4" s="72" t="s">
        <v>5</v>
      </c>
      <c r="H4" s="72" t="s">
        <v>226</v>
      </c>
      <c r="I4" s="72" t="s">
        <v>7</v>
      </c>
      <c r="J4" s="72" t="s">
        <v>8</v>
      </c>
      <c r="K4" s="23" t="s">
        <v>9</v>
      </c>
      <c r="L4" s="23" t="s">
        <v>10</v>
      </c>
      <c r="M4" s="24" t="s">
        <v>11</v>
      </c>
      <c r="N4" s="23" t="s">
        <v>12</v>
      </c>
      <c r="O4" s="23" t="s">
        <v>13</v>
      </c>
      <c r="P4" s="23" t="s">
        <v>14</v>
      </c>
      <c r="Q4" s="23" t="s">
        <v>15</v>
      </c>
      <c r="R4" s="23" t="s">
        <v>16</v>
      </c>
      <c r="S4" s="23" t="s">
        <v>17</v>
      </c>
      <c r="T4" s="23" t="s">
        <v>18</v>
      </c>
      <c r="U4" s="23" t="s">
        <v>19</v>
      </c>
      <c r="V4" s="23" t="s">
        <v>20</v>
      </c>
      <c r="W4" s="23" t="s">
        <v>21</v>
      </c>
      <c r="X4" s="23" t="s">
        <v>22</v>
      </c>
      <c r="Y4" s="23" t="s">
        <v>23</v>
      </c>
      <c r="Z4" s="23" t="s">
        <v>24</v>
      </c>
      <c r="AA4" s="23" t="s">
        <v>25</v>
      </c>
    </row>
    <row r="5" spans="1:27" ht="15.75" customHeight="1" x14ac:dyDescent="0.25">
      <c r="A5" s="321" t="s">
        <v>73</v>
      </c>
      <c r="B5" s="322"/>
      <c r="C5" s="322"/>
      <c r="D5" s="322"/>
      <c r="E5" s="323"/>
      <c r="F5" s="108"/>
      <c r="G5" s="109"/>
      <c r="H5" s="109"/>
      <c r="I5" s="109"/>
      <c r="J5" s="109"/>
      <c r="K5" s="109"/>
      <c r="L5" s="109"/>
      <c r="M5" s="109"/>
      <c r="N5" s="109"/>
      <c r="O5" s="109"/>
      <c r="P5" s="109"/>
      <c r="Q5" s="109"/>
      <c r="R5" s="109"/>
      <c r="S5" s="109"/>
      <c r="T5" s="110"/>
      <c r="U5" s="109"/>
      <c r="V5" s="111"/>
      <c r="W5" s="109"/>
      <c r="X5" s="109"/>
      <c r="Y5" s="109"/>
      <c r="Z5" s="111"/>
      <c r="AA5" s="111"/>
    </row>
    <row r="6" spans="1:27" ht="20.100000000000001" customHeight="1" x14ac:dyDescent="0.25">
      <c r="A6" s="37"/>
      <c r="B6" s="37"/>
      <c r="C6" s="37"/>
      <c r="D6" s="75"/>
      <c r="E6" s="38"/>
      <c r="F6" s="39"/>
      <c r="G6" s="50"/>
      <c r="H6" s="25"/>
      <c r="I6" s="25"/>
      <c r="J6" s="25"/>
      <c r="K6" s="25"/>
      <c r="L6" s="25"/>
      <c r="M6" s="25"/>
      <c r="N6" s="25"/>
      <c r="O6" s="25"/>
      <c r="P6" s="25"/>
      <c r="Q6" s="25"/>
      <c r="R6" s="25"/>
      <c r="S6" s="25"/>
      <c r="T6" s="26"/>
      <c r="U6" s="25"/>
      <c r="V6" s="27"/>
      <c r="W6" s="25"/>
      <c r="X6" s="25"/>
      <c r="Y6" s="25"/>
      <c r="Z6" s="27"/>
      <c r="AA6" s="27"/>
    </row>
    <row r="7" spans="1:27" s="115" customFormat="1" ht="20.100000000000001" customHeight="1" x14ac:dyDescent="0.25">
      <c r="A7" s="245">
        <v>1</v>
      </c>
      <c r="B7" s="245">
        <v>1.1000000000000001</v>
      </c>
      <c r="C7" s="245" t="s">
        <v>48</v>
      </c>
      <c r="D7" s="242" t="s">
        <v>128</v>
      </c>
      <c r="E7" s="185" t="s">
        <v>26</v>
      </c>
      <c r="F7" s="245"/>
      <c r="G7" s="89" t="s">
        <v>202</v>
      </c>
      <c r="H7" s="324"/>
      <c r="I7" s="197" t="s">
        <v>52</v>
      </c>
      <c r="J7" s="197" t="s">
        <v>33</v>
      </c>
      <c r="K7" s="239">
        <v>40800</v>
      </c>
      <c r="L7" s="239">
        <v>40818</v>
      </c>
      <c r="M7" s="239">
        <v>40820</v>
      </c>
      <c r="N7" s="239">
        <v>40848</v>
      </c>
      <c r="O7" s="239">
        <v>40890</v>
      </c>
      <c r="P7" s="239">
        <v>40899</v>
      </c>
      <c r="Q7" s="112">
        <v>59930</v>
      </c>
      <c r="R7" s="113">
        <v>40912</v>
      </c>
      <c r="S7" s="113">
        <f>R7+70</f>
        <v>40982</v>
      </c>
      <c r="T7" s="114" t="s">
        <v>126</v>
      </c>
      <c r="U7" s="325"/>
      <c r="V7" s="325"/>
      <c r="W7" s="326">
        <v>-3840</v>
      </c>
      <c r="X7" s="326">
        <f>W7+Q7</f>
        <v>56090</v>
      </c>
      <c r="Y7" s="326">
        <v>56090</v>
      </c>
      <c r="Z7" s="326">
        <f>X7-Y7</f>
        <v>0</v>
      </c>
      <c r="AA7" s="325" t="s">
        <v>197</v>
      </c>
    </row>
    <row r="8" spans="1:27" s="115" customFormat="1" ht="20.100000000000001" customHeight="1" x14ac:dyDescent="0.25">
      <c r="A8" s="246"/>
      <c r="B8" s="246"/>
      <c r="C8" s="246"/>
      <c r="D8" s="243"/>
      <c r="E8" s="193"/>
      <c r="F8" s="246"/>
      <c r="G8" s="89" t="s">
        <v>203</v>
      </c>
      <c r="H8" s="327"/>
      <c r="I8" s="198"/>
      <c r="J8" s="198"/>
      <c r="K8" s="240"/>
      <c r="L8" s="240"/>
      <c r="M8" s="240"/>
      <c r="N8" s="240"/>
      <c r="O8" s="240"/>
      <c r="P8" s="240"/>
      <c r="Q8" s="112">
        <v>33525</v>
      </c>
      <c r="R8" s="113">
        <v>40912</v>
      </c>
      <c r="S8" s="113">
        <f t="shared" ref="S8" si="0">R8+70</f>
        <v>40982</v>
      </c>
      <c r="T8" s="114" t="s">
        <v>127</v>
      </c>
      <c r="U8" s="325"/>
      <c r="V8" s="325"/>
      <c r="W8" s="328"/>
      <c r="X8" s="112">
        <v>33525</v>
      </c>
      <c r="Y8" s="112">
        <v>33525</v>
      </c>
      <c r="Z8" s="112">
        <f>X8-Y8</f>
        <v>0</v>
      </c>
      <c r="AA8" s="325" t="s">
        <v>197</v>
      </c>
    </row>
    <row r="9" spans="1:27" s="115" customFormat="1" ht="20.100000000000001" customHeight="1" x14ac:dyDescent="0.25">
      <c r="A9" s="247"/>
      <c r="B9" s="247"/>
      <c r="C9" s="247"/>
      <c r="D9" s="244"/>
      <c r="E9" s="186"/>
      <c r="F9" s="247"/>
      <c r="G9" s="89" t="s">
        <v>204</v>
      </c>
      <c r="H9" s="329"/>
      <c r="I9" s="199"/>
      <c r="J9" s="199"/>
      <c r="K9" s="241"/>
      <c r="L9" s="241"/>
      <c r="M9" s="241"/>
      <c r="N9" s="241"/>
      <c r="O9" s="241"/>
      <c r="P9" s="241"/>
      <c r="Q9" s="112">
        <v>68650</v>
      </c>
      <c r="R9" s="113">
        <v>40912</v>
      </c>
      <c r="S9" s="113">
        <f>R9+70</f>
        <v>40982</v>
      </c>
      <c r="T9" s="32" t="s">
        <v>129</v>
      </c>
      <c r="U9" s="33"/>
      <c r="V9" s="33"/>
      <c r="W9" s="33"/>
      <c r="X9" s="112">
        <f>Q9</f>
        <v>68650</v>
      </c>
      <c r="Y9" s="112">
        <v>38350</v>
      </c>
      <c r="Z9" s="112">
        <f>X9-Y9</f>
        <v>30300</v>
      </c>
      <c r="AA9" s="325" t="s">
        <v>225</v>
      </c>
    </row>
    <row r="10" spans="1:27" ht="20.100000000000001" customHeight="1" x14ac:dyDescent="0.25">
      <c r="A10" s="37"/>
      <c r="B10" s="37"/>
      <c r="C10" s="37"/>
      <c r="D10" s="37"/>
      <c r="E10" s="38"/>
      <c r="F10" s="39"/>
      <c r="G10" s="50"/>
      <c r="H10" s="25"/>
      <c r="I10" s="25"/>
      <c r="J10" s="25"/>
      <c r="K10" s="25"/>
      <c r="L10" s="25"/>
      <c r="M10" s="25"/>
      <c r="N10" s="25"/>
      <c r="O10" s="25"/>
      <c r="P10" s="25"/>
      <c r="Q10" s="25"/>
      <c r="R10" s="25"/>
      <c r="S10" s="25"/>
      <c r="T10" s="26"/>
      <c r="U10" s="25"/>
      <c r="V10" s="27"/>
      <c r="W10" s="25"/>
      <c r="X10" s="25"/>
      <c r="Y10" s="25"/>
      <c r="Z10" s="27"/>
      <c r="AA10" s="27"/>
    </row>
    <row r="11" spans="1:27" ht="35.25" customHeight="1" x14ac:dyDescent="0.25">
      <c r="A11" s="185">
        <v>2</v>
      </c>
      <c r="B11" s="185">
        <v>1.1000000000000001</v>
      </c>
      <c r="C11" s="185" t="s">
        <v>53</v>
      </c>
      <c r="D11" s="210" t="s">
        <v>107</v>
      </c>
      <c r="E11" s="299" t="s">
        <v>26</v>
      </c>
      <c r="F11" s="47" t="s">
        <v>27</v>
      </c>
      <c r="G11" s="76"/>
      <c r="H11" s="29"/>
      <c r="I11" s="84" t="s">
        <v>64</v>
      </c>
      <c r="J11" s="234" t="s">
        <v>33</v>
      </c>
      <c r="K11" s="30">
        <v>41379</v>
      </c>
      <c r="L11" s="30">
        <f>K11+15</f>
        <v>41394</v>
      </c>
      <c r="M11" s="30">
        <f>L11+2</f>
        <v>41396</v>
      </c>
      <c r="N11" s="30">
        <f>M11+30</f>
        <v>41426</v>
      </c>
      <c r="O11" s="30">
        <f>N11+15</f>
        <v>41441</v>
      </c>
      <c r="P11" s="30">
        <f>O11+10</f>
        <v>41451</v>
      </c>
      <c r="Q11" s="29"/>
      <c r="R11" s="30">
        <f>P11+3</f>
        <v>41454</v>
      </c>
      <c r="S11" s="30">
        <f>R11+730</f>
        <v>42184</v>
      </c>
      <c r="T11" s="208" t="s">
        <v>216</v>
      </c>
      <c r="U11" s="189"/>
      <c r="V11" s="189"/>
      <c r="W11" s="187"/>
      <c r="X11" s="187">
        <f>Q12+W11</f>
        <v>189725</v>
      </c>
      <c r="Y11" s="187">
        <v>168705</v>
      </c>
      <c r="Z11" s="187">
        <f>X11-Y11</f>
        <v>21020</v>
      </c>
      <c r="AA11" s="189" t="s">
        <v>225</v>
      </c>
    </row>
    <row r="12" spans="1:27" ht="20.100000000000001" customHeight="1" x14ac:dyDescent="0.25">
      <c r="A12" s="193"/>
      <c r="B12" s="193"/>
      <c r="C12" s="193"/>
      <c r="D12" s="210"/>
      <c r="E12" s="300"/>
      <c r="F12" s="200" t="s">
        <v>31</v>
      </c>
      <c r="G12" s="48" t="s">
        <v>214</v>
      </c>
      <c r="H12" s="85"/>
      <c r="I12" s="95" t="s">
        <v>215</v>
      </c>
      <c r="J12" s="235"/>
      <c r="K12" s="30">
        <v>41344</v>
      </c>
      <c r="L12" s="30">
        <v>41374</v>
      </c>
      <c r="M12" s="30">
        <v>41379</v>
      </c>
      <c r="N12" s="30">
        <v>41409</v>
      </c>
      <c r="O12" s="30">
        <v>41458</v>
      </c>
      <c r="P12" s="30">
        <v>41468</v>
      </c>
      <c r="Q12" s="85">
        <v>189725</v>
      </c>
      <c r="R12" s="30">
        <v>41471</v>
      </c>
      <c r="S12" s="30">
        <f>R12+90</f>
        <v>41561</v>
      </c>
      <c r="T12" s="209"/>
      <c r="U12" s="190"/>
      <c r="V12" s="190"/>
      <c r="W12" s="188"/>
      <c r="X12" s="188"/>
      <c r="Y12" s="188"/>
      <c r="Z12" s="188"/>
      <c r="AA12" s="190"/>
    </row>
    <row r="13" spans="1:27" ht="36" x14ac:dyDescent="0.25">
      <c r="A13" s="186"/>
      <c r="B13" s="186"/>
      <c r="C13" s="186"/>
      <c r="D13" s="210"/>
      <c r="E13" s="301"/>
      <c r="F13" s="201"/>
      <c r="G13" s="48" t="s">
        <v>229</v>
      </c>
      <c r="H13" s="85"/>
      <c r="I13" s="302" t="s">
        <v>215</v>
      </c>
      <c r="J13" s="236"/>
      <c r="K13" s="30">
        <v>41344</v>
      </c>
      <c r="L13" s="30">
        <v>41374</v>
      </c>
      <c r="M13" s="30">
        <v>41379</v>
      </c>
      <c r="N13" s="30">
        <v>41409</v>
      </c>
      <c r="O13" s="30">
        <v>41458</v>
      </c>
      <c r="P13" s="30">
        <v>41468</v>
      </c>
      <c r="Q13" s="85">
        <v>40044</v>
      </c>
      <c r="R13" s="30">
        <v>41471</v>
      </c>
      <c r="S13" s="30">
        <f>R13+90</f>
        <v>41561</v>
      </c>
      <c r="T13" s="303" t="s">
        <v>217</v>
      </c>
      <c r="U13" s="304"/>
      <c r="V13" s="34"/>
      <c r="W13" s="88">
        <v>0</v>
      </c>
      <c r="X13" s="88">
        <f>Q13+W13</f>
        <v>40044</v>
      </c>
      <c r="Y13" s="88">
        <v>40044</v>
      </c>
      <c r="Z13" s="88">
        <f>X13-Y13</f>
        <v>0</v>
      </c>
      <c r="AA13" s="94" t="s">
        <v>197</v>
      </c>
    </row>
    <row r="14" spans="1:27" ht="20.100000000000001" customHeight="1" x14ac:dyDescent="0.25">
      <c r="A14" s="305"/>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7"/>
    </row>
    <row r="15" spans="1:27" ht="20.100000000000001" customHeight="1" x14ac:dyDescent="0.25">
      <c r="A15" s="210">
        <v>3</v>
      </c>
      <c r="B15" s="185">
        <v>2.1</v>
      </c>
      <c r="C15" s="185" t="s">
        <v>56</v>
      </c>
      <c r="D15" s="218" t="s">
        <v>109</v>
      </c>
      <c r="E15" s="185" t="s">
        <v>26</v>
      </c>
      <c r="F15" s="47" t="s">
        <v>27</v>
      </c>
      <c r="G15" s="181"/>
      <c r="H15" s="29"/>
      <c r="I15" s="237" t="s">
        <v>28</v>
      </c>
      <c r="J15" s="28" t="s">
        <v>29</v>
      </c>
      <c r="K15" s="30" t="s">
        <v>30</v>
      </c>
      <c r="L15" s="30" t="s">
        <v>30</v>
      </c>
      <c r="M15" s="30">
        <v>41404</v>
      </c>
      <c r="N15" s="30">
        <f>M15+14</f>
        <v>41418</v>
      </c>
      <c r="O15" s="30" t="s">
        <v>30</v>
      </c>
      <c r="P15" s="30" t="s">
        <v>30</v>
      </c>
      <c r="Q15" s="29"/>
      <c r="R15" s="30">
        <f>N15+25</f>
        <v>41443</v>
      </c>
      <c r="S15" s="30">
        <f>R15+90</f>
        <v>41533</v>
      </c>
      <c r="T15" s="208"/>
      <c r="U15" s="189"/>
      <c r="V15" s="189"/>
      <c r="W15" s="187"/>
      <c r="X15" s="187"/>
      <c r="Y15" s="187"/>
      <c r="Z15" s="187"/>
      <c r="AA15" s="189"/>
    </row>
    <row r="16" spans="1:27" ht="20.100000000000001" customHeight="1" x14ac:dyDescent="0.25">
      <c r="A16" s="210"/>
      <c r="B16" s="186"/>
      <c r="C16" s="186"/>
      <c r="D16" s="218"/>
      <c r="E16" s="186"/>
      <c r="F16" s="32" t="s">
        <v>31</v>
      </c>
      <c r="G16" s="182"/>
      <c r="H16" s="85"/>
      <c r="I16" s="199"/>
      <c r="J16" s="28"/>
      <c r="K16" s="34"/>
      <c r="L16" s="34"/>
      <c r="M16" s="30"/>
      <c r="N16" s="30"/>
      <c r="O16" s="308"/>
      <c r="P16" s="308"/>
      <c r="Q16" s="309"/>
      <c r="R16" s="308"/>
      <c r="S16" s="86"/>
      <c r="T16" s="209"/>
      <c r="U16" s="190"/>
      <c r="V16" s="190"/>
      <c r="W16" s="188"/>
      <c r="X16" s="188"/>
      <c r="Y16" s="188"/>
      <c r="Z16" s="188"/>
      <c r="AA16" s="190"/>
    </row>
    <row r="17" spans="1:27" ht="20.100000000000001" customHeight="1" x14ac:dyDescent="0.25">
      <c r="A17" s="36"/>
      <c r="B17" s="36"/>
      <c r="C17" s="36"/>
      <c r="D17" s="37"/>
      <c r="E17" s="38"/>
      <c r="F17" s="39"/>
      <c r="G17" s="38"/>
      <c r="H17" s="25"/>
      <c r="I17" s="25"/>
      <c r="J17" s="25"/>
      <c r="K17" s="25"/>
      <c r="L17" s="25"/>
      <c r="M17" s="25"/>
      <c r="N17" s="25"/>
      <c r="O17" s="25"/>
      <c r="P17" s="25"/>
      <c r="Q17" s="25"/>
      <c r="R17" s="25"/>
      <c r="S17" s="25"/>
      <c r="T17" s="26"/>
      <c r="U17" s="25"/>
      <c r="V17" s="27"/>
      <c r="W17" s="25"/>
      <c r="X17" s="25"/>
      <c r="Y17" s="25"/>
      <c r="Z17" s="27"/>
      <c r="AA17" s="27"/>
    </row>
    <row r="18" spans="1:27" ht="20.100000000000001" customHeight="1" x14ac:dyDescent="0.25">
      <c r="A18" s="185">
        <v>4</v>
      </c>
      <c r="B18" s="185">
        <v>2.1</v>
      </c>
      <c r="C18" s="185" t="s">
        <v>57</v>
      </c>
      <c r="D18" s="211" t="s">
        <v>110</v>
      </c>
      <c r="E18" s="185" t="s">
        <v>34</v>
      </c>
      <c r="F18" s="116" t="s">
        <v>27</v>
      </c>
      <c r="G18" s="194"/>
      <c r="H18" s="40"/>
      <c r="I18" s="183" t="s">
        <v>28</v>
      </c>
      <c r="J18" s="41" t="s">
        <v>29</v>
      </c>
      <c r="K18" s="43" t="s">
        <v>30</v>
      </c>
      <c r="L18" s="43" t="s">
        <v>30</v>
      </c>
      <c r="M18" s="43">
        <v>41654</v>
      </c>
      <c r="N18" s="43">
        <f>M18+18</f>
        <v>41672</v>
      </c>
      <c r="O18" s="43" t="s">
        <v>30</v>
      </c>
      <c r="P18" s="43" t="s">
        <v>30</v>
      </c>
      <c r="Q18" s="40"/>
      <c r="R18" s="43">
        <f>N18+26</f>
        <v>41698</v>
      </c>
      <c r="S18" s="43">
        <f>R18+60</f>
        <v>41758</v>
      </c>
      <c r="T18" s="191"/>
      <c r="U18" s="330"/>
      <c r="V18" s="330"/>
      <c r="W18" s="187"/>
      <c r="X18" s="187"/>
      <c r="Y18" s="187"/>
      <c r="Z18" s="187"/>
      <c r="AA18" s="189"/>
    </row>
    <row r="19" spans="1:27" ht="20.100000000000001" customHeight="1" x14ac:dyDescent="0.25">
      <c r="A19" s="186"/>
      <c r="B19" s="186"/>
      <c r="C19" s="186"/>
      <c r="D19" s="212"/>
      <c r="E19" s="186"/>
      <c r="F19" s="72" t="s">
        <v>31</v>
      </c>
      <c r="G19" s="331"/>
      <c r="H19" s="33"/>
      <c r="I19" s="184"/>
      <c r="J19" s="28"/>
      <c r="K19" s="34"/>
      <c r="L19" s="34"/>
      <c r="M19" s="34"/>
      <c r="N19" s="34"/>
      <c r="O19" s="33"/>
      <c r="P19" s="33"/>
      <c r="Q19" s="33"/>
      <c r="R19" s="33"/>
      <c r="S19" s="33"/>
      <c r="T19" s="192"/>
      <c r="U19" s="332"/>
      <c r="V19" s="332"/>
      <c r="W19" s="188"/>
      <c r="X19" s="188"/>
      <c r="Y19" s="188"/>
      <c r="Z19" s="188"/>
      <c r="AA19" s="190"/>
    </row>
    <row r="20" spans="1:27" ht="20.100000000000001" customHeight="1" x14ac:dyDescent="0.25">
      <c r="A20" s="37"/>
      <c r="B20" s="37"/>
      <c r="C20" s="37"/>
      <c r="D20" s="75" t="s">
        <v>74</v>
      </c>
      <c r="E20" s="38"/>
      <c r="F20" s="39"/>
      <c r="G20" s="50"/>
      <c r="H20" s="25"/>
      <c r="I20" s="25"/>
      <c r="J20" s="25"/>
      <c r="K20" s="25"/>
      <c r="L20" s="25"/>
      <c r="M20" s="25"/>
      <c r="N20" s="25"/>
      <c r="O20" s="25"/>
      <c r="P20" s="25"/>
      <c r="Q20" s="25"/>
      <c r="R20" s="25"/>
      <c r="S20" s="25"/>
      <c r="T20" s="26"/>
      <c r="U20" s="25"/>
      <c r="V20" s="27"/>
      <c r="W20" s="25"/>
      <c r="X20" s="25"/>
      <c r="Y20" s="25"/>
      <c r="Z20" s="27"/>
      <c r="AA20" s="27"/>
    </row>
    <row r="21" spans="1:27" ht="20.100000000000001" customHeight="1" x14ac:dyDescent="0.25">
      <c r="A21" s="210">
        <v>5</v>
      </c>
      <c r="B21" s="185"/>
      <c r="C21" s="185" t="s">
        <v>62</v>
      </c>
      <c r="D21" s="218" t="s">
        <v>106</v>
      </c>
      <c r="E21" s="185" t="s">
        <v>34</v>
      </c>
      <c r="F21" s="47" t="s">
        <v>27</v>
      </c>
      <c r="G21" s="181" t="s">
        <v>222</v>
      </c>
      <c r="H21" s="29"/>
      <c r="I21" s="197" t="s">
        <v>28</v>
      </c>
      <c r="J21" s="28" t="s">
        <v>29</v>
      </c>
      <c r="K21" s="34" t="s">
        <v>30</v>
      </c>
      <c r="L21" s="34" t="s">
        <v>30</v>
      </c>
      <c r="M21" s="30">
        <v>41440</v>
      </c>
      <c r="N21" s="30">
        <f>M21+17</f>
        <v>41457</v>
      </c>
      <c r="O21" s="34" t="s">
        <v>30</v>
      </c>
      <c r="P21" s="34" t="s">
        <v>30</v>
      </c>
      <c r="Q21" s="29"/>
      <c r="R21" s="30">
        <f>N21+29</f>
        <v>41486</v>
      </c>
      <c r="S21" s="30">
        <f>R21+150</f>
        <v>41636</v>
      </c>
      <c r="T21" s="208" t="s">
        <v>223</v>
      </c>
      <c r="U21" s="189"/>
      <c r="V21" s="189"/>
      <c r="W21" s="187">
        <v>0</v>
      </c>
      <c r="X21" s="187">
        <f>Q22+W21</f>
        <v>45085</v>
      </c>
      <c r="Y21" s="187"/>
      <c r="Z21" s="187">
        <f>X21-Y21</f>
        <v>45085</v>
      </c>
      <c r="AA21" s="189" t="s">
        <v>225</v>
      </c>
    </row>
    <row r="22" spans="1:27" ht="20.100000000000001" customHeight="1" x14ac:dyDescent="0.25">
      <c r="A22" s="210"/>
      <c r="B22" s="186"/>
      <c r="C22" s="186"/>
      <c r="D22" s="218"/>
      <c r="E22" s="186"/>
      <c r="F22" s="32" t="s">
        <v>31</v>
      </c>
      <c r="G22" s="182"/>
      <c r="H22" s="85"/>
      <c r="I22" s="199"/>
      <c r="J22" s="28" t="s">
        <v>29</v>
      </c>
      <c r="K22" s="34" t="s">
        <v>30</v>
      </c>
      <c r="L22" s="34" t="s">
        <v>30</v>
      </c>
      <c r="M22" s="30">
        <v>41477</v>
      </c>
      <c r="N22" s="30">
        <v>41483</v>
      </c>
      <c r="O22" s="34" t="s">
        <v>30</v>
      </c>
      <c r="P22" s="34" t="s">
        <v>30</v>
      </c>
      <c r="Q22" s="35">
        <v>45085</v>
      </c>
      <c r="R22" s="86">
        <v>41511</v>
      </c>
      <c r="S22" s="86">
        <f>R22+90</f>
        <v>41601</v>
      </c>
      <c r="T22" s="209"/>
      <c r="U22" s="190"/>
      <c r="V22" s="190"/>
      <c r="W22" s="188"/>
      <c r="X22" s="188"/>
      <c r="Y22" s="188"/>
      <c r="Z22" s="188"/>
      <c r="AA22" s="190"/>
    </row>
    <row r="23" spans="1:27" ht="20.100000000000001" customHeight="1" x14ac:dyDescent="0.25">
      <c r="A23" s="36"/>
      <c r="B23" s="36"/>
      <c r="C23" s="36"/>
      <c r="D23" s="37"/>
      <c r="E23" s="38"/>
      <c r="F23" s="39"/>
      <c r="G23" s="38"/>
      <c r="H23" s="25"/>
      <c r="I23" s="25"/>
      <c r="J23" s="25"/>
      <c r="K23" s="25"/>
      <c r="L23" s="25"/>
      <c r="M23" s="25"/>
      <c r="N23" s="25"/>
      <c r="O23" s="25"/>
      <c r="P23" s="25"/>
      <c r="Q23" s="25"/>
      <c r="R23" s="25"/>
      <c r="S23" s="25"/>
      <c r="T23" s="26"/>
      <c r="U23" s="25"/>
      <c r="V23" s="27"/>
      <c r="W23" s="25"/>
      <c r="X23" s="25"/>
      <c r="Y23" s="25"/>
      <c r="Z23" s="27"/>
      <c r="AA23" s="27"/>
    </row>
    <row r="24" spans="1:27" ht="20.100000000000001" customHeight="1" x14ac:dyDescent="0.25">
      <c r="A24" s="37"/>
      <c r="B24" s="37"/>
      <c r="C24" s="37"/>
      <c r="D24" s="37"/>
      <c r="E24" s="38"/>
      <c r="F24" s="39"/>
      <c r="G24" s="50"/>
      <c r="H24" s="25"/>
      <c r="I24" s="25"/>
      <c r="J24" s="25"/>
      <c r="K24" s="25"/>
      <c r="L24" s="25"/>
      <c r="M24" s="25"/>
      <c r="N24" s="25"/>
      <c r="O24" s="25"/>
      <c r="P24" s="25"/>
      <c r="Q24" s="25"/>
      <c r="R24" s="25"/>
      <c r="S24" s="25"/>
      <c r="T24" s="26"/>
      <c r="U24" s="25"/>
      <c r="V24" s="27"/>
      <c r="W24" s="25"/>
      <c r="X24" s="25"/>
      <c r="Y24" s="25"/>
      <c r="Z24" s="27"/>
      <c r="AA24" s="27"/>
    </row>
    <row r="25" spans="1:27" ht="20.100000000000001" customHeight="1" x14ac:dyDescent="0.25">
      <c r="A25" s="210">
        <v>6</v>
      </c>
      <c r="B25" s="185">
        <v>2.2999999999999998</v>
      </c>
      <c r="C25" s="185"/>
      <c r="D25" s="218" t="s">
        <v>188</v>
      </c>
      <c r="E25" s="185" t="s">
        <v>26</v>
      </c>
      <c r="F25" s="47" t="s">
        <v>189</v>
      </c>
      <c r="G25" s="181" t="s">
        <v>212</v>
      </c>
      <c r="H25" s="29"/>
      <c r="I25" s="197" t="s">
        <v>206</v>
      </c>
      <c r="J25" s="28" t="s">
        <v>29</v>
      </c>
      <c r="K25" s="34" t="s">
        <v>30</v>
      </c>
      <c r="L25" s="34" t="s">
        <v>30</v>
      </c>
      <c r="M25" s="30">
        <v>41654</v>
      </c>
      <c r="N25" s="30">
        <f>M25+30</f>
        <v>41684</v>
      </c>
      <c r="O25" s="34" t="s">
        <v>30</v>
      </c>
      <c r="P25" s="34" t="s">
        <v>30</v>
      </c>
      <c r="Q25" s="29"/>
      <c r="R25" s="30">
        <v>41699</v>
      </c>
      <c r="S25" s="30">
        <f>R25+90</f>
        <v>41789</v>
      </c>
      <c r="T25" s="208" t="s">
        <v>221</v>
      </c>
      <c r="U25" s="189"/>
      <c r="V25" s="189"/>
      <c r="W25" s="187"/>
      <c r="X25" s="187">
        <f>Q26+W25</f>
        <v>78300</v>
      </c>
      <c r="Y25" s="187">
        <v>78299.37</v>
      </c>
      <c r="Z25" s="187">
        <f>X25-Y25</f>
        <v>0.63000000000465661</v>
      </c>
      <c r="AA25" s="189" t="s">
        <v>197</v>
      </c>
    </row>
    <row r="26" spans="1:27" ht="20.100000000000001" customHeight="1" x14ac:dyDescent="0.25">
      <c r="A26" s="210"/>
      <c r="B26" s="186"/>
      <c r="C26" s="186"/>
      <c r="D26" s="218"/>
      <c r="E26" s="186"/>
      <c r="F26" s="32" t="s">
        <v>31</v>
      </c>
      <c r="G26" s="182"/>
      <c r="H26" s="85"/>
      <c r="I26" s="199"/>
      <c r="J26" s="28" t="s">
        <v>29</v>
      </c>
      <c r="K26" s="34" t="s">
        <v>30</v>
      </c>
      <c r="L26" s="34" t="s">
        <v>30</v>
      </c>
      <c r="M26" s="30">
        <v>41400</v>
      </c>
      <c r="N26" s="30">
        <v>41406</v>
      </c>
      <c r="O26" s="86" t="s">
        <v>30</v>
      </c>
      <c r="P26" s="86" t="s">
        <v>30</v>
      </c>
      <c r="Q26" s="35">
        <v>78300</v>
      </c>
      <c r="R26" s="86">
        <v>41413</v>
      </c>
      <c r="S26" s="86">
        <f>R26+120</f>
        <v>41533</v>
      </c>
      <c r="T26" s="209"/>
      <c r="U26" s="190"/>
      <c r="V26" s="190"/>
      <c r="W26" s="188"/>
      <c r="X26" s="188"/>
      <c r="Y26" s="188"/>
      <c r="Z26" s="188"/>
      <c r="AA26" s="190"/>
    </row>
    <row r="27" spans="1:27" ht="20.100000000000001" customHeight="1" thickBot="1" x14ac:dyDescent="0.3">
      <c r="A27" s="36"/>
      <c r="B27" s="36"/>
      <c r="C27" s="36"/>
      <c r="D27" s="37"/>
      <c r="E27" s="38"/>
      <c r="F27" s="39"/>
      <c r="G27" s="38"/>
      <c r="H27" s="25"/>
      <c r="I27" s="25"/>
      <c r="J27" s="25"/>
      <c r="K27" s="25"/>
      <c r="L27" s="25"/>
      <c r="M27" s="25"/>
      <c r="N27" s="25"/>
      <c r="O27" s="25"/>
      <c r="P27" s="25"/>
      <c r="Q27" s="25"/>
      <c r="R27" s="25"/>
      <c r="S27" s="25"/>
      <c r="T27" s="26"/>
      <c r="U27" s="25"/>
      <c r="V27" s="27"/>
      <c r="W27" s="25"/>
      <c r="X27" s="25"/>
      <c r="Y27" s="25"/>
      <c r="Z27" s="27"/>
      <c r="AA27" s="27"/>
    </row>
    <row r="28" spans="1:27" ht="20.100000000000001" customHeight="1" x14ac:dyDescent="0.25">
      <c r="A28" s="52"/>
      <c r="B28" s="52"/>
      <c r="C28" s="52"/>
      <c r="D28" s="248" t="s">
        <v>72</v>
      </c>
      <c r="E28" s="117"/>
      <c r="F28" s="156" t="s">
        <v>35</v>
      </c>
      <c r="G28" s="118" t="s">
        <v>36</v>
      </c>
      <c r="H28" s="119"/>
      <c r="I28" s="57"/>
      <c r="J28" s="57"/>
      <c r="K28" s="57"/>
      <c r="L28" s="57"/>
      <c r="M28" s="57"/>
      <c r="N28" s="57"/>
      <c r="O28" s="57"/>
      <c r="P28" s="57"/>
      <c r="Q28" s="58"/>
      <c r="R28" s="57"/>
      <c r="S28" s="57"/>
      <c r="T28" s="57"/>
      <c r="U28" s="57"/>
      <c r="V28" s="57"/>
      <c r="W28" s="57"/>
      <c r="X28" s="57"/>
      <c r="Y28" s="57"/>
      <c r="Z28" s="57"/>
      <c r="AA28" s="57"/>
    </row>
    <row r="29" spans="1:27" ht="20.100000000000001" customHeight="1" thickBot="1" x14ac:dyDescent="0.3">
      <c r="A29" s="52"/>
      <c r="B29" s="52"/>
      <c r="C29" s="52"/>
      <c r="D29" s="217"/>
      <c r="E29" s="59"/>
      <c r="F29" s="157" t="s">
        <v>31</v>
      </c>
      <c r="G29" s="61" t="s">
        <v>37</v>
      </c>
      <c r="H29" s="62"/>
      <c r="I29" s="57"/>
      <c r="J29" s="57"/>
      <c r="K29" s="57"/>
      <c r="L29" s="57"/>
      <c r="M29" s="57"/>
      <c r="N29" s="57"/>
      <c r="O29" s="57"/>
      <c r="P29" s="57"/>
      <c r="Q29" s="57"/>
      <c r="R29" s="57"/>
      <c r="S29" s="57"/>
      <c r="T29" s="57"/>
      <c r="U29" s="57"/>
      <c r="V29" s="57"/>
      <c r="W29" s="57"/>
      <c r="X29" s="57"/>
      <c r="Y29" s="57"/>
      <c r="Z29" s="57"/>
      <c r="AA29" s="57"/>
    </row>
    <row r="30" spans="1:27" ht="15.75" x14ac:dyDescent="0.25">
      <c r="A30" s="63"/>
      <c r="B30" s="63"/>
      <c r="C30" s="63"/>
      <c r="D30" s="63"/>
      <c r="E30" s="63"/>
      <c r="F30" s="65"/>
      <c r="G30" s="65"/>
      <c r="H30" s="65"/>
      <c r="I30" s="65"/>
      <c r="J30" s="65"/>
      <c r="K30" s="65"/>
      <c r="L30" s="66"/>
      <c r="M30" s="66"/>
      <c r="N30" s="66"/>
      <c r="O30" s="66"/>
      <c r="P30" s="66"/>
      <c r="Q30" s="66"/>
      <c r="R30" s="66"/>
      <c r="S30" s="66"/>
      <c r="T30" s="66"/>
      <c r="U30" s="66"/>
      <c r="V30" s="66"/>
      <c r="W30" s="66"/>
      <c r="X30" s="66"/>
      <c r="Y30" s="66"/>
      <c r="Z30" s="66"/>
      <c r="AA30" s="66"/>
    </row>
    <row r="31" spans="1:27" ht="15.75" x14ac:dyDescent="0.25">
      <c r="A31" s="67" t="s">
        <v>38</v>
      </c>
      <c r="B31" s="67"/>
      <c r="C31" s="68"/>
      <c r="D31" s="68"/>
      <c r="E31" s="68"/>
      <c r="F31" s="65"/>
      <c r="G31" s="65"/>
      <c r="H31" s="65"/>
      <c r="I31" s="65"/>
      <c r="J31" s="65"/>
      <c r="K31" s="65"/>
      <c r="L31" s="64"/>
      <c r="M31" s="64"/>
      <c r="N31" s="69"/>
      <c r="O31" s="64"/>
      <c r="P31" s="64"/>
      <c r="Q31" s="64"/>
      <c r="R31" s="64"/>
      <c r="S31" s="64"/>
      <c r="T31" s="64"/>
      <c r="U31" s="64"/>
      <c r="V31" s="64"/>
      <c r="W31" s="64"/>
      <c r="X31" s="64"/>
      <c r="Y31" s="64"/>
      <c r="Z31" s="64"/>
      <c r="AA31" s="64"/>
    </row>
  </sheetData>
  <mergeCells count="102">
    <mergeCell ref="I18:I19"/>
    <mergeCell ref="U18:U19"/>
    <mergeCell ref="V18:V19"/>
    <mergeCell ref="A18:A19"/>
    <mergeCell ref="V15:V16"/>
    <mergeCell ref="C18:C19"/>
    <mergeCell ref="A25:A26"/>
    <mergeCell ref="C25:C26"/>
    <mergeCell ref="D25:D26"/>
    <mergeCell ref="E25:E26"/>
    <mergeCell ref="G25:G26"/>
    <mergeCell ref="B25:B26"/>
    <mergeCell ref="A21:A22"/>
    <mergeCell ref="C21:C22"/>
    <mergeCell ref="D21:D22"/>
    <mergeCell ref="E21:E22"/>
    <mergeCell ref="G21:G22"/>
    <mergeCell ref="B18:B19"/>
    <mergeCell ref="B21:B22"/>
    <mergeCell ref="D18:D19"/>
    <mergeCell ref="E18:E19"/>
    <mergeCell ref="G18:G19"/>
    <mergeCell ref="A1:G2"/>
    <mergeCell ref="A3:G3"/>
    <mergeCell ref="K3:L3"/>
    <mergeCell ref="M3:N3"/>
    <mergeCell ref="O3:P3"/>
    <mergeCell ref="C15:C16"/>
    <mergeCell ref="D15:D16"/>
    <mergeCell ref="E15:E16"/>
    <mergeCell ref="G15:G16"/>
    <mergeCell ref="A15:A16"/>
    <mergeCell ref="B15:B16"/>
    <mergeCell ref="A11:A13"/>
    <mergeCell ref="B11:B13"/>
    <mergeCell ref="C11:C13"/>
    <mergeCell ref="D11:D13"/>
    <mergeCell ref="E11:E13"/>
    <mergeCell ref="F12:F13"/>
    <mergeCell ref="I15:I16"/>
    <mergeCell ref="A14:AA14"/>
    <mergeCell ref="J11:J13"/>
    <mergeCell ref="Y3:Z3"/>
    <mergeCell ref="Q3:T3"/>
    <mergeCell ref="A7:A9"/>
    <mergeCell ref="C7:C9"/>
    <mergeCell ref="U3:V3"/>
    <mergeCell ref="W3:X3"/>
    <mergeCell ref="E7:E9"/>
    <mergeCell ref="I7:I9"/>
    <mergeCell ref="F7:F9"/>
    <mergeCell ref="J7:J9"/>
    <mergeCell ref="H7:H9"/>
    <mergeCell ref="K7:K9"/>
    <mergeCell ref="L7:L9"/>
    <mergeCell ref="D7:D9"/>
    <mergeCell ref="M7:M9"/>
    <mergeCell ref="A5:E5"/>
    <mergeCell ref="B7:B9"/>
    <mergeCell ref="D28:D29"/>
    <mergeCell ref="X21:X22"/>
    <mergeCell ref="Y21:Y22"/>
    <mergeCell ref="Z21:Z22"/>
    <mergeCell ref="AA21:AA22"/>
    <mergeCell ref="I21:I22"/>
    <mergeCell ref="T21:T22"/>
    <mergeCell ref="U21:U22"/>
    <mergeCell ref="V21:V22"/>
    <mergeCell ref="W21:W22"/>
    <mergeCell ref="I25:I26"/>
    <mergeCell ref="T25:T26"/>
    <mergeCell ref="U25:U26"/>
    <mergeCell ref="V25:V26"/>
    <mergeCell ref="W25:W26"/>
    <mergeCell ref="X25:X26"/>
    <mergeCell ref="Y25:Y26"/>
    <mergeCell ref="Z25:Z26"/>
    <mergeCell ref="AA25:AA26"/>
    <mergeCell ref="AA11:AA12"/>
    <mergeCell ref="Y18:Y19"/>
    <mergeCell ref="Z18:Z19"/>
    <mergeCell ref="Y15:Y16"/>
    <mergeCell ref="Z15:Z16"/>
    <mergeCell ref="Z11:Z12"/>
    <mergeCell ref="AA15:AA16"/>
    <mergeCell ref="N7:N9"/>
    <mergeCell ref="O7:O9"/>
    <mergeCell ref="P7:P9"/>
    <mergeCell ref="W15:W16"/>
    <mergeCell ref="X15:X16"/>
    <mergeCell ref="AA18:AA19"/>
    <mergeCell ref="W18:W19"/>
    <mergeCell ref="X18:X19"/>
    <mergeCell ref="V11:V12"/>
    <mergeCell ref="W11:W12"/>
    <mergeCell ref="X11:X12"/>
    <mergeCell ref="Y11:Y12"/>
    <mergeCell ref="T11:T12"/>
    <mergeCell ref="U11:U12"/>
    <mergeCell ref="T18:T19"/>
    <mergeCell ref="T15:T16"/>
    <mergeCell ref="U15:U16"/>
  </mergeCells>
  <pageMargins left="0.7" right="0.7" top="0.75" bottom="0.75" header="0.3" footer="0.3"/>
  <pageSetup paperSize="8" scale="64" fitToHeight="4" orientation="landscape" horizontalDpi="1200" verticalDpi="1200" r:id="rId1"/>
  <headerFooter>
    <oddFooter>&amp;LProcurement Manager&amp;RSafa'a El-Rabi'i</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66"/>
  <sheetViews>
    <sheetView view="pageBreakPreview" zoomScaleSheetLayoutView="100" workbookViewId="0">
      <pane ySplit="6" topLeftCell="A7" activePane="bottomLeft" state="frozen"/>
      <selection pane="bottomLeft" activeCell="A8" sqref="A8"/>
    </sheetView>
  </sheetViews>
  <sheetFormatPr defaultRowHeight="12.75" x14ac:dyDescent="0.25"/>
  <cols>
    <col min="1" max="1" width="5.28515625" style="158" customWidth="1"/>
    <col min="2" max="2" width="7.7109375" style="158" customWidth="1"/>
    <col min="3" max="3" width="24.7109375" style="158" customWidth="1"/>
    <col min="4" max="4" width="9.28515625" style="158" customWidth="1"/>
    <col min="5" max="5" width="6.5703125" style="120" customWidth="1"/>
    <col min="6" max="6" width="13.140625" style="120" customWidth="1"/>
    <col min="7" max="7" width="8.7109375" style="120" customWidth="1"/>
    <col min="8" max="8" width="8.140625" style="120" customWidth="1"/>
    <col min="9" max="9" width="6.85546875" style="120" customWidth="1"/>
    <col min="10" max="10" width="8.7109375" style="120" bestFit="1" customWidth="1"/>
    <col min="11" max="11" width="8.5703125" style="120" bestFit="1" customWidth="1"/>
    <col min="12" max="12" width="8.42578125" style="120" customWidth="1"/>
    <col min="13" max="13" width="8.5703125" style="120" customWidth="1"/>
    <col min="14" max="15" width="8.42578125" style="120" customWidth="1"/>
    <col min="16" max="16" width="8.7109375" style="120" bestFit="1" customWidth="1"/>
    <col min="17" max="17" width="8.140625" style="120" customWidth="1"/>
    <col min="18" max="18" width="9.28515625" style="120" bestFit="1" customWidth="1"/>
    <col min="19" max="19" width="8.5703125" style="120" customWidth="1"/>
    <col min="20" max="20" width="8.85546875" style="120" customWidth="1"/>
    <col min="21" max="21" width="8.42578125" style="120" customWidth="1"/>
    <col min="22" max="22" width="9.28515625" style="120" customWidth="1"/>
    <col min="23" max="23" width="9.85546875" style="120" customWidth="1"/>
    <col min="24" max="24" width="14.85546875" style="120" customWidth="1"/>
    <col min="25" max="25" width="9.28515625" style="120" customWidth="1"/>
    <col min="26" max="26" width="10.28515625" style="120" customWidth="1"/>
    <col min="27" max="260" width="9.140625" style="163"/>
    <col min="261" max="261" width="36.7109375" style="163" customWidth="1"/>
    <col min="262" max="263" width="8.42578125" style="163" customWidth="1"/>
    <col min="264" max="264" width="5.5703125" style="163" bestFit="1" customWidth="1"/>
    <col min="265" max="265" width="27.28515625" style="163" bestFit="1" customWidth="1"/>
    <col min="266" max="266" width="4.42578125" style="163" customWidth="1"/>
    <col min="267" max="267" width="8.42578125" style="163" customWidth="1"/>
    <col min="268" max="269" width="8.85546875" style="163" customWidth="1"/>
    <col min="270" max="270" width="9.5703125" style="163" customWidth="1"/>
    <col min="271" max="271" width="8.85546875" style="163" customWidth="1"/>
    <col min="272" max="275" width="9.28515625" style="163" customWidth="1"/>
    <col min="276" max="276" width="10.140625" style="163" customWidth="1"/>
    <col min="277" max="281" width="9.28515625" style="163" customWidth="1"/>
    <col min="282" max="516" width="9.140625" style="163"/>
    <col min="517" max="517" width="36.7109375" style="163" customWidth="1"/>
    <col min="518" max="519" width="8.42578125" style="163" customWidth="1"/>
    <col min="520" max="520" width="5.5703125" style="163" bestFit="1" customWidth="1"/>
    <col min="521" max="521" width="27.28515625" style="163" bestFit="1" customWidth="1"/>
    <col min="522" max="522" width="4.42578125" style="163" customWidth="1"/>
    <col min="523" max="523" width="8.42578125" style="163" customWidth="1"/>
    <col min="524" max="525" width="8.85546875" style="163" customWidth="1"/>
    <col min="526" max="526" width="9.5703125" style="163" customWidth="1"/>
    <col min="527" max="527" width="8.85546875" style="163" customWidth="1"/>
    <col min="528" max="531" width="9.28515625" style="163" customWidth="1"/>
    <col min="532" max="532" width="10.140625" style="163" customWidth="1"/>
    <col min="533" max="537" width="9.28515625" style="163" customWidth="1"/>
    <col min="538" max="772" width="9.140625" style="163"/>
    <col min="773" max="773" width="36.7109375" style="163" customWidth="1"/>
    <col min="774" max="775" width="8.42578125" style="163" customWidth="1"/>
    <col min="776" max="776" width="5.5703125" style="163" bestFit="1" customWidth="1"/>
    <col min="777" max="777" width="27.28515625" style="163" bestFit="1" customWidth="1"/>
    <col min="778" max="778" width="4.42578125" style="163" customWidth="1"/>
    <col min="779" max="779" width="8.42578125" style="163" customWidth="1"/>
    <col min="780" max="781" width="8.85546875" style="163" customWidth="1"/>
    <col min="782" max="782" width="9.5703125" style="163" customWidth="1"/>
    <col min="783" max="783" width="8.85546875" style="163" customWidth="1"/>
    <col min="784" max="787" width="9.28515625" style="163" customWidth="1"/>
    <col min="788" max="788" width="10.140625" style="163" customWidth="1"/>
    <col min="789" max="793" width="9.28515625" style="163" customWidth="1"/>
    <col min="794" max="1028" width="9.140625" style="163"/>
    <col min="1029" max="1029" width="36.7109375" style="163" customWidth="1"/>
    <col min="1030" max="1031" width="8.42578125" style="163" customWidth="1"/>
    <col min="1032" max="1032" width="5.5703125" style="163" bestFit="1" customWidth="1"/>
    <col min="1033" max="1033" width="27.28515625" style="163" bestFit="1" customWidth="1"/>
    <col min="1034" max="1034" width="4.42578125" style="163" customWidth="1"/>
    <col min="1035" max="1035" width="8.42578125" style="163" customWidth="1"/>
    <col min="1036" max="1037" width="8.85546875" style="163" customWidth="1"/>
    <col min="1038" max="1038" width="9.5703125" style="163" customWidth="1"/>
    <col min="1039" max="1039" width="8.85546875" style="163" customWidth="1"/>
    <col min="1040" max="1043" width="9.28515625" style="163" customWidth="1"/>
    <col min="1044" max="1044" width="10.140625" style="163" customWidth="1"/>
    <col min="1045" max="1049" width="9.28515625" style="163" customWidth="1"/>
    <col min="1050" max="1284" width="9.140625" style="163"/>
    <col min="1285" max="1285" width="36.7109375" style="163" customWidth="1"/>
    <col min="1286" max="1287" width="8.42578125" style="163" customWidth="1"/>
    <col min="1288" max="1288" width="5.5703125" style="163" bestFit="1" customWidth="1"/>
    <col min="1289" max="1289" width="27.28515625" style="163" bestFit="1" customWidth="1"/>
    <col min="1290" max="1290" width="4.42578125" style="163" customWidth="1"/>
    <col min="1291" max="1291" width="8.42578125" style="163" customWidth="1"/>
    <col min="1292" max="1293" width="8.85546875" style="163" customWidth="1"/>
    <col min="1294" max="1294" width="9.5703125" style="163" customWidth="1"/>
    <col min="1295" max="1295" width="8.85546875" style="163" customWidth="1"/>
    <col min="1296" max="1299" width="9.28515625" style="163" customWidth="1"/>
    <col min="1300" max="1300" width="10.140625" style="163" customWidth="1"/>
    <col min="1301" max="1305" width="9.28515625" style="163" customWidth="1"/>
    <col min="1306" max="1540" width="9.140625" style="163"/>
    <col min="1541" max="1541" width="36.7109375" style="163" customWidth="1"/>
    <col min="1542" max="1543" width="8.42578125" style="163" customWidth="1"/>
    <col min="1544" max="1544" width="5.5703125" style="163" bestFit="1" customWidth="1"/>
    <col min="1545" max="1545" width="27.28515625" style="163" bestFit="1" customWidth="1"/>
    <col min="1546" max="1546" width="4.42578125" style="163" customWidth="1"/>
    <col min="1547" max="1547" width="8.42578125" style="163" customWidth="1"/>
    <col min="1548" max="1549" width="8.85546875" style="163" customWidth="1"/>
    <col min="1550" max="1550" width="9.5703125" style="163" customWidth="1"/>
    <col min="1551" max="1551" width="8.85546875" style="163" customWidth="1"/>
    <col min="1552" max="1555" width="9.28515625" style="163" customWidth="1"/>
    <col min="1556" max="1556" width="10.140625" style="163" customWidth="1"/>
    <col min="1557" max="1561" width="9.28515625" style="163" customWidth="1"/>
    <col min="1562" max="1796" width="9.140625" style="163"/>
    <col min="1797" max="1797" width="36.7109375" style="163" customWidth="1"/>
    <col min="1798" max="1799" width="8.42578125" style="163" customWidth="1"/>
    <col min="1800" max="1800" width="5.5703125" style="163" bestFit="1" customWidth="1"/>
    <col min="1801" max="1801" width="27.28515625" style="163" bestFit="1" customWidth="1"/>
    <col min="1802" max="1802" width="4.42578125" style="163" customWidth="1"/>
    <col min="1803" max="1803" width="8.42578125" style="163" customWidth="1"/>
    <col min="1804" max="1805" width="8.85546875" style="163" customWidth="1"/>
    <col min="1806" max="1806" width="9.5703125" style="163" customWidth="1"/>
    <col min="1807" max="1807" width="8.85546875" style="163" customWidth="1"/>
    <col min="1808" max="1811" width="9.28515625" style="163" customWidth="1"/>
    <col min="1812" max="1812" width="10.140625" style="163" customWidth="1"/>
    <col min="1813" max="1817" width="9.28515625" style="163" customWidth="1"/>
    <col min="1818" max="2052" width="9.140625" style="163"/>
    <col min="2053" max="2053" width="36.7109375" style="163" customWidth="1"/>
    <col min="2054" max="2055" width="8.42578125" style="163" customWidth="1"/>
    <col min="2056" max="2056" width="5.5703125" style="163" bestFit="1" customWidth="1"/>
    <col min="2057" max="2057" width="27.28515625" style="163" bestFit="1" customWidth="1"/>
    <col min="2058" max="2058" width="4.42578125" style="163" customWidth="1"/>
    <col min="2059" max="2059" width="8.42578125" style="163" customWidth="1"/>
    <col min="2060" max="2061" width="8.85546875" style="163" customWidth="1"/>
    <col min="2062" max="2062" width="9.5703125" style="163" customWidth="1"/>
    <col min="2063" max="2063" width="8.85546875" style="163" customWidth="1"/>
    <col min="2064" max="2067" width="9.28515625" style="163" customWidth="1"/>
    <col min="2068" max="2068" width="10.140625" style="163" customWidth="1"/>
    <col min="2069" max="2073" width="9.28515625" style="163" customWidth="1"/>
    <col min="2074" max="2308" width="9.140625" style="163"/>
    <col min="2309" max="2309" width="36.7109375" style="163" customWidth="1"/>
    <col min="2310" max="2311" width="8.42578125" style="163" customWidth="1"/>
    <col min="2312" max="2312" width="5.5703125" style="163" bestFit="1" customWidth="1"/>
    <col min="2313" max="2313" width="27.28515625" style="163" bestFit="1" customWidth="1"/>
    <col min="2314" max="2314" width="4.42578125" style="163" customWidth="1"/>
    <col min="2315" max="2315" width="8.42578125" style="163" customWidth="1"/>
    <col min="2316" max="2317" width="8.85546875" style="163" customWidth="1"/>
    <col min="2318" max="2318" width="9.5703125" style="163" customWidth="1"/>
    <col min="2319" max="2319" width="8.85546875" style="163" customWidth="1"/>
    <col min="2320" max="2323" width="9.28515625" style="163" customWidth="1"/>
    <col min="2324" max="2324" width="10.140625" style="163" customWidth="1"/>
    <col min="2325" max="2329" width="9.28515625" style="163" customWidth="1"/>
    <col min="2330" max="2564" width="9.140625" style="163"/>
    <col min="2565" max="2565" width="36.7109375" style="163" customWidth="1"/>
    <col min="2566" max="2567" width="8.42578125" style="163" customWidth="1"/>
    <col min="2568" max="2568" width="5.5703125" style="163" bestFit="1" customWidth="1"/>
    <col min="2569" max="2569" width="27.28515625" style="163" bestFit="1" customWidth="1"/>
    <col min="2570" max="2570" width="4.42578125" style="163" customWidth="1"/>
    <col min="2571" max="2571" width="8.42578125" style="163" customWidth="1"/>
    <col min="2572" max="2573" width="8.85546875" style="163" customWidth="1"/>
    <col min="2574" max="2574" width="9.5703125" style="163" customWidth="1"/>
    <col min="2575" max="2575" width="8.85546875" style="163" customWidth="1"/>
    <col min="2576" max="2579" width="9.28515625" style="163" customWidth="1"/>
    <col min="2580" max="2580" width="10.140625" style="163" customWidth="1"/>
    <col min="2581" max="2585" width="9.28515625" style="163" customWidth="1"/>
    <col min="2586" max="2820" width="9.140625" style="163"/>
    <col min="2821" max="2821" width="36.7109375" style="163" customWidth="1"/>
    <col min="2822" max="2823" width="8.42578125" style="163" customWidth="1"/>
    <col min="2824" max="2824" width="5.5703125" style="163" bestFit="1" customWidth="1"/>
    <col min="2825" max="2825" width="27.28515625" style="163" bestFit="1" customWidth="1"/>
    <col min="2826" max="2826" width="4.42578125" style="163" customWidth="1"/>
    <col min="2827" max="2827" width="8.42578125" style="163" customWidth="1"/>
    <col min="2828" max="2829" width="8.85546875" style="163" customWidth="1"/>
    <col min="2830" max="2830" width="9.5703125" style="163" customWidth="1"/>
    <col min="2831" max="2831" width="8.85546875" style="163" customWidth="1"/>
    <col min="2832" max="2835" width="9.28515625" style="163" customWidth="1"/>
    <col min="2836" max="2836" width="10.140625" style="163" customWidth="1"/>
    <col min="2837" max="2841" width="9.28515625" style="163" customWidth="1"/>
    <col min="2842" max="3076" width="9.140625" style="163"/>
    <col min="3077" max="3077" width="36.7109375" style="163" customWidth="1"/>
    <col min="3078" max="3079" width="8.42578125" style="163" customWidth="1"/>
    <col min="3080" max="3080" width="5.5703125" style="163" bestFit="1" customWidth="1"/>
    <col min="3081" max="3081" width="27.28515625" style="163" bestFit="1" customWidth="1"/>
    <col min="3082" max="3082" width="4.42578125" style="163" customWidth="1"/>
    <col min="3083" max="3083" width="8.42578125" style="163" customWidth="1"/>
    <col min="3084" max="3085" width="8.85546875" style="163" customWidth="1"/>
    <col min="3086" max="3086" width="9.5703125" style="163" customWidth="1"/>
    <col min="3087" max="3087" width="8.85546875" style="163" customWidth="1"/>
    <col min="3088" max="3091" width="9.28515625" style="163" customWidth="1"/>
    <col min="3092" max="3092" width="10.140625" style="163" customWidth="1"/>
    <col min="3093" max="3097" width="9.28515625" style="163" customWidth="1"/>
    <col min="3098" max="3332" width="9.140625" style="163"/>
    <col min="3333" max="3333" width="36.7109375" style="163" customWidth="1"/>
    <col min="3334" max="3335" width="8.42578125" style="163" customWidth="1"/>
    <col min="3336" max="3336" width="5.5703125" style="163" bestFit="1" customWidth="1"/>
    <col min="3337" max="3337" width="27.28515625" style="163" bestFit="1" customWidth="1"/>
    <col min="3338" max="3338" width="4.42578125" style="163" customWidth="1"/>
    <col min="3339" max="3339" width="8.42578125" style="163" customWidth="1"/>
    <col min="3340" max="3341" width="8.85546875" style="163" customWidth="1"/>
    <col min="3342" max="3342" width="9.5703125" style="163" customWidth="1"/>
    <col min="3343" max="3343" width="8.85546875" style="163" customWidth="1"/>
    <col min="3344" max="3347" width="9.28515625" style="163" customWidth="1"/>
    <col min="3348" max="3348" width="10.140625" style="163" customWidth="1"/>
    <col min="3349" max="3353" width="9.28515625" style="163" customWidth="1"/>
    <col min="3354" max="3588" width="9.140625" style="163"/>
    <col min="3589" max="3589" width="36.7109375" style="163" customWidth="1"/>
    <col min="3590" max="3591" width="8.42578125" style="163" customWidth="1"/>
    <col min="3592" max="3592" width="5.5703125" style="163" bestFit="1" customWidth="1"/>
    <col min="3593" max="3593" width="27.28515625" style="163" bestFit="1" customWidth="1"/>
    <col min="3594" max="3594" width="4.42578125" style="163" customWidth="1"/>
    <col min="3595" max="3595" width="8.42578125" style="163" customWidth="1"/>
    <col min="3596" max="3597" width="8.85546875" style="163" customWidth="1"/>
    <col min="3598" max="3598" width="9.5703125" style="163" customWidth="1"/>
    <col min="3599" max="3599" width="8.85546875" style="163" customWidth="1"/>
    <col min="3600" max="3603" width="9.28515625" style="163" customWidth="1"/>
    <col min="3604" max="3604" width="10.140625" style="163" customWidth="1"/>
    <col min="3605" max="3609" width="9.28515625" style="163" customWidth="1"/>
    <col min="3610" max="3844" width="9.140625" style="163"/>
    <col min="3845" max="3845" width="36.7109375" style="163" customWidth="1"/>
    <col min="3846" max="3847" width="8.42578125" style="163" customWidth="1"/>
    <col min="3848" max="3848" width="5.5703125" style="163" bestFit="1" customWidth="1"/>
    <col min="3849" max="3849" width="27.28515625" style="163" bestFit="1" customWidth="1"/>
    <col min="3850" max="3850" width="4.42578125" style="163" customWidth="1"/>
    <col min="3851" max="3851" width="8.42578125" style="163" customWidth="1"/>
    <col min="3852" max="3853" width="8.85546875" style="163" customWidth="1"/>
    <col min="3854" max="3854" width="9.5703125" style="163" customWidth="1"/>
    <col min="3855" max="3855" width="8.85546875" style="163" customWidth="1"/>
    <col min="3856" max="3859" width="9.28515625" style="163" customWidth="1"/>
    <col min="3860" max="3860" width="10.140625" style="163" customWidth="1"/>
    <col min="3861" max="3865" width="9.28515625" style="163" customWidth="1"/>
    <col min="3866" max="4100" width="9.140625" style="163"/>
    <col min="4101" max="4101" width="36.7109375" style="163" customWidth="1"/>
    <col min="4102" max="4103" width="8.42578125" style="163" customWidth="1"/>
    <col min="4104" max="4104" width="5.5703125" style="163" bestFit="1" customWidth="1"/>
    <col min="4105" max="4105" width="27.28515625" style="163" bestFit="1" customWidth="1"/>
    <col min="4106" max="4106" width="4.42578125" style="163" customWidth="1"/>
    <col min="4107" max="4107" width="8.42578125" style="163" customWidth="1"/>
    <col min="4108" max="4109" width="8.85546875" style="163" customWidth="1"/>
    <col min="4110" max="4110" width="9.5703125" style="163" customWidth="1"/>
    <col min="4111" max="4111" width="8.85546875" style="163" customWidth="1"/>
    <col min="4112" max="4115" width="9.28515625" style="163" customWidth="1"/>
    <col min="4116" max="4116" width="10.140625" style="163" customWidth="1"/>
    <col min="4117" max="4121" width="9.28515625" style="163" customWidth="1"/>
    <col min="4122" max="4356" width="9.140625" style="163"/>
    <col min="4357" max="4357" width="36.7109375" style="163" customWidth="1"/>
    <col min="4358" max="4359" width="8.42578125" style="163" customWidth="1"/>
    <col min="4360" max="4360" width="5.5703125" style="163" bestFit="1" customWidth="1"/>
    <col min="4361" max="4361" width="27.28515625" style="163" bestFit="1" customWidth="1"/>
    <col min="4362" max="4362" width="4.42578125" style="163" customWidth="1"/>
    <col min="4363" max="4363" width="8.42578125" style="163" customWidth="1"/>
    <col min="4364" max="4365" width="8.85546875" style="163" customWidth="1"/>
    <col min="4366" max="4366" width="9.5703125" style="163" customWidth="1"/>
    <col min="4367" max="4367" width="8.85546875" style="163" customWidth="1"/>
    <col min="4368" max="4371" width="9.28515625" style="163" customWidth="1"/>
    <col min="4372" max="4372" width="10.140625" style="163" customWidth="1"/>
    <col min="4373" max="4377" width="9.28515625" style="163" customWidth="1"/>
    <col min="4378" max="4612" width="9.140625" style="163"/>
    <col min="4613" max="4613" width="36.7109375" style="163" customWidth="1"/>
    <col min="4614" max="4615" width="8.42578125" style="163" customWidth="1"/>
    <col min="4616" max="4616" width="5.5703125" style="163" bestFit="1" customWidth="1"/>
    <col min="4617" max="4617" width="27.28515625" style="163" bestFit="1" customWidth="1"/>
    <col min="4618" max="4618" width="4.42578125" style="163" customWidth="1"/>
    <col min="4619" max="4619" width="8.42578125" style="163" customWidth="1"/>
    <col min="4620" max="4621" width="8.85546875" style="163" customWidth="1"/>
    <col min="4622" max="4622" width="9.5703125" style="163" customWidth="1"/>
    <col min="4623" max="4623" width="8.85546875" style="163" customWidth="1"/>
    <col min="4624" max="4627" width="9.28515625" style="163" customWidth="1"/>
    <col min="4628" max="4628" width="10.140625" style="163" customWidth="1"/>
    <col min="4629" max="4633" width="9.28515625" style="163" customWidth="1"/>
    <col min="4634" max="4868" width="9.140625" style="163"/>
    <col min="4869" max="4869" width="36.7109375" style="163" customWidth="1"/>
    <col min="4870" max="4871" width="8.42578125" style="163" customWidth="1"/>
    <col min="4872" max="4872" width="5.5703125" style="163" bestFit="1" customWidth="1"/>
    <col min="4873" max="4873" width="27.28515625" style="163" bestFit="1" customWidth="1"/>
    <col min="4874" max="4874" width="4.42578125" style="163" customWidth="1"/>
    <col min="4875" max="4875" width="8.42578125" style="163" customWidth="1"/>
    <col min="4876" max="4877" width="8.85546875" style="163" customWidth="1"/>
    <col min="4878" max="4878" width="9.5703125" style="163" customWidth="1"/>
    <col min="4879" max="4879" width="8.85546875" style="163" customWidth="1"/>
    <col min="4880" max="4883" width="9.28515625" style="163" customWidth="1"/>
    <col min="4884" max="4884" width="10.140625" style="163" customWidth="1"/>
    <col min="4885" max="4889" width="9.28515625" style="163" customWidth="1"/>
    <col min="4890" max="5124" width="9.140625" style="163"/>
    <col min="5125" max="5125" width="36.7109375" style="163" customWidth="1"/>
    <col min="5126" max="5127" width="8.42578125" style="163" customWidth="1"/>
    <col min="5128" max="5128" width="5.5703125" style="163" bestFit="1" customWidth="1"/>
    <col min="5129" max="5129" width="27.28515625" style="163" bestFit="1" customWidth="1"/>
    <col min="5130" max="5130" width="4.42578125" style="163" customWidth="1"/>
    <col min="5131" max="5131" width="8.42578125" style="163" customWidth="1"/>
    <col min="5132" max="5133" width="8.85546875" style="163" customWidth="1"/>
    <col min="5134" max="5134" width="9.5703125" style="163" customWidth="1"/>
    <col min="5135" max="5135" width="8.85546875" style="163" customWidth="1"/>
    <col min="5136" max="5139" width="9.28515625" style="163" customWidth="1"/>
    <col min="5140" max="5140" width="10.140625" style="163" customWidth="1"/>
    <col min="5141" max="5145" width="9.28515625" style="163" customWidth="1"/>
    <col min="5146" max="5380" width="9.140625" style="163"/>
    <col min="5381" max="5381" width="36.7109375" style="163" customWidth="1"/>
    <col min="5382" max="5383" width="8.42578125" style="163" customWidth="1"/>
    <col min="5384" max="5384" width="5.5703125" style="163" bestFit="1" customWidth="1"/>
    <col min="5385" max="5385" width="27.28515625" style="163" bestFit="1" customWidth="1"/>
    <col min="5386" max="5386" width="4.42578125" style="163" customWidth="1"/>
    <col min="5387" max="5387" width="8.42578125" style="163" customWidth="1"/>
    <col min="5388" max="5389" width="8.85546875" style="163" customWidth="1"/>
    <col min="5390" max="5390" width="9.5703125" style="163" customWidth="1"/>
    <col min="5391" max="5391" width="8.85546875" style="163" customWidth="1"/>
    <col min="5392" max="5395" width="9.28515625" style="163" customWidth="1"/>
    <col min="5396" max="5396" width="10.140625" style="163" customWidth="1"/>
    <col min="5397" max="5401" width="9.28515625" style="163" customWidth="1"/>
    <col min="5402" max="5636" width="9.140625" style="163"/>
    <col min="5637" max="5637" width="36.7109375" style="163" customWidth="1"/>
    <col min="5638" max="5639" width="8.42578125" style="163" customWidth="1"/>
    <col min="5640" max="5640" width="5.5703125" style="163" bestFit="1" customWidth="1"/>
    <col min="5641" max="5641" width="27.28515625" style="163" bestFit="1" customWidth="1"/>
    <col min="5642" max="5642" width="4.42578125" style="163" customWidth="1"/>
    <col min="5643" max="5643" width="8.42578125" style="163" customWidth="1"/>
    <col min="5644" max="5645" width="8.85546875" style="163" customWidth="1"/>
    <col min="5646" max="5646" width="9.5703125" style="163" customWidth="1"/>
    <col min="5647" max="5647" width="8.85546875" style="163" customWidth="1"/>
    <col min="5648" max="5651" width="9.28515625" style="163" customWidth="1"/>
    <col min="5652" max="5652" width="10.140625" style="163" customWidth="1"/>
    <col min="5653" max="5657" width="9.28515625" style="163" customWidth="1"/>
    <col min="5658" max="5892" width="9.140625" style="163"/>
    <col min="5893" max="5893" width="36.7109375" style="163" customWidth="1"/>
    <col min="5894" max="5895" width="8.42578125" style="163" customWidth="1"/>
    <col min="5896" max="5896" width="5.5703125" style="163" bestFit="1" customWidth="1"/>
    <col min="5897" max="5897" width="27.28515625" style="163" bestFit="1" customWidth="1"/>
    <col min="5898" max="5898" width="4.42578125" style="163" customWidth="1"/>
    <col min="5899" max="5899" width="8.42578125" style="163" customWidth="1"/>
    <col min="5900" max="5901" width="8.85546875" style="163" customWidth="1"/>
    <col min="5902" max="5902" width="9.5703125" style="163" customWidth="1"/>
    <col min="5903" max="5903" width="8.85546875" style="163" customWidth="1"/>
    <col min="5904" max="5907" width="9.28515625" style="163" customWidth="1"/>
    <col min="5908" max="5908" width="10.140625" style="163" customWidth="1"/>
    <col min="5909" max="5913" width="9.28515625" style="163" customWidth="1"/>
    <col min="5914" max="6148" width="9.140625" style="163"/>
    <col min="6149" max="6149" width="36.7109375" style="163" customWidth="1"/>
    <col min="6150" max="6151" width="8.42578125" style="163" customWidth="1"/>
    <col min="6152" max="6152" width="5.5703125" style="163" bestFit="1" customWidth="1"/>
    <col min="6153" max="6153" width="27.28515625" style="163" bestFit="1" customWidth="1"/>
    <col min="6154" max="6154" width="4.42578125" style="163" customWidth="1"/>
    <col min="6155" max="6155" width="8.42578125" style="163" customWidth="1"/>
    <col min="6156" max="6157" width="8.85546875" style="163" customWidth="1"/>
    <col min="6158" max="6158" width="9.5703125" style="163" customWidth="1"/>
    <col min="6159" max="6159" width="8.85546875" style="163" customWidth="1"/>
    <col min="6160" max="6163" width="9.28515625" style="163" customWidth="1"/>
    <col min="6164" max="6164" width="10.140625" style="163" customWidth="1"/>
    <col min="6165" max="6169" width="9.28515625" style="163" customWidth="1"/>
    <col min="6170" max="6404" width="9.140625" style="163"/>
    <col min="6405" max="6405" width="36.7109375" style="163" customWidth="1"/>
    <col min="6406" max="6407" width="8.42578125" style="163" customWidth="1"/>
    <col min="6408" max="6408" width="5.5703125" style="163" bestFit="1" customWidth="1"/>
    <col min="6409" max="6409" width="27.28515625" style="163" bestFit="1" customWidth="1"/>
    <col min="6410" max="6410" width="4.42578125" style="163" customWidth="1"/>
    <col min="6411" max="6411" width="8.42578125" style="163" customWidth="1"/>
    <col min="6412" max="6413" width="8.85546875" style="163" customWidth="1"/>
    <col min="6414" max="6414" width="9.5703125" style="163" customWidth="1"/>
    <col min="6415" max="6415" width="8.85546875" style="163" customWidth="1"/>
    <col min="6416" max="6419" width="9.28515625" style="163" customWidth="1"/>
    <col min="6420" max="6420" width="10.140625" style="163" customWidth="1"/>
    <col min="6421" max="6425" width="9.28515625" style="163" customWidth="1"/>
    <col min="6426" max="6660" width="9.140625" style="163"/>
    <col min="6661" max="6661" width="36.7109375" style="163" customWidth="1"/>
    <col min="6662" max="6663" width="8.42578125" style="163" customWidth="1"/>
    <col min="6664" max="6664" width="5.5703125" style="163" bestFit="1" customWidth="1"/>
    <col min="6665" max="6665" width="27.28515625" style="163" bestFit="1" customWidth="1"/>
    <col min="6666" max="6666" width="4.42578125" style="163" customWidth="1"/>
    <col min="6667" max="6667" width="8.42578125" style="163" customWidth="1"/>
    <col min="6668" max="6669" width="8.85546875" style="163" customWidth="1"/>
    <col min="6670" max="6670" width="9.5703125" style="163" customWidth="1"/>
    <col min="6671" max="6671" width="8.85546875" style="163" customWidth="1"/>
    <col min="6672" max="6675" width="9.28515625" style="163" customWidth="1"/>
    <col min="6676" max="6676" width="10.140625" style="163" customWidth="1"/>
    <col min="6677" max="6681" width="9.28515625" style="163" customWidth="1"/>
    <col min="6682" max="6916" width="9.140625" style="163"/>
    <col min="6917" max="6917" width="36.7109375" style="163" customWidth="1"/>
    <col min="6918" max="6919" width="8.42578125" style="163" customWidth="1"/>
    <col min="6920" max="6920" width="5.5703125" style="163" bestFit="1" customWidth="1"/>
    <col min="6921" max="6921" width="27.28515625" style="163" bestFit="1" customWidth="1"/>
    <col min="6922" max="6922" width="4.42578125" style="163" customWidth="1"/>
    <col min="6923" max="6923" width="8.42578125" style="163" customWidth="1"/>
    <col min="6924" max="6925" width="8.85546875" style="163" customWidth="1"/>
    <col min="6926" max="6926" width="9.5703125" style="163" customWidth="1"/>
    <col min="6927" max="6927" width="8.85546875" style="163" customWidth="1"/>
    <col min="6928" max="6931" width="9.28515625" style="163" customWidth="1"/>
    <col min="6932" max="6932" width="10.140625" style="163" customWidth="1"/>
    <col min="6933" max="6937" width="9.28515625" style="163" customWidth="1"/>
    <col min="6938" max="7172" width="9.140625" style="163"/>
    <col min="7173" max="7173" width="36.7109375" style="163" customWidth="1"/>
    <col min="7174" max="7175" width="8.42578125" style="163" customWidth="1"/>
    <col min="7176" max="7176" width="5.5703125" style="163" bestFit="1" customWidth="1"/>
    <col min="7177" max="7177" width="27.28515625" style="163" bestFit="1" customWidth="1"/>
    <col min="7178" max="7178" width="4.42578125" style="163" customWidth="1"/>
    <col min="7179" max="7179" width="8.42578125" style="163" customWidth="1"/>
    <col min="7180" max="7181" width="8.85546875" style="163" customWidth="1"/>
    <col min="7182" max="7182" width="9.5703125" style="163" customWidth="1"/>
    <col min="7183" max="7183" width="8.85546875" style="163" customWidth="1"/>
    <col min="7184" max="7187" width="9.28515625" style="163" customWidth="1"/>
    <col min="7188" max="7188" width="10.140625" style="163" customWidth="1"/>
    <col min="7189" max="7193" width="9.28515625" style="163" customWidth="1"/>
    <col min="7194" max="7428" width="9.140625" style="163"/>
    <col min="7429" max="7429" width="36.7109375" style="163" customWidth="1"/>
    <col min="7430" max="7431" width="8.42578125" style="163" customWidth="1"/>
    <col min="7432" max="7432" width="5.5703125" style="163" bestFit="1" customWidth="1"/>
    <col min="7433" max="7433" width="27.28515625" style="163" bestFit="1" customWidth="1"/>
    <col min="7434" max="7434" width="4.42578125" style="163" customWidth="1"/>
    <col min="7435" max="7435" width="8.42578125" style="163" customWidth="1"/>
    <col min="7436" max="7437" width="8.85546875" style="163" customWidth="1"/>
    <col min="7438" max="7438" width="9.5703125" style="163" customWidth="1"/>
    <col min="7439" max="7439" width="8.85546875" style="163" customWidth="1"/>
    <col min="7440" max="7443" width="9.28515625" style="163" customWidth="1"/>
    <col min="7444" max="7444" width="10.140625" style="163" customWidth="1"/>
    <col min="7445" max="7449" width="9.28515625" style="163" customWidth="1"/>
    <col min="7450" max="7684" width="9.140625" style="163"/>
    <col min="7685" max="7685" width="36.7109375" style="163" customWidth="1"/>
    <col min="7686" max="7687" width="8.42578125" style="163" customWidth="1"/>
    <col min="7688" max="7688" width="5.5703125" style="163" bestFit="1" customWidth="1"/>
    <col min="7689" max="7689" width="27.28515625" style="163" bestFit="1" customWidth="1"/>
    <col min="7690" max="7690" width="4.42578125" style="163" customWidth="1"/>
    <col min="7691" max="7691" width="8.42578125" style="163" customWidth="1"/>
    <col min="7692" max="7693" width="8.85546875" style="163" customWidth="1"/>
    <col min="7694" max="7694" width="9.5703125" style="163" customWidth="1"/>
    <col min="7695" max="7695" width="8.85546875" style="163" customWidth="1"/>
    <col min="7696" max="7699" width="9.28515625" style="163" customWidth="1"/>
    <col min="7700" max="7700" width="10.140625" style="163" customWidth="1"/>
    <col min="7701" max="7705" width="9.28515625" style="163" customWidth="1"/>
    <col min="7706" max="7940" width="9.140625" style="163"/>
    <col min="7941" max="7941" width="36.7109375" style="163" customWidth="1"/>
    <col min="7942" max="7943" width="8.42578125" style="163" customWidth="1"/>
    <col min="7944" max="7944" width="5.5703125" style="163" bestFit="1" customWidth="1"/>
    <col min="7945" max="7945" width="27.28515625" style="163" bestFit="1" customWidth="1"/>
    <col min="7946" max="7946" width="4.42578125" style="163" customWidth="1"/>
    <col min="7947" max="7947" width="8.42578125" style="163" customWidth="1"/>
    <col min="7948" max="7949" width="8.85546875" style="163" customWidth="1"/>
    <col min="7950" max="7950" width="9.5703125" style="163" customWidth="1"/>
    <col min="7951" max="7951" width="8.85546875" style="163" customWidth="1"/>
    <col min="7952" max="7955" width="9.28515625" style="163" customWidth="1"/>
    <col min="7956" max="7956" width="10.140625" style="163" customWidth="1"/>
    <col min="7957" max="7961" width="9.28515625" style="163" customWidth="1"/>
    <col min="7962" max="8196" width="9.140625" style="163"/>
    <col min="8197" max="8197" width="36.7109375" style="163" customWidth="1"/>
    <col min="8198" max="8199" width="8.42578125" style="163" customWidth="1"/>
    <col min="8200" max="8200" width="5.5703125" style="163" bestFit="1" customWidth="1"/>
    <col min="8201" max="8201" width="27.28515625" style="163" bestFit="1" customWidth="1"/>
    <col min="8202" max="8202" width="4.42578125" style="163" customWidth="1"/>
    <col min="8203" max="8203" width="8.42578125" style="163" customWidth="1"/>
    <col min="8204" max="8205" width="8.85546875" style="163" customWidth="1"/>
    <col min="8206" max="8206" width="9.5703125" style="163" customWidth="1"/>
    <col min="8207" max="8207" width="8.85546875" style="163" customWidth="1"/>
    <col min="8208" max="8211" width="9.28515625" style="163" customWidth="1"/>
    <col min="8212" max="8212" width="10.140625" style="163" customWidth="1"/>
    <col min="8213" max="8217" width="9.28515625" style="163" customWidth="1"/>
    <col min="8218" max="8452" width="9.140625" style="163"/>
    <col min="8453" max="8453" width="36.7109375" style="163" customWidth="1"/>
    <col min="8454" max="8455" width="8.42578125" style="163" customWidth="1"/>
    <col min="8456" max="8456" width="5.5703125" style="163" bestFit="1" customWidth="1"/>
    <col min="8457" max="8457" width="27.28515625" style="163" bestFit="1" customWidth="1"/>
    <col min="8458" max="8458" width="4.42578125" style="163" customWidth="1"/>
    <col min="8459" max="8459" width="8.42578125" style="163" customWidth="1"/>
    <col min="8460" max="8461" width="8.85546875" style="163" customWidth="1"/>
    <col min="8462" max="8462" width="9.5703125" style="163" customWidth="1"/>
    <col min="8463" max="8463" width="8.85546875" style="163" customWidth="1"/>
    <col min="8464" max="8467" width="9.28515625" style="163" customWidth="1"/>
    <col min="8468" max="8468" width="10.140625" style="163" customWidth="1"/>
    <col min="8469" max="8473" width="9.28515625" style="163" customWidth="1"/>
    <col min="8474" max="8708" width="9.140625" style="163"/>
    <col min="8709" max="8709" width="36.7109375" style="163" customWidth="1"/>
    <col min="8710" max="8711" width="8.42578125" style="163" customWidth="1"/>
    <col min="8712" max="8712" width="5.5703125" style="163" bestFit="1" customWidth="1"/>
    <col min="8713" max="8713" width="27.28515625" style="163" bestFit="1" customWidth="1"/>
    <col min="8714" max="8714" width="4.42578125" style="163" customWidth="1"/>
    <col min="8715" max="8715" width="8.42578125" style="163" customWidth="1"/>
    <col min="8716" max="8717" width="8.85546875" style="163" customWidth="1"/>
    <col min="8718" max="8718" width="9.5703125" style="163" customWidth="1"/>
    <col min="8719" max="8719" width="8.85546875" style="163" customWidth="1"/>
    <col min="8720" max="8723" width="9.28515625" style="163" customWidth="1"/>
    <col min="8724" max="8724" width="10.140625" style="163" customWidth="1"/>
    <col min="8725" max="8729" width="9.28515625" style="163" customWidth="1"/>
    <col min="8730" max="8964" width="9.140625" style="163"/>
    <col min="8965" max="8965" width="36.7109375" style="163" customWidth="1"/>
    <col min="8966" max="8967" width="8.42578125" style="163" customWidth="1"/>
    <col min="8968" max="8968" width="5.5703125" style="163" bestFit="1" customWidth="1"/>
    <col min="8969" max="8969" width="27.28515625" style="163" bestFit="1" customWidth="1"/>
    <col min="8970" max="8970" width="4.42578125" style="163" customWidth="1"/>
    <col min="8971" max="8971" width="8.42578125" style="163" customWidth="1"/>
    <col min="8972" max="8973" width="8.85546875" style="163" customWidth="1"/>
    <col min="8974" max="8974" width="9.5703125" style="163" customWidth="1"/>
    <col min="8975" max="8975" width="8.85546875" style="163" customWidth="1"/>
    <col min="8976" max="8979" width="9.28515625" style="163" customWidth="1"/>
    <col min="8980" max="8980" width="10.140625" style="163" customWidth="1"/>
    <col min="8981" max="8985" width="9.28515625" style="163" customWidth="1"/>
    <col min="8986" max="9220" width="9.140625" style="163"/>
    <col min="9221" max="9221" width="36.7109375" style="163" customWidth="1"/>
    <col min="9222" max="9223" width="8.42578125" style="163" customWidth="1"/>
    <col min="9224" max="9224" width="5.5703125" style="163" bestFit="1" customWidth="1"/>
    <col min="9225" max="9225" width="27.28515625" style="163" bestFit="1" customWidth="1"/>
    <col min="9226" max="9226" width="4.42578125" style="163" customWidth="1"/>
    <col min="9227" max="9227" width="8.42578125" style="163" customWidth="1"/>
    <col min="9228" max="9229" width="8.85546875" style="163" customWidth="1"/>
    <col min="9230" max="9230" width="9.5703125" style="163" customWidth="1"/>
    <col min="9231" max="9231" width="8.85546875" style="163" customWidth="1"/>
    <col min="9232" max="9235" width="9.28515625" style="163" customWidth="1"/>
    <col min="9236" max="9236" width="10.140625" style="163" customWidth="1"/>
    <col min="9237" max="9241" width="9.28515625" style="163" customWidth="1"/>
    <col min="9242" max="9476" width="9.140625" style="163"/>
    <col min="9477" max="9477" width="36.7109375" style="163" customWidth="1"/>
    <col min="9478" max="9479" width="8.42578125" style="163" customWidth="1"/>
    <col min="9480" max="9480" width="5.5703125" style="163" bestFit="1" customWidth="1"/>
    <col min="9481" max="9481" width="27.28515625" style="163" bestFit="1" customWidth="1"/>
    <col min="9482" max="9482" width="4.42578125" style="163" customWidth="1"/>
    <col min="9483" max="9483" width="8.42578125" style="163" customWidth="1"/>
    <col min="9484" max="9485" width="8.85546875" style="163" customWidth="1"/>
    <col min="9486" max="9486" width="9.5703125" style="163" customWidth="1"/>
    <col min="9487" max="9487" width="8.85546875" style="163" customWidth="1"/>
    <col min="9488" max="9491" width="9.28515625" style="163" customWidth="1"/>
    <col min="9492" max="9492" width="10.140625" style="163" customWidth="1"/>
    <col min="9493" max="9497" width="9.28515625" style="163" customWidth="1"/>
    <col min="9498" max="9732" width="9.140625" style="163"/>
    <col min="9733" max="9733" width="36.7109375" style="163" customWidth="1"/>
    <col min="9734" max="9735" width="8.42578125" style="163" customWidth="1"/>
    <col min="9736" max="9736" width="5.5703125" style="163" bestFit="1" customWidth="1"/>
    <col min="9737" max="9737" width="27.28515625" style="163" bestFit="1" customWidth="1"/>
    <col min="9738" max="9738" width="4.42578125" style="163" customWidth="1"/>
    <col min="9739" max="9739" width="8.42578125" style="163" customWidth="1"/>
    <col min="9740" max="9741" width="8.85546875" style="163" customWidth="1"/>
    <col min="9742" max="9742" width="9.5703125" style="163" customWidth="1"/>
    <col min="9743" max="9743" width="8.85546875" style="163" customWidth="1"/>
    <col min="9744" max="9747" width="9.28515625" style="163" customWidth="1"/>
    <col min="9748" max="9748" width="10.140625" style="163" customWidth="1"/>
    <col min="9749" max="9753" width="9.28515625" style="163" customWidth="1"/>
    <col min="9754" max="9988" width="9.140625" style="163"/>
    <col min="9989" max="9989" width="36.7109375" style="163" customWidth="1"/>
    <col min="9990" max="9991" width="8.42578125" style="163" customWidth="1"/>
    <col min="9992" max="9992" width="5.5703125" style="163" bestFit="1" customWidth="1"/>
    <col min="9993" max="9993" width="27.28515625" style="163" bestFit="1" customWidth="1"/>
    <col min="9994" max="9994" width="4.42578125" style="163" customWidth="1"/>
    <col min="9995" max="9995" width="8.42578125" style="163" customWidth="1"/>
    <col min="9996" max="9997" width="8.85546875" style="163" customWidth="1"/>
    <col min="9998" max="9998" width="9.5703125" style="163" customWidth="1"/>
    <col min="9999" max="9999" width="8.85546875" style="163" customWidth="1"/>
    <col min="10000" max="10003" width="9.28515625" style="163" customWidth="1"/>
    <col min="10004" max="10004" width="10.140625" style="163" customWidth="1"/>
    <col min="10005" max="10009" width="9.28515625" style="163" customWidth="1"/>
    <col min="10010" max="10244" width="9.140625" style="163"/>
    <col min="10245" max="10245" width="36.7109375" style="163" customWidth="1"/>
    <col min="10246" max="10247" width="8.42578125" style="163" customWidth="1"/>
    <col min="10248" max="10248" width="5.5703125" style="163" bestFit="1" customWidth="1"/>
    <col min="10249" max="10249" width="27.28515625" style="163" bestFit="1" customWidth="1"/>
    <col min="10250" max="10250" width="4.42578125" style="163" customWidth="1"/>
    <col min="10251" max="10251" width="8.42578125" style="163" customWidth="1"/>
    <col min="10252" max="10253" width="8.85546875" style="163" customWidth="1"/>
    <col min="10254" max="10254" width="9.5703125" style="163" customWidth="1"/>
    <col min="10255" max="10255" width="8.85546875" style="163" customWidth="1"/>
    <col min="10256" max="10259" width="9.28515625" style="163" customWidth="1"/>
    <col min="10260" max="10260" width="10.140625" style="163" customWidth="1"/>
    <col min="10261" max="10265" width="9.28515625" style="163" customWidth="1"/>
    <col min="10266" max="10500" width="9.140625" style="163"/>
    <col min="10501" max="10501" width="36.7109375" style="163" customWidth="1"/>
    <col min="10502" max="10503" width="8.42578125" style="163" customWidth="1"/>
    <col min="10504" max="10504" width="5.5703125" style="163" bestFit="1" customWidth="1"/>
    <col min="10505" max="10505" width="27.28515625" style="163" bestFit="1" customWidth="1"/>
    <col min="10506" max="10506" width="4.42578125" style="163" customWidth="1"/>
    <col min="10507" max="10507" width="8.42578125" style="163" customWidth="1"/>
    <col min="10508" max="10509" width="8.85546875" style="163" customWidth="1"/>
    <col min="10510" max="10510" width="9.5703125" style="163" customWidth="1"/>
    <col min="10511" max="10511" width="8.85546875" style="163" customWidth="1"/>
    <col min="10512" max="10515" width="9.28515625" style="163" customWidth="1"/>
    <col min="10516" max="10516" width="10.140625" style="163" customWidth="1"/>
    <col min="10517" max="10521" width="9.28515625" style="163" customWidth="1"/>
    <col min="10522" max="10756" width="9.140625" style="163"/>
    <col min="10757" max="10757" width="36.7109375" style="163" customWidth="1"/>
    <col min="10758" max="10759" width="8.42578125" style="163" customWidth="1"/>
    <col min="10760" max="10760" width="5.5703125" style="163" bestFit="1" customWidth="1"/>
    <col min="10761" max="10761" width="27.28515625" style="163" bestFit="1" customWidth="1"/>
    <col min="10762" max="10762" width="4.42578125" style="163" customWidth="1"/>
    <col min="10763" max="10763" width="8.42578125" style="163" customWidth="1"/>
    <col min="10764" max="10765" width="8.85546875" style="163" customWidth="1"/>
    <col min="10766" max="10766" width="9.5703125" style="163" customWidth="1"/>
    <col min="10767" max="10767" width="8.85546875" style="163" customWidth="1"/>
    <col min="10768" max="10771" width="9.28515625" style="163" customWidth="1"/>
    <col min="10772" max="10772" width="10.140625" style="163" customWidth="1"/>
    <col min="10773" max="10777" width="9.28515625" style="163" customWidth="1"/>
    <col min="10778" max="11012" width="9.140625" style="163"/>
    <col min="11013" max="11013" width="36.7109375" style="163" customWidth="1"/>
    <col min="11014" max="11015" width="8.42578125" style="163" customWidth="1"/>
    <col min="11016" max="11016" width="5.5703125" style="163" bestFit="1" customWidth="1"/>
    <col min="11017" max="11017" width="27.28515625" style="163" bestFit="1" customWidth="1"/>
    <col min="11018" max="11018" width="4.42578125" style="163" customWidth="1"/>
    <col min="11019" max="11019" width="8.42578125" style="163" customWidth="1"/>
    <col min="11020" max="11021" width="8.85546875" style="163" customWidth="1"/>
    <col min="11022" max="11022" width="9.5703125" style="163" customWidth="1"/>
    <col min="11023" max="11023" width="8.85546875" style="163" customWidth="1"/>
    <col min="11024" max="11027" width="9.28515625" style="163" customWidth="1"/>
    <col min="11028" max="11028" width="10.140625" style="163" customWidth="1"/>
    <col min="11029" max="11033" width="9.28515625" style="163" customWidth="1"/>
    <col min="11034" max="11268" width="9.140625" style="163"/>
    <col min="11269" max="11269" width="36.7109375" style="163" customWidth="1"/>
    <col min="11270" max="11271" width="8.42578125" style="163" customWidth="1"/>
    <col min="11272" max="11272" width="5.5703125" style="163" bestFit="1" customWidth="1"/>
    <col min="11273" max="11273" width="27.28515625" style="163" bestFit="1" customWidth="1"/>
    <col min="11274" max="11274" width="4.42578125" style="163" customWidth="1"/>
    <col min="11275" max="11275" width="8.42578125" style="163" customWidth="1"/>
    <col min="11276" max="11277" width="8.85546875" style="163" customWidth="1"/>
    <col min="11278" max="11278" width="9.5703125" style="163" customWidth="1"/>
    <col min="11279" max="11279" width="8.85546875" style="163" customWidth="1"/>
    <col min="11280" max="11283" width="9.28515625" style="163" customWidth="1"/>
    <col min="11284" max="11284" width="10.140625" style="163" customWidth="1"/>
    <col min="11285" max="11289" width="9.28515625" style="163" customWidth="1"/>
    <col min="11290" max="11524" width="9.140625" style="163"/>
    <col min="11525" max="11525" width="36.7109375" style="163" customWidth="1"/>
    <col min="11526" max="11527" width="8.42578125" style="163" customWidth="1"/>
    <col min="11528" max="11528" width="5.5703125" style="163" bestFit="1" customWidth="1"/>
    <col min="11529" max="11529" width="27.28515625" style="163" bestFit="1" customWidth="1"/>
    <col min="11530" max="11530" width="4.42578125" style="163" customWidth="1"/>
    <col min="11531" max="11531" width="8.42578125" style="163" customWidth="1"/>
    <col min="11532" max="11533" width="8.85546875" style="163" customWidth="1"/>
    <col min="11534" max="11534" width="9.5703125" style="163" customWidth="1"/>
    <col min="11535" max="11535" width="8.85546875" style="163" customWidth="1"/>
    <col min="11536" max="11539" width="9.28515625" style="163" customWidth="1"/>
    <col min="11540" max="11540" width="10.140625" style="163" customWidth="1"/>
    <col min="11541" max="11545" width="9.28515625" style="163" customWidth="1"/>
    <col min="11546" max="11780" width="9.140625" style="163"/>
    <col min="11781" max="11781" width="36.7109375" style="163" customWidth="1"/>
    <col min="11782" max="11783" width="8.42578125" style="163" customWidth="1"/>
    <col min="11784" max="11784" width="5.5703125" style="163" bestFit="1" customWidth="1"/>
    <col min="11785" max="11785" width="27.28515625" style="163" bestFit="1" customWidth="1"/>
    <col min="11786" max="11786" width="4.42578125" style="163" customWidth="1"/>
    <col min="11787" max="11787" width="8.42578125" style="163" customWidth="1"/>
    <col min="11788" max="11789" width="8.85546875" style="163" customWidth="1"/>
    <col min="11790" max="11790" width="9.5703125" style="163" customWidth="1"/>
    <col min="11791" max="11791" width="8.85546875" style="163" customWidth="1"/>
    <col min="11792" max="11795" width="9.28515625" style="163" customWidth="1"/>
    <col min="11796" max="11796" width="10.140625" style="163" customWidth="1"/>
    <col min="11797" max="11801" width="9.28515625" style="163" customWidth="1"/>
    <col min="11802" max="12036" width="9.140625" style="163"/>
    <col min="12037" max="12037" width="36.7109375" style="163" customWidth="1"/>
    <col min="12038" max="12039" width="8.42578125" style="163" customWidth="1"/>
    <col min="12040" max="12040" width="5.5703125" style="163" bestFit="1" customWidth="1"/>
    <col min="12041" max="12041" width="27.28515625" style="163" bestFit="1" customWidth="1"/>
    <col min="12042" max="12042" width="4.42578125" style="163" customWidth="1"/>
    <col min="12043" max="12043" width="8.42578125" style="163" customWidth="1"/>
    <col min="12044" max="12045" width="8.85546875" style="163" customWidth="1"/>
    <col min="12046" max="12046" width="9.5703125" style="163" customWidth="1"/>
    <col min="12047" max="12047" width="8.85546875" style="163" customWidth="1"/>
    <col min="12048" max="12051" width="9.28515625" style="163" customWidth="1"/>
    <col min="12052" max="12052" width="10.140625" style="163" customWidth="1"/>
    <col min="12053" max="12057" width="9.28515625" style="163" customWidth="1"/>
    <col min="12058" max="12292" width="9.140625" style="163"/>
    <col min="12293" max="12293" width="36.7109375" style="163" customWidth="1"/>
    <col min="12294" max="12295" width="8.42578125" style="163" customWidth="1"/>
    <col min="12296" max="12296" width="5.5703125" style="163" bestFit="1" customWidth="1"/>
    <col min="12297" max="12297" width="27.28515625" style="163" bestFit="1" customWidth="1"/>
    <col min="12298" max="12298" width="4.42578125" style="163" customWidth="1"/>
    <col min="12299" max="12299" width="8.42578125" style="163" customWidth="1"/>
    <col min="12300" max="12301" width="8.85546875" style="163" customWidth="1"/>
    <col min="12302" max="12302" width="9.5703125" style="163" customWidth="1"/>
    <col min="12303" max="12303" width="8.85546875" style="163" customWidth="1"/>
    <col min="12304" max="12307" width="9.28515625" style="163" customWidth="1"/>
    <col min="12308" max="12308" width="10.140625" style="163" customWidth="1"/>
    <col min="12309" max="12313" width="9.28515625" style="163" customWidth="1"/>
    <col min="12314" max="12548" width="9.140625" style="163"/>
    <col min="12549" max="12549" width="36.7109375" style="163" customWidth="1"/>
    <col min="12550" max="12551" width="8.42578125" style="163" customWidth="1"/>
    <col min="12552" max="12552" width="5.5703125" style="163" bestFit="1" customWidth="1"/>
    <col min="12553" max="12553" width="27.28515625" style="163" bestFit="1" customWidth="1"/>
    <col min="12554" max="12554" width="4.42578125" style="163" customWidth="1"/>
    <col min="12555" max="12555" width="8.42578125" style="163" customWidth="1"/>
    <col min="12556" max="12557" width="8.85546875" style="163" customWidth="1"/>
    <col min="12558" max="12558" width="9.5703125" style="163" customWidth="1"/>
    <col min="12559" max="12559" width="8.85546875" style="163" customWidth="1"/>
    <col min="12560" max="12563" width="9.28515625" style="163" customWidth="1"/>
    <col min="12564" max="12564" width="10.140625" style="163" customWidth="1"/>
    <col min="12565" max="12569" width="9.28515625" style="163" customWidth="1"/>
    <col min="12570" max="12804" width="9.140625" style="163"/>
    <col min="12805" max="12805" width="36.7109375" style="163" customWidth="1"/>
    <col min="12806" max="12807" width="8.42578125" style="163" customWidth="1"/>
    <col min="12808" max="12808" width="5.5703125" style="163" bestFit="1" customWidth="1"/>
    <col min="12809" max="12809" width="27.28515625" style="163" bestFit="1" customWidth="1"/>
    <col min="12810" max="12810" width="4.42578125" style="163" customWidth="1"/>
    <col min="12811" max="12811" width="8.42578125" style="163" customWidth="1"/>
    <col min="12812" max="12813" width="8.85546875" style="163" customWidth="1"/>
    <col min="12814" max="12814" width="9.5703125" style="163" customWidth="1"/>
    <col min="12815" max="12815" width="8.85546875" style="163" customWidth="1"/>
    <col min="12816" max="12819" width="9.28515625" style="163" customWidth="1"/>
    <col min="12820" max="12820" width="10.140625" style="163" customWidth="1"/>
    <col min="12821" max="12825" width="9.28515625" style="163" customWidth="1"/>
    <col min="12826" max="13060" width="9.140625" style="163"/>
    <col min="13061" max="13061" width="36.7109375" style="163" customWidth="1"/>
    <col min="13062" max="13063" width="8.42578125" style="163" customWidth="1"/>
    <col min="13064" max="13064" width="5.5703125" style="163" bestFit="1" customWidth="1"/>
    <col min="13065" max="13065" width="27.28515625" style="163" bestFit="1" customWidth="1"/>
    <col min="13066" max="13066" width="4.42578125" style="163" customWidth="1"/>
    <col min="13067" max="13067" width="8.42578125" style="163" customWidth="1"/>
    <col min="13068" max="13069" width="8.85546875" style="163" customWidth="1"/>
    <col min="13070" max="13070" width="9.5703125" style="163" customWidth="1"/>
    <col min="13071" max="13071" width="8.85546875" style="163" customWidth="1"/>
    <col min="13072" max="13075" width="9.28515625" style="163" customWidth="1"/>
    <col min="13076" max="13076" width="10.140625" style="163" customWidth="1"/>
    <col min="13077" max="13081" width="9.28515625" style="163" customWidth="1"/>
    <col min="13082" max="13316" width="9.140625" style="163"/>
    <col min="13317" max="13317" width="36.7109375" style="163" customWidth="1"/>
    <col min="13318" max="13319" width="8.42578125" style="163" customWidth="1"/>
    <col min="13320" max="13320" width="5.5703125" style="163" bestFit="1" customWidth="1"/>
    <col min="13321" max="13321" width="27.28515625" style="163" bestFit="1" customWidth="1"/>
    <col min="13322" max="13322" width="4.42578125" style="163" customWidth="1"/>
    <col min="13323" max="13323" width="8.42578125" style="163" customWidth="1"/>
    <col min="13324" max="13325" width="8.85546875" style="163" customWidth="1"/>
    <col min="13326" max="13326" width="9.5703125" style="163" customWidth="1"/>
    <col min="13327" max="13327" width="8.85546875" style="163" customWidth="1"/>
    <col min="13328" max="13331" width="9.28515625" style="163" customWidth="1"/>
    <col min="13332" max="13332" width="10.140625" style="163" customWidth="1"/>
    <col min="13333" max="13337" width="9.28515625" style="163" customWidth="1"/>
    <col min="13338" max="13572" width="9.140625" style="163"/>
    <col min="13573" max="13573" width="36.7109375" style="163" customWidth="1"/>
    <col min="13574" max="13575" width="8.42578125" style="163" customWidth="1"/>
    <col min="13576" max="13576" width="5.5703125" style="163" bestFit="1" customWidth="1"/>
    <col min="13577" max="13577" width="27.28515625" style="163" bestFit="1" customWidth="1"/>
    <col min="13578" max="13578" width="4.42578125" style="163" customWidth="1"/>
    <col min="13579" max="13579" width="8.42578125" style="163" customWidth="1"/>
    <col min="13580" max="13581" width="8.85546875" style="163" customWidth="1"/>
    <col min="13582" max="13582" width="9.5703125" style="163" customWidth="1"/>
    <col min="13583" max="13583" width="8.85546875" style="163" customWidth="1"/>
    <col min="13584" max="13587" width="9.28515625" style="163" customWidth="1"/>
    <col min="13588" max="13588" width="10.140625" style="163" customWidth="1"/>
    <col min="13589" max="13593" width="9.28515625" style="163" customWidth="1"/>
    <col min="13594" max="13828" width="9.140625" style="163"/>
    <col min="13829" max="13829" width="36.7109375" style="163" customWidth="1"/>
    <col min="13830" max="13831" width="8.42578125" style="163" customWidth="1"/>
    <col min="13832" max="13832" width="5.5703125" style="163" bestFit="1" customWidth="1"/>
    <col min="13833" max="13833" width="27.28515625" style="163" bestFit="1" customWidth="1"/>
    <col min="13834" max="13834" width="4.42578125" style="163" customWidth="1"/>
    <col min="13835" max="13835" width="8.42578125" style="163" customWidth="1"/>
    <col min="13836" max="13837" width="8.85546875" style="163" customWidth="1"/>
    <col min="13838" max="13838" width="9.5703125" style="163" customWidth="1"/>
    <col min="13839" max="13839" width="8.85546875" style="163" customWidth="1"/>
    <col min="13840" max="13843" width="9.28515625" style="163" customWidth="1"/>
    <col min="13844" max="13844" width="10.140625" style="163" customWidth="1"/>
    <col min="13845" max="13849" width="9.28515625" style="163" customWidth="1"/>
    <col min="13850" max="14084" width="9.140625" style="163"/>
    <col min="14085" max="14085" width="36.7109375" style="163" customWidth="1"/>
    <col min="14086" max="14087" width="8.42578125" style="163" customWidth="1"/>
    <col min="14088" max="14088" width="5.5703125" style="163" bestFit="1" customWidth="1"/>
    <col min="14089" max="14089" width="27.28515625" style="163" bestFit="1" customWidth="1"/>
    <col min="14090" max="14090" width="4.42578125" style="163" customWidth="1"/>
    <col min="14091" max="14091" width="8.42578125" style="163" customWidth="1"/>
    <col min="14092" max="14093" width="8.85546875" style="163" customWidth="1"/>
    <col min="14094" max="14094" width="9.5703125" style="163" customWidth="1"/>
    <col min="14095" max="14095" width="8.85546875" style="163" customWidth="1"/>
    <col min="14096" max="14099" width="9.28515625" style="163" customWidth="1"/>
    <col min="14100" max="14100" width="10.140625" style="163" customWidth="1"/>
    <col min="14101" max="14105" width="9.28515625" style="163" customWidth="1"/>
    <col min="14106" max="14340" width="9.140625" style="163"/>
    <col min="14341" max="14341" width="36.7109375" style="163" customWidth="1"/>
    <col min="14342" max="14343" width="8.42578125" style="163" customWidth="1"/>
    <col min="14344" max="14344" width="5.5703125" style="163" bestFit="1" customWidth="1"/>
    <col min="14345" max="14345" width="27.28515625" style="163" bestFit="1" customWidth="1"/>
    <col min="14346" max="14346" width="4.42578125" style="163" customWidth="1"/>
    <col min="14347" max="14347" width="8.42578125" style="163" customWidth="1"/>
    <col min="14348" max="14349" width="8.85546875" style="163" customWidth="1"/>
    <col min="14350" max="14350" width="9.5703125" style="163" customWidth="1"/>
    <col min="14351" max="14351" width="8.85546875" style="163" customWidth="1"/>
    <col min="14352" max="14355" width="9.28515625" style="163" customWidth="1"/>
    <col min="14356" max="14356" width="10.140625" style="163" customWidth="1"/>
    <col min="14357" max="14361" width="9.28515625" style="163" customWidth="1"/>
    <col min="14362" max="14596" width="9.140625" style="163"/>
    <col min="14597" max="14597" width="36.7109375" style="163" customWidth="1"/>
    <col min="14598" max="14599" width="8.42578125" style="163" customWidth="1"/>
    <col min="14600" max="14600" width="5.5703125" style="163" bestFit="1" customWidth="1"/>
    <col min="14601" max="14601" width="27.28515625" style="163" bestFit="1" customWidth="1"/>
    <col min="14602" max="14602" width="4.42578125" style="163" customWidth="1"/>
    <col min="14603" max="14603" width="8.42578125" style="163" customWidth="1"/>
    <col min="14604" max="14605" width="8.85546875" style="163" customWidth="1"/>
    <col min="14606" max="14606" width="9.5703125" style="163" customWidth="1"/>
    <col min="14607" max="14607" width="8.85546875" style="163" customWidth="1"/>
    <col min="14608" max="14611" width="9.28515625" style="163" customWidth="1"/>
    <col min="14612" max="14612" width="10.140625" style="163" customWidth="1"/>
    <col min="14613" max="14617" width="9.28515625" style="163" customWidth="1"/>
    <col min="14618" max="14852" width="9.140625" style="163"/>
    <col min="14853" max="14853" width="36.7109375" style="163" customWidth="1"/>
    <col min="14854" max="14855" width="8.42578125" style="163" customWidth="1"/>
    <col min="14856" max="14856" width="5.5703125" style="163" bestFit="1" customWidth="1"/>
    <col min="14857" max="14857" width="27.28515625" style="163" bestFit="1" customWidth="1"/>
    <col min="14858" max="14858" width="4.42578125" style="163" customWidth="1"/>
    <col min="14859" max="14859" width="8.42578125" style="163" customWidth="1"/>
    <col min="14860" max="14861" width="8.85546875" style="163" customWidth="1"/>
    <col min="14862" max="14862" width="9.5703125" style="163" customWidth="1"/>
    <col min="14863" max="14863" width="8.85546875" style="163" customWidth="1"/>
    <col min="14864" max="14867" width="9.28515625" style="163" customWidth="1"/>
    <col min="14868" max="14868" width="10.140625" style="163" customWidth="1"/>
    <col min="14869" max="14873" width="9.28515625" style="163" customWidth="1"/>
    <col min="14874" max="15108" width="9.140625" style="163"/>
    <col min="15109" max="15109" width="36.7109375" style="163" customWidth="1"/>
    <col min="15110" max="15111" width="8.42578125" style="163" customWidth="1"/>
    <col min="15112" max="15112" width="5.5703125" style="163" bestFit="1" customWidth="1"/>
    <col min="15113" max="15113" width="27.28515625" style="163" bestFit="1" customWidth="1"/>
    <col min="15114" max="15114" width="4.42578125" style="163" customWidth="1"/>
    <col min="15115" max="15115" width="8.42578125" style="163" customWidth="1"/>
    <col min="15116" max="15117" width="8.85546875" style="163" customWidth="1"/>
    <col min="15118" max="15118" width="9.5703125" style="163" customWidth="1"/>
    <col min="15119" max="15119" width="8.85546875" style="163" customWidth="1"/>
    <col min="15120" max="15123" width="9.28515625" style="163" customWidth="1"/>
    <col min="15124" max="15124" width="10.140625" style="163" customWidth="1"/>
    <col min="15125" max="15129" width="9.28515625" style="163" customWidth="1"/>
    <col min="15130" max="15364" width="9.140625" style="163"/>
    <col min="15365" max="15365" width="36.7109375" style="163" customWidth="1"/>
    <col min="15366" max="15367" width="8.42578125" style="163" customWidth="1"/>
    <col min="15368" max="15368" width="5.5703125" style="163" bestFit="1" customWidth="1"/>
    <col min="15369" max="15369" width="27.28515625" style="163" bestFit="1" customWidth="1"/>
    <col min="15370" max="15370" width="4.42578125" style="163" customWidth="1"/>
    <col min="15371" max="15371" width="8.42578125" style="163" customWidth="1"/>
    <col min="15372" max="15373" width="8.85546875" style="163" customWidth="1"/>
    <col min="15374" max="15374" width="9.5703125" style="163" customWidth="1"/>
    <col min="15375" max="15375" width="8.85546875" style="163" customWidth="1"/>
    <col min="15376" max="15379" width="9.28515625" style="163" customWidth="1"/>
    <col min="15380" max="15380" width="10.140625" style="163" customWidth="1"/>
    <col min="15381" max="15385" width="9.28515625" style="163" customWidth="1"/>
    <col min="15386" max="15620" width="9.140625" style="163"/>
    <col min="15621" max="15621" width="36.7109375" style="163" customWidth="1"/>
    <col min="15622" max="15623" width="8.42578125" style="163" customWidth="1"/>
    <col min="15624" max="15624" width="5.5703125" style="163" bestFit="1" customWidth="1"/>
    <col min="15625" max="15625" width="27.28515625" style="163" bestFit="1" customWidth="1"/>
    <col min="15626" max="15626" width="4.42578125" style="163" customWidth="1"/>
    <col min="15627" max="15627" width="8.42578125" style="163" customWidth="1"/>
    <col min="15628" max="15629" width="8.85546875" style="163" customWidth="1"/>
    <col min="15630" max="15630" width="9.5703125" style="163" customWidth="1"/>
    <col min="15631" max="15631" width="8.85546875" style="163" customWidth="1"/>
    <col min="15632" max="15635" width="9.28515625" style="163" customWidth="1"/>
    <col min="15636" max="15636" width="10.140625" style="163" customWidth="1"/>
    <col min="15637" max="15641" width="9.28515625" style="163" customWidth="1"/>
    <col min="15642" max="15876" width="9.140625" style="163"/>
    <col min="15877" max="15877" width="36.7109375" style="163" customWidth="1"/>
    <col min="15878" max="15879" width="8.42578125" style="163" customWidth="1"/>
    <col min="15880" max="15880" width="5.5703125" style="163" bestFit="1" customWidth="1"/>
    <col min="15881" max="15881" width="27.28515625" style="163" bestFit="1" customWidth="1"/>
    <col min="15882" max="15882" width="4.42578125" style="163" customWidth="1"/>
    <col min="15883" max="15883" width="8.42578125" style="163" customWidth="1"/>
    <col min="15884" max="15885" width="8.85546875" style="163" customWidth="1"/>
    <col min="15886" max="15886" width="9.5703125" style="163" customWidth="1"/>
    <col min="15887" max="15887" width="8.85546875" style="163" customWidth="1"/>
    <col min="15888" max="15891" width="9.28515625" style="163" customWidth="1"/>
    <col min="15892" max="15892" width="10.140625" style="163" customWidth="1"/>
    <col min="15893" max="15897" width="9.28515625" style="163" customWidth="1"/>
    <col min="15898" max="16132" width="9.140625" style="163"/>
    <col min="16133" max="16133" width="36.7109375" style="163" customWidth="1"/>
    <col min="16134" max="16135" width="8.42578125" style="163" customWidth="1"/>
    <col min="16136" max="16136" width="5.5703125" style="163" bestFit="1" customWidth="1"/>
    <col min="16137" max="16137" width="27.28515625" style="163" bestFit="1" customWidth="1"/>
    <col min="16138" max="16138" width="4.42578125" style="163" customWidth="1"/>
    <col min="16139" max="16139" width="8.42578125" style="163" customWidth="1"/>
    <col min="16140" max="16141" width="8.85546875" style="163" customWidth="1"/>
    <col min="16142" max="16142" width="9.5703125" style="163" customWidth="1"/>
    <col min="16143" max="16143" width="8.85546875" style="163" customWidth="1"/>
    <col min="16144" max="16147" width="9.28515625" style="163" customWidth="1"/>
    <col min="16148" max="16148" width="10.140625" style="163" customWidth="1"/>
    <col min="16149" max="16153" width="9.28515625" style="163" customWidth="1"/>
    <col min="16154" max="16384" width="9.140625" style="163"/>
  </cols>
  <sheetData>
    <row r="1" spans="1:26" s="122" customFormat="1" ht="15" x14ac:dyDescent="0.25">
      <c r="A1" s="277" t="s">
        <v>175</v>
      </c>
      <c r="B1" s="277"/>
      <c r="C1" s="277"/>
      <c r="D1" s="277"/>
      <c r="E1" s="277"/>
      <c r="F1" s="120"/>
      <c r="G1" s="120"/>
      <c r="H1" s="120"/>
      <c r="I1" s="120"/>
      <c r="J1" s="120"/>
      <c r="K1" s="120"/>
      <c r="L1" s="120"/>
      <c r="M1" s="120"/>
      <c r="N1" s="120"/>
      <c r="O1" s="120"/>
      <c r="P1" s="120"/>
      <c r="Q1" s="120"/>
      <c r="R1" s="120"/>
      <c r="S1" s="120"/>
      <c r="T1" s="120"/>
      <c r="U1" s="120"/>
      <c r="V1" s="120"/>
      <c r="W1" s="121"/>
      <c r="X1" s="121"/>
      <c r="Y1" s="120"/>
      <c r="Z1" s="120"/>
    </row>
    <row r="2" spans="1:26" s="123" customFormat="1" ht="12" x14ac:dyDescent="0.25">
      <c r="A2" s="277"/>
      <c r="B2" s="277"/>
      <c r="C2" s="277"/>
      <c r="D2" s="277"/>
      <c r="E2" s="277"/>
      <c r="F2" s="120"/>
      <c r="G2" s="120"/>
      <c r="H2" s="120"/>
      <c r="I2" s="120"/>
      <c r="J2" s="120"/>
      <c r="K2" s="120"/>
      <c r="L2" s="120"/>
      <c r="M2" s="120"/>
      <c r="N2" s="120"/>
      <c r="O2" s="120"/>
      <c r="P2" s="120"/>
      <c r="Q2" s="120"/>
      <c r="R2" s="120"/>
      <c r="S2" s="120"/>
      <c r="T2" s="120"/>
      <c r="U2" s="120"/>
      <c r="V2" s="120"/>
      <c r="W2" s="121"/>
      <c r="X2" s="121"/>
      <c r="Y2" s="120"/>
      <c r="Z2" s="120"/>
    </row>
    <row r="3" spans="1:26" s="123" customFormat="1" ht="12" x14ac:dyDescent="0.25">
      <c r="A3" s="277"/>
      <c r="B3" s="277"/>
      <c r="C3" s="277"/>
      <c r="D3" s="277"/>
      <c r="E3" s="277"/>
      <c r="F3" s="120"/>
      <c r="G3" s="120"/>
      <c r="H3" s="120"/>
      <c r="I3" s="120"/>
      <c r="J3" s="120"/>
      <c r="K3" s="120"/>
      <c r="L3" s="120"/>
      <c r="M3" s="120"/>
      <c r="N3" s="120"/>
      <c r="O3" s="120"/>
      <c r="P3" s="120"/>
      <c r="Q3" s="120"/>
      <c r="R3" s="120"/>
      <c r="S3" s="120"/>
      <c r="T3" s="120"/>
      <c r="U3" s="120"/>
      <c r="V3" s="120"/>
      <c r="W3" s="121"/>
      <c r="X3" s="121"/>
      <c r="Y3" s="120"/>
      <c r="Z3" s="120"/>
    </row>
    <row r="4" spans="1:26" s="123" customFormat="1" thickBot="1" x14ac:dyDescent="0.3">
      <c r="A4" s="277"/>
      <c r="B4" s="277"/>
      <c r="C4" s="277"/>
      <c r="D4" s="277"/>
      <c r="E4" s="277"/>
      <c r="F4" s="120"/>
      <c r="G4" s="120"/>
      <c r="H4" s="120"/>
      <c r="I4" s="120"/>
      <c r="J4" s="120"/>
      <c r="K4" s="120"/>
      <c r="L4" s="120"/>
      <c r="M4" s="120"/>
      <c r="N4" s="120"/>
      <c r="O4" s="120"/>
      <c r="P4" s="120"/>
      <c r="Q4" s="120"/>
      <c r="R4" s="120"/>
      <c r="S4" s="120"/>
      <c r="T4" s="120"/>
      <c r="U4" s="120"/>
      <c r="V4" s="120"/>
      <c r="W4" s="121"/>
      <c r="X4" s="121"/>
      <c r="Y4" s="120"/>
      <c r="Z4" s="120"/>
    </row>
    <row r="5" spans="1:26" ht="45" customHeight="1" thickBot="1" x14ac:dyDescent="0.3">
      <c r="A5" s="298" t="s">
        <v>174</v>
      </c>
      <c r="B5" s="298"/>
      <c r="C5" s="298"/>
      <c r="D5" s="298"/>
      <c r="E5" s="298"/>
      <c r="F5" s="298"/>
      <c r="G5" s="297" t="s">
        <v>75</v>
      </c>
      <c r="H5" s="297"/>
      <c r="I5" s="297"/>
      <c r="J5" s="294" t="s">
        <v>76</v>
      </c>
      <c r="K5" s="295"/>
      <c r="L5" s="294" t="s">
        <v>77</v>
      </c>
      <c r="M5" s="295"/>
      <c r="N5" s="288" t="s">
        <v>40</v>
      </c>
      <c r="O5" s="296"/>
      <c r="P5" s="294" t="s">
        <v>78</v>
      </c>
      <c r="Q5" s="295"/>
      <c r="R5" s="162" t="s">
        <v>79</v>
      </c>
      <c r="S5" s="294" t="s">
        <v>80</v>
      </c>
      <c r="T5" s="295"/>
      <c r="U5" s="288" t="s">
        <v>81</v>
      </c>
      <c r="V5" s="289"/>
      <c r="W5" s="289"/>
      <c r="X5" s="289"/>
      <c r="Y5" s="289"/>
      <c r="Z5" s="290"/>
    </row>
    <row r="6" spans="1:26" ht="47.25" customHeight="1" thickBot="1" x14ac:dyDescent="0.3">
      <c r="A6" s="124" t="s">
        <v>0</v>
      </c>
      <c r="B6" s="125" t="s">
        <v>199</v>
      </c>
      <c r="C6" s="124" t="s">
        <v>2</v>
      </c>
      <c r="D6" s="125" t="s">
        <v>3</v>
      </c>
      <c r="E6" s="126" t="s">
        <v>4</v>
      </c>
      <c r="F6" s="126" t="s">
        <v>82</v>
      </c>
      <c r="G6" s="127" t="s">
        <v>6</v>
      </c>
      <c r="H6" s="127" t="s">
        <v>7</v>
      </c>
      <c r="I6" s="127" t="s">
        <v>8</v>
      </c>
      <c r="J6" s="127" t="s">
        <v>83</v>
      </c>
      <c r="K6" s="127" t="s">
        <v>84</v>
      </c>
      <c r="L6" s="127" t="s">
        <v>9</v>
      </c>
      <c r="M6" s="127" t="s">
        <v>85</v>
      </c>
      <c r="N6" s="127" t="s">
        <v>86</v>
      </c>
      <c r="O6" s="127" t="s">
        <v>87</v>
      </c>
      <c r="P6" s="127" t="s">
        <v>9</v>
      </c>
      <c r="Q6" s="127" t="s">
        <v>88</v>
      </c>
      <c r="R6" s="127" t="s">
        <v>89</v>
      </c>
      <c r="S6" s="126" t="s">
        <v>9</v>
      </c>
      <c r="T6" s="126" t="s">
        <v>88</v>
      </c>
      <c r="U6" s="126" t="s">
        <v>15</v>
      </c>
      <c r="V6" s="126" t="s">
        <v>90</v>
      </c>
      <c r="W6" s="126" t="s">
        <v>91</v>
      </c>
      <c r="X6" s="126" t="s">
        <v>92</v>
      </c>
      <c r="Y6" s="126" t="s">
        <v>93</v>
      </c>
      <c r="Z6" s="128" t="s">
        <v>94</v>
      </c>
    </row>
    <row r="7" spans="1:26" ht="22.5" customHeight="1" x14ac:dyDescent="0.2">
      <c r="A7" s="164"/>
      <c r="B7" s="164"/>
      <c r="C7" s="164" t="s">
        <v>95</v>
      </c>
      <c r="D7" s="165"/>
      <c r="E7" s="291"/>
      <c r="F7" s="292"/>
      <c r="G7" s="292"/>
      <c r="H7" s="292"/>
      <c r="I7" s="292"/>
      <c r="J7" s="292"/>
      <c r="K7" s="292"/>
      <c r="L7" s="292"/>
      <c r="M7" s="292"/>
      <c r="N7" s="292"/>
      <c r="O7" s="292"/>
      <c r="P7" s="292"/>
      <c r="Q7" s="292"/>
      <c r="R7" s="292"/>
      <c r="S7" s="292"/>
      <c r="T7" s="292"/>
      <c r="U7" s="292"/>
      <c r="V7" s="292"/>
      <c r="W7" s="292"/>
      <c r="X7" s="292"/>
      <c r="Y7" s="292"/>
      <c r="Z7" s="293"/>
    </row>
    <row r="8" spans="1:26" ht="8.25" customHeight="1" x14ac:dyDescent="0.25">
      <c r="A8" s="129"/>
      <c r="B8" s="129"/>
      <c r="C8" s="130"/>
      <c r="D8" s="50"/>
      <c r="E8" s="131"/>
      <c r="F8" s="131"/>
      <c r="G8" s="131"/>
      <c r="H8" s="131"/>
      <c r="I8" s="132"/>
      <c r="J8" s="132"/>
      <c r="K8" s="132"/>
      <c r="L8" s="132"/>
      <c r="M8" s="132"/>
      <c r="N8" s="132"/>
      <c r="O8" s="132"/>
      <c r="P8" s="132"/>
      <c r="Q8" s="132"/>
      <c r="R8" s="132"/>
      <c r="S8" s="132"/>
      <c r="T8" s="132"/>
      <c r="U8" s="132"/>
      <c r="V8" s="132"/>
      <c r="W8" s="132"/>
      <c r="X8" s="132"/>
      <c r="Y8" s="132"/>
      <c r="Z8" s="133"/>
    </row>
    <row r="9" spans="1:26" s="140" customFormat="1" ht="15" customHeight="1" x14ac:dyDescent="0.25">
      <c r="A9" s="268" t="s">
        <v>123</v>
      </c>
      <c r="B9" s="264" t="s">
        <v>200</v>
      </c>
      <c r="C9" s="270" t="s">
        <v>111</v>
      </c>
      <c r="D9" s="185" t="s">
        <v>96</v>
      </c>
      <c r="E9" s="134" t="s">
        <v>35</v>
      </c>
      <c r="F9" s="274"/>
      <c r="G9" s="135"/>
      <c r="H9" s="136"/>
      <c r="I9" s="137" t="s">
        <v>29</v>
      </c>
      <c r="J9" s="138">
        <v>41440</v>
      </c>
      <c r="K9" s="138">
        <f>J9+14</f>
        <v>41454</v>
      </c>
      <c r="L9" s="138" t="s">
        <v>30</v>
      </c>
      <c r="M9" s="138" t="s">
        <v>30</v>
      </c>
      <c r="N9" s="138">
        <f>K9+14</f>
        <v>41468</v>
      </c>
      <c r="O9" s="138">
        <f>N9+30</f>
        <v>41498</v>
      </c>
      <c r="P9" s="138" t="s">
        <v>30</v>
      </c>
      <c r="Q9" s="138" t="s">
        <v>30</v>
      </c>
      <c r="R9" s="138">
        <f>O9+14</f>
        <v>41512</v>
      </c>
      <c r="S9" s="138" t="s">
        <v>30</v>
      </c>
      <c r="T9" s="138" t="s">
        <v>30</v>
      </c>
      <c r="U9" s="259"/>
      <c r="V9" s="138">
        <f>R9+5</f>
        <v>41517</v>
      </c>
      <c r="W9" s="138">
        <f>V9+210</f>
        <v>41727</v>
      </c>
      <c r="X9" s="257"/>
      <c r="Y9" s="137"/>
      <c r="Z9" s="139"/>
    </row>
    <row r="10" spans="1:26" s="140" customFormat="1" ht="27.75" customHeight="1" x14ac:dyDescent="0.25">
      <c r="A10" s="269"/>
      <c r="B10" s="265"/>
      <c r="C10" s="287"/>
      <c r="D10" s="186"/>
      <c r="E10" s="134" t="s">
        <v>31</v>
      </c>
      <c r="F10" s="275"/>
      <c r="G10" s="135"/>
      <c r="H10" s="136" t="s">
        <v>114</v>
      </c>
      <c r="I10" s="137"/>
      <c r="J10" s="138"/>
      <c r="K10" s="138"/>
      <c r="L10" s="141"/>
      <c r="M10" s="141"/>
      <c r="N10" s="138"/>
      <c r="O10" s="138"/>
      <c r="P10" s="141"/>
      <c r="Q10" s="141"/>
      <c r="R10" s="138"/>
      <c r="S10" s="141"/>
      <c r="T10" s="141"/>
      <c r="U10" s="260"/>
      <c r="V10" s="138"/>
      <c r="W10" s="138"/>
      <c r="X10" s="258"/>
      <c r="Y10" s="137"/>
      <c r="Z10" s="139"/>
    </row>
    <row r="11" spans="1:26" x14ac:dyDescent="0.25">
      <c r="A11" s="129"/>
      <c r="B11" s="129"/>
      <c r="C11" s="130"/>
      <c r="D11" s="50"/>
      <c r="E11" s="131"/>
      <c r="F11" s="142"/>
      <c r="G11" s="131"/>
      <c r="H11" s="131"/>
      <c r="I11" s="132"/>
      <c r="J11" s="143"/>
      <c r="K11" s="143"/>
      <c r="L11" s="143"/>
      <c r="M11" s="143"/>
      <c r="N11" s="143"/>
      <c r="O11" s="143"/>
      <c r="P11" s="143"/>
      <c r="Q11" s="143"/>
      <c r="R11" s="143"/>
      <c r="S11" s="143"/>
      <c r="T11" s="143"/>
      <c r="U11" s="144"/>
      <c r="V11" s="143"/>
      <c r="W11" s="143"/>
      <c r="X11" s="145"/>
      <c r="Y11" s="132"/>
      <c r="Z11" s="133"/>
    </row>
    <row r="12" spans="1:26" s="140" customFormat="1" ht="16.5" customHeight="1" x14ac:dyDescent="0.25">
      <c r="A12" s="268" t="s">
        <v>97</v>
      </c>
      <c r="B12" s="264" t="s">
        <v>200</v>
      </c>
      <c r="C12" s="270" t="s">
        <v>112</v>
      </c>
      <c r="D12" s="185" t="s">
        <v>98</v>
      </c>
      <c r="E12" s="134" t="s">
        <v>35</v>
      </c>
      <c r="F12" s="274" t="s">
        <v>177</v>
      </c>
      <c r="G12" s="166"/>
      <c r="H12" s="136" t="s">
        <v>115</v>
      </c>
      <c r="I12" s="137" t="s">
        <v>33</v>
      </c>
      <c r="J12" s="138">
        <v>40791</v>
      </c>
      <c r="K12" s="138">
        <f>J12+5</f>
        <v>40796</v>
      </c>
      <c r="L12" s="138" t="s">
        <v>30</v>
      </c>
      <c r="M12" s="138" t="s">
        <v>30</v>
      </c>
      <c r="N12" s="138">
        <v>40801</v>
      </c>
      <c r="O12" s="138">
        <f>N12+10</f>
        <v>40811</v>
      </c>
      <c r="P12" s="138" t="s">
        <v>30</v>
      </c>
      <c r="Q12" s="138" t="s">
        <v>30</v>
      </c>
      <c r="R12" s="138" t="s">
        <v>30</v>
      </c>
      <c r="S12" s="138">
        <f>O12+10</f>
        <v>40821</v>
      </c>
      <c r="T12" s="138">
        <f>S12+5</f>
        <v>40826</v>
      </c>
      <c r="U12" s="259">
        <v>24000</v>
      </c>
      <c r="V12" s="138">
        <f>T12+2</f>
        <v>40828</v>
      </c>
      <c r="W12" s="138">
        <f>V12+90</f>
        <v>40918</v>
      </c>
      <c r="X12" s="257" t="s">
        <v>116</v>
      </c>
      <c r="Y12" s="137"/>
      <c r="Z12" s="139"/>
    </row>
    <row r="13" spans="1:26" s="140" customFormat="1" ht="19.5" customHeight="1" x14ac:dyDescent="0.25">
      <c r="A13" s="269"/>
      <c r="B13" s="265"/>
      <c r="C13" s="271"/>
      <c r="D13" s="186"/>
      <c r="E13" s="134" t="s">
        <v>31</v>
      </c>
      <c r="F13" s="275"/>
      <c r="G13" s="166"/>
      <c r="H13" s="136" t="s">
        <v>115</v>
      </c>
      <c r="I13" s="137"/>
      <c r="J13" s="138" t="s">
        <v>30</v>
      </c>
      <c r="K13" s="138" t="s">
        <v>30</v>
      </c>
      <c r="L13" s="138">
        <v>40829</v>
      </c>
      <c r="M13" s="138">
        <v>40834</v>
      </c>
      <c r="N13" s="138" t="s">
        <v>30</v>
      </c>
      <c r="O13" s="138" t="s">
        <v>30</v>
      </c>
      <c r="P13" s="138">
        <v>40877</v>
      </c>
      <c r="Q13" s="138">
        <v>40890</v>
      </c>
      <c r="R13" s="138" t="s">
        <v>30</v>
      </c>
      <c r="S13" s="138">
        <v>40917</v>
      </c>
      <c r="T13" s="138">
        <v>40924</v>
      </c>
      <c r="U13" s="260"/>
      <c r="V13" s="138">
        <v>40926</v>
      </c>
      <c r="W13" s="138">
        <v>41075</v>
      </c>
      <c r="X13" s="258"/>
      <c r="Y13" s="138">
        <v>40951</v>
      </c>
      <c r="Z13" s="138">
        <v>40959</v>
      </c>
    </row>
    <row r="14" spans="1:26" x14ac:dyDescent="0.25">
      <c r="A14" s="129"/>
      <c r="B14" s="129"/>
      <c r="C14" s="130"/>
      <c r="D14" s="50"/>
      <c r="E14" s="131"/>
      <c r="F14" s="142"/>
      <c r="G14" s="142"/>
      <c r="H14" s="131"/>
      <c r="I14" s="132"/>
      <c r="J14" s="143"/>
      <c r="K14" s="143"/>
      <c r="L14" s="143"/>
      <c r="M14" s="143"/>
      <c r="N14" s="143"/>
      <c r="O14" s="143"/>
      <c r="P14" s="143"/>
      <c r="Q14" s="143"/>
      <c r="R14" s="143"/>
      <c r="S14" s="143"/>
      <c r="T14" s="143"/>
      <c r="U14" s="146"/>
      <c r="V14" s="143"/>
      <c r="W14" s="143"/>
      <c r="X14" s="147"/>
      <c r="Y14" s="132"/>
      <c r="Z14" s="133"/>
    </row>
    <row r="15" spans="1:26" s="140" customFormat="1" ht="16.5" customHeight="1" x14ac:dyDescent="0.25">
      <c r="A15" s="268" t="s">
        <v>99</v>
      </c>
      <c r="B15" s="264" t="s">
        <v>200</v>
      </c>
      <c r="C15" s="270" t="s">
        <v>113</v>
      </c>
      <c r="D15" s="185" t="s">
        <v>51</v>
      </c>
      <c r="E15" s="134" t="s">
        <v>35</v>
      </c>
      <c r="F15" s="274" t="s">
        <v>178</v>
      </c>
      <c r="G15" s="166"/>
      <c r="H15" s="136" t="s">
        <v>114</v>
      </c>
      <c r="I15" s="137" t="s">
        <v>33</v>
      </c>
      <c r="J15" s="138">
        <v>40617</v>
      </c>
      <c r="K15" s="138">
        <f>J15+15</f>
        <v>40632</v>
      </c>
      <c r="L15" s="138">
        <v>40765</v>
      </c>
      <c r="M15" s="138">
        <f>L15+14</f>
        <v>40779</v>
      </c>
      <c r="N15" s="138">
        <f>M15+5</f>
        <v>40784</v>
      </c>
      <c r="O15" s="138">
        <f>M15+28</f>
        <v>40807</v>
      </c>
      <c r="P15" s="138">
        <f>O15+7</f>
        <v>40814</v>
      </c>
      <c r="Q15" s="138">
        <f>P15+3</f>
        <v>40817</v>
      </c>
      <c r="R15" s="138">
        <f>Q15+2</f>
        <v>40819</v>
      </c>
      <c r="S15" s="138">
        <f>R15+1</f>
        <v>40820</v>
      </c>
      <c r="T15" s="138">
        <f>S15+3</f>
        <v>40823</v>
      </c>
      <c r="U15" s="259">
        <v>30800</v>
      </c>
      <c r="V15" s="138">
        <f>T15+5</f>
        <v>40828</v>
      </c>
      <c r="W15" s="138">
        <f>V15+100</f>
        <v>40928</v>
      </c>
      <c r="X15" s="257" t="s">
        <v>117</v>
      </c>
      <c r="Y15" s="137"/>
      <c r="Z15" s="139"/>
    </row>
    <row r="16" spans="1:26" s="140" customFormat="1" ht="20.25" customHeight="1" x14ac:dyDescent="0.25">
      <c r="A16" s="269"/>
      <c r="B16" s="265"/>
      <c r="C16" s="271"/>
      <c r="D16" s="186"/>
      <c r="E16" s="134" t="s">
        <v>31</v>
      </c>
      <c r="F16" s="275"/>
      <c r="G16" s="166"/>
      <c r="H16" s="136" t="s">
        <v>114</v>
      </c>
      <c r="I16" s="137"/>
      <c r="J16" s="138">
        <v>40765</v>
      </c>
      <c r="K16" s="138">
        <v>40779</v>
      </c>
      <c r="L16" s="138">
        <v>40819</v>
      </c>
      <c r="M16" s="138">
        <v>40828</v>
      </c>
      <c r="N16" s="138" t="s">
        <v>118</v>
      </c>
      <c r="O16" s="138" t="s">
        <v>119</v>
      </c>
      <c r="P16" s="138">
        <v>40884</v>
      </c>
      <c r="Q16" s="138" t="s">
        <v>120</v>
      </c>
      <c r="R16" s="138" t="s">
        <v>121</v>
      </c>
      <c r="S16" s="138">
        <v>40917</v>
      </c>
      <c r="T16" s="138">
        <v>40924</v>
      </c>
      <c r="U16" s="260"/>
      <c r="V16" s="138">
        <v>40926</v>
      </c>
      <c r="W16" s="138" t="s">
        <v>122</v>
      </c>
      <c r="X16" s="258"/>
      <c r="Y16" s="138">
        <v>40941</v>
      </c>
      <c r="Z16" s="138">
        <v>40973</v>
      </c>
    </row>
    <row r="17" spans="1:26" x14ac:dyDescent="0.25">
      <c r="A17" s="129"/>
      <c r="B17" s="129"/>
      <c r="C17" s="130"/>
      <c r="D17" s="50"/>
      <c r="E17" s="131"/>
      <c r="F17" s="142"/>
      <c r="G17" s="142"/>
      <c r="H17" s="131"/>
      <c r="I17" s="132"/>
      <c r="J17" s="143"/>
      <c r="K17" s="143"/>
      <c r="L17" s="143"/>
      <c r="M17" s="143"/>
      <c r="N17" s="143"/>
      <c r="O17" s="143"/>
      <c r="P17" s="143"/>
      <c r="Q17" s="143"/>
      <c r="R17" s="143"/>
      <c r="S17" s="143"/>
      <c r="T17" s="143"/>
      <c r="U17" s="146"/>
      <c r="V17" s="143"/>
      <c r="W17" s="143"/>
      <c r="X17" s="147"/>
      <c r="Y17" s="132"/>
      <c r="Z17" s="133"/>
    </row>
    <row r="18" spans="1:26" s="140" customFormat="1" ht="16.5" customHeight="1" x14ac:dyDescent="0.25">
      <c r="A18" s="268" t="s">
        <v>124</v>
      </c>
      <c r="B18" s="264" t="s">
        <v>200</v>
      </c>
      <c r="C18" s="270" t="s">
        <v>184</v>
      </c>
      <c r="D18" s="185" t="s">
        <v>98</v>
      </c>
      <c r="E18" s="134" t="s">
        <v>35</v>
      </c>
      <c r="F18" s="274" t="s">
        <v>179</v>
      </c>
      <c r="G18" s="166"/>
      <c r="H18" s="136" t="s">
        <v>108</v>
      </c>
      <c r="I18" s="137" t="s">
        <v>33</v>
      </c>
      <c r="J18" s="138">
        <v>40739</v>
      </c>
      <c r="K18" s="138">
        <f>J18+15</f>
        <v>40754</v>
      </c>
      <c r="L18" s="138">
        <v>40779</v>
      </c>
      <c r="M18" s="138">
        <f>L18+14</f>
        <v>40793</v>
      </c>
      <c r="N18" s="138">
        <f>M18+5</f>
        <v>40798</v>
      </c>
      <c r="O18" s="138">
        <f>N18+20</f>
        <v>40818</v>
      </c>
      <c r="P18" s="138">
        <f>O18+7</f>
        <v>40825</v>
      </c>
      <c r="Q18" s="138">
        <f>P18+3</f>
        <v>40828</v>
      </c>
      <c r="R18" s="138">
        <f>Q18+2</f>
        <v>40830</v>
      </c>
      <c r="S18" s="138">
        <f>R18+2</f>
        <v>40832</v>
      </c>
      <c r="T18" s="138">
        <f>S18+4</f>
        <v>40836</v>
      </c>
      <c r="U18" s="259">
        <v>26000</v>
      </c>
      <c r="V18" s="138">
        <f>T18+5</f>
        <v>40841</v>
      </c>
      <c r="W18" s="138">
        <f>V18+70</f>
        <v>40911</v>
      </c>
      <c r="X18" s="257" t="s">
        <v>117</v>
      </c>
      <c r="Y18" s="137"/>
      <c r="Z18" s="139"/>
    </row>
    <row r="19" spans="1:26" s="140" customFormat="1" ht="21.75" customHeight="1" x14ac:dyDescent="0.25">
      <c r="A19" s="269"/>
      <c r="B19" s="265"/>
      <c r="C19" s="271"/>
      <c r="D19" s="186"/>
      <c r="E19" s="134" t="s">
        <v>31</v>
      </c>
      <c r="F19" s="275"/>
      <c r="G19" s="166"/>
      <c r="H19" s="136" t="s">
        <v>108</v>
      </c>
      <c r="I19" s="137"/>
      <c r="J19" s="138">
        <v>40779</v>
      </c>
      <c r="K19" s="138">
        <v>40794</v>
      </c>
      <c r="L19" s="138">
        <v>40780</v>
      </c>
      <c r="M19" s="138">
        <v>40794</v>
      </c>
      <c r="N19" s="138">
        <v>40890</v>
      </c>
      <c r="O19" s="138">
        <v>40903</v>
      </c>
      <c r="P19" s="138" t="s">
        <v>30</v>
      </c>
      <c r="Q19" s="138" t="s">
        <v>30</v>
      </c>
      <c r="R19" s="138">
        <v>40903</v>
      </c>
      <c r="S19" s="138">
        <v>40919</v>
      </c>
      <c r="T19" s="138">
        <v>40924</v>
      </c>
      <c r="U19" s="260"/>
      <c r="V19" s="138">
        <v>40926</v>
      </c>
      <c r="W19" s="138">
        <v>40987</v>
      </c>
      <c r="X19" s="258"/>
      <c r="Y19" s="138">
        <v>40945</v>
      </c>
      <c r="Z19" s="138">
        <v>40961</v>
      </c>
    </row>
    <row r="20" spans="1:26" x14ac:dyDescent="0.25">
      <c r="A20" s="129"/>
      <c r="B20" s="129"/>
      <c r="C20" s="130"/>
      <c r="D20" s="50"/>
      <c r="E20" s="131"/>
      <c r="F20" s="131"/>
      <c r="G20" s="131"/>
      <c r="H20" s="131"/>
      <c r="I20" s="132"/>
      <c r="J20" s="143"/>
      <c r="K20" s="143"/>
      <c r="L20" s="143"/>
      <c r="M20" s="143"/>
      <c r="N20" s="143"/>
      <c r="O20" s="143"/>
      <c r="P20" s="143"/>
      <c r="Q20" s="143"/>
      <c r="R20" s="143"/>
      <c r="S20" s="143"/>
      <c r="T20" s="143"/>
      <c r="U20" s="144"/>
      <c r="V20" s="143"/>
      <c r="W20" s="143"/>
      <c r="X20" s="145"/>
      <c r="Y20" s="132"/>
      <c r="Z20" s="133"/>
    </row>
    <row r="21" spans="1:26" s="140" customFormat="1" ht="16.5" customHeight="1" x14ac:dyDescent="0.25">
      <c r="A21" s="268" t="s">
        <v>100</v>
      </c>
      <c r="B21" s="264" t="s">
        <v>201</v>
      </c>
      <c r="C21" s="270" t="s">
        <v>105</v>
      </c>
      <c r="D21" s="185" t="s">
        <v>98</v>
      </c>
      <c r="E21" s="134" t="s">
        <v>35</v>
      </c>
      <c r="F21" s="272" t="s">
        <v>205</v>
      </c>
      <c r="G21" s="135"/>
      <c r="H21" s="136" t="s">
        <v>114</v>
      </c>
      <c r="I21" s="137" t="s">
        <v>33</v>
      </c>
      <c r="J21" s="138">
        <v>41289</v>
      </c>
      <c r="K21" s="138">
        <f>J21+14</f>
        <v>41303</v>
      </c>
      <c r="L21" s="138">
        <f>K21+10</f>
        <v>41313</v>
      </c>
      <c r="M21" s="138">
        <f>L21+5</f>
        <v>41318</v>
      </c>
      <c r="N21" s="138">
        <f>M21+5</f>
        <v>41323</v>
      </c>
      <c r="O21" s="138">
        <f>N21+28</f>
        <v>41351</v>
      </c>
      <c r="P21" s="138">
        <f>O21+14</f>
        <v>41365</v>
      </c>
      <c r="Q21" s="138">
        <f>P21+5</f>
        <v>41370</v>
      </c>
      <c r="R21" s="148">
        <f>Q21+5</f>
        <v>41375</v>
      </c>
      <c r="S21" s="148">
        <f>R21+3</f>
        <v>41378</v>
      </c>
      <c r="T21" s="148">
        <f>S21+5</f>
        <v>41383</v>
      </c>
      <c r="U21" s="149"/>
      <c r="V21" s="148">
        <f>T21+3</f>
        <v>41386</v>
      </c>
      <c r="W21" s="148">
        <f>V21+240</f>
        <v>41626</v>
      </c>
      <c r="X21" s="150"/>
      <c r="Y21" s="151"/>
      <c r="Z21" s="152"/>
    </row>
    <row r="22" spans="1:26" s="140" customFormat="1" ht="35.25" customHeight="1" x14ac:dyDescent="0.25">
      <c r="A22" s="269"/>
      <c r="B22" s="265"/>
      <c r="C22" s="271"/>
      <c r="D22" s="186"/>
      <c r="E22" s="134" t="s">
        <v>31</v>
      </c>
      <c r="F22" s="273"/>
      <c r="G22" s="135"/>
      <c r="H22" s="136"/>
      <c r="I22" s="137"/>
      <c r="J22" s="153">
        <v>41422</v>
      </c>
      <c r="K22" s="153">
        <v>41436</v>
      </c>
      <c r="L22" s="153">
        <v>41466</v>
      </c>
      <c r="M22" s="153">
        <v>41477</v>
      </c>
      <c r="N22" s="153">
        <v>41478</v>
      </c>
      <c r="O22" s="153">
        <v>41513</v>
      </c>
      <c r="P22" s="153">
        <v>41534</v>
      </c>
      <c r="Q22" s="153" t="s">
        <v>30</v>
      </c>
      <c r="R22" s="261" t="s">
        <v>237</v>
      </c>
      <c r="S22" s="262"/>
      <c r="T22" s="262"/>
      <c r="U22" s="262"/>
      <c r="V22" s="262"/>
      <c r="W22" s="262"/>
      <c r="X22" s="262"/>
      <c r="Y22" s="262"/>
      <c r="Z22" s="263"/>
    </row>
    <row r="23" spans="1:26" ht="8.25" customHeight="1" x14ac:dyDescent="0.25">
      <c r="A23" s="129"/>
      <c r="B23" s="129"/>
      <c r="C23" s="130"/>
      <c r="D23" s="50"/>
      <c r="E23" s="131"/>
      <c r="F23" s="131"/>
      <c r="G23" s="131"/>
      <c r="H23" s="131"/>
      <c r="I23" s="132"/>
      <c r="J23" s="132"/>
      <c r="K23" s="132"/>
      <c r="L23" s="132"/>
      <c r="M23" s="132"/>
      <c r="N23" s="132"/>
      <c r="O23" s="132"/>
      <c r="P23" s="132"/>
      <c r="Q23" s="132"/>
      <c r="R23" s="132"/>
      <c r="S23" s="132"/>
      <c r="T23" s="132"/>
      <c r="U23" s="132"/>
      <c r="V23" s="132"/>
      <c r="W23" s="132"/>
      <c r="X23" s="145"/>
      <c r="Y23" s="132"/>
      <c r="Z23" s="133"/>
    </row>
    <row r="24" spans="1:26" s="140" customFormat="1" ht="16.5" customHeight="1" x14ac:dyDescent="0.25">
      <c r="A24" s="268" t="s">
        <v>101</v>
      </c>
      <c r="B24" s="264" t="s">
        <v>200</v>
      </c>
      <c r="C24" s="270" t="s">
        <v>104</v>
      </c>
      <c r="D24" s="185" t="s">
        <v>51</v>
      </c>
      <c r="E24" s="134" t="s">
        <v>35</v>
      </c>
      <c r="F24" s="272"/>
      <c r="G24" s="135"/>
      <c r="H24" s="136" t="s">
        <v>114</v>
      </c>
      <c r="I24" s="137" t="s">
        <v>29</v>
      </c>
      <c r="J24" s="138">
        <v>41685</v>
      </c>
      <c r="K24" s="138">
        <f>J24+14</f>
        <v>41699</v>
      </c>
      <c r="L24" s="138">
        <f>K24+10</f>
        <v>41709</v>
      </c>
      <c r="M24" s="138">
        <f>L24+5</f>
        <v>41714</v>
      </c>
      <c r="N24" s="138">
        <f>M24+5</f>
        <v>41719</v>
      </c>
      <c r="O24" s="138">
        <f>N24+28</f>
        <v>41747</v>
      </c>
      <c r="P24" s="138">
        <f>O24+14</f>
        <v>41761</v>
      </c>
      <c r="Q24" s="138">
        <f>P24+5</f>
        <v>41766</v>
      </c>
      <c r="R24" s="138">
        <f>Q24+5</f>
        <v>41771</v>
      </c>
      <c r="S24" s="138">
        <f>R24+3</f>
        <v>41774</v>
      </c>
      <c r="T24" s="138">
        <f>S24+5</f>
        <v>41779</v>
      </c>
      <c r="U24" s="137"/>
      <c r="V24" s="138">
        <f>T24+3</f>
        <v>41782</v>
      </c>
      <c r="W24" s="138">
        <f>V24+365</f>
        <v>42147</v>
      </c>
      <c r="X24" s="255"/>
      <c r="Y24" s="137"/>
      <c r="Z24" s="139"/>
    </row>
    <row r="25" spans="1:26" s="140" customFormat="1" ht="21" customHeight="1" x14ac:dyDescent="0.25">
      <c r="A25" s="269"/>
      <c r="B25" s="265"/>
      <c r="C25" s="271"/>
      <c r="D25" s="186"/>
      <c r="E25" s="134" t="s">
        <v>31</v>
      </c>
      <c r="F25" s="273"/>
      <c r="G25" s="135"/>
      <c r="H25" s="136"/>
      <c r="I25" s="137"/>
      <c r="J25" s="137"/>
      <c r="K25" s="137"/>
      <c r="L25" s="137"/>
      <c r="M25" s="137"/>
      <c r="N25" s="137"/>
      <c r="O25" s="137"/>
      <c r="P25" s="137"/>
      <c r="Q25" s="137"/>
      <c r="R25" s="137"/>
      <c r="S25" s="137"/>
      <c r="T25" s="137"/>
      <c r="U25" s="154"/>
      <c r="V25" s="138"/>
      <c r="W25" s="138"/>
      <c r="X25" s="256"/>
      <c r="Y25" s="137"/>
      <c r="Z25" s="139"/>
    </row>
    <row r="26" spans="1:26" x14ac:dyDescent="0.25">
      <c r="A26" s="129"/>
      <c r="B26" s="129"/>
      <c r="C26" s="130"/>
      <c r="D26" s="50"/>
      <c r="E26" s="131"/>
      <c r="F26" s="131"/>
      <c r="G26" s="131"/>
      <c r="H26" s="131"/>
      <c r="I26" s="132"/>
      <c r="J26" s="132"/>
      <c r="K26" s="132"/>
      <c r="L26" s="132"/>
      <c r="M26" s="132"/>
      <c r="N26" s="132"/>
      <c r="O26" s="132"/>
      <c r="P26" s="132"/>
      <c r="Q26" s="132"/>
      <c r="R26" s="132"/>
      <c r="S26" s="132"/>
      <c r="T26" s="132"/>
      <c r="U26" s="132"/>
      <c r="V26" s="132"/>
      <c r="W26" s="132"/>
      <c r="X26" s="145"/>
      <c r="Y26" s="132"/>
      <c r="Z26" s="133"/>
    </row>
    <row r="27" spans="1:26" s="140" customFormat="1" ht="16.5" customHeight="1" x14ac:dyDescent="0.25">
      <c r="A27" s="268" t="s">
        <v>125</v>
      </c>
      <c r="B27" s="264" t="s">
        <v>200</v>
      </c>
      <c r="C27" s="270" t="s">
        <v>213</v>
      </c>
      <c r="D27" s="185" t="s">
        <v>98</v>
      </c>
      <c r="E27" s="134" t="s">
        <v>35</v>
      </c>
      <c r="F27" s="272"/>
      <c r="G27" s="135"/>
      <c r="H27" s="136" t="s">
        <v>115</v>
      </c>
      <c r="I27" s="137" t="s">
        <v>33</v>
      </c>
      <c r="J27" s="138">
        <v>41506</v>
      </c>
      <c r="K27" s="138">
        <f>J27+14</f>
        <v>41520</v>
      </c>
      <c r="L27" s="138">
        <f>K27+10</f>
        <v>41530</v>
      </c>
      <c r="M27" s="138">
        <f>L27+5</f>
        <v>41535</v>
      </c>
      <c r="N27" s="138">
        <f>M27+5</f>
        <v>41540</v>
      </c>
      <c r="O27" s="138">
        <f>N27+28</f>
        <v>41568</v>
      </c>
      <c r="P27" s="138">
        <f>O27+14</f>
        <v>41582</v>
      </c>
      <c r="Q27" s="138">
        <f>P27+5</f>
        <v>41587</v>
      </c>
      <c r="R27" s="138">
        <f>Q27+5</f>
        <v>41592</v>
      </c>
      <c r="S27" s="138">
        <f>R27+3</f>
        <v>41595</v>
      </c>
      <c r="T27" s="138">
        <f>S27+5</f>
        <v>41600</v>
      </c>
      <c r="U27" s="137"/>
      <c r="V27" s="138">
        <f>T27+3</f>
        <v>41603</v>
      </c>
      <c r="W27" s="138">
        <f>V27+365</f>
        <v>41968</v>
      </c>
      <c r="X27" s="255"/>
      <c r="Y27" s="137"/>
      <c r="Z27" s="139"/>
    </row>
    <row r="28" spans="1:26" s="140" customFormat="1" ht="16.5" customHeight="1" x14ac:dyDescent="0.25">
      <c r="A28" s="269"/>
      <c r="B28" s="265"/>
      <c r="C28" s="271"/>
      <c r="D28" s="186"/>
      <c r="E28" s="134" t="s">
        <v>31</v>
      </c>
      <c r="F28" s="273"/>
      <c r="G28" s="135"/>
      <c r="H28" s="136"/>
      <c r="I28" s="137"/>
      <c r="J28" s="137"/>
      <c r="K28" s="137"/>
      <c r="L28" s="137"/>
      <c r="M28" s="137"/>
      <c r="N28" s="137"/>
      <c r="O28" s="137"/>
      <c r="P28" s="137"/>
      <c r="Q28" s="137"/>
      <c r="R28" s="137"/>
      <c r="S28" s="137"/>
      <c r="T28" s="137"/>
      <c r="U28" s="154"/>
      <c r="V28" s="138"/>
      <c r="W28" s="138"/>
      <c r="X28" s="256"/>
      <c r="Y28" s="137"/>
      <c r="Z28" s="139"/>
    </row>
    <row r="29" spans="1:26" ht="8.25" customHeight="1" x14ac:dyDescent="0.25">
      <c r="A29" s="129"/>
      <c r="B29" s="129"/>
      <c r="C29" s="130"/>
      <c r="D29" s="50"/>
      <c r="E29" s="131"/>
      <c r="F29" s="131"/>
      <c r="G29" s="131"/>
      <c r="H29" s="131"/>
      <c r="I29" s="132"/>
      <c r="J29" s="132"/>
      <c r="K29" s="132"/>
      <c r="L29" s="132"/>
      <c r="M29" s="132"/>
      <c r="N29" s="132"/>
      <c r="O29" s="132"/>
      <c r="P29" s="132"/>
      <c r="Q29" s="132"/>
      <c r="R29" s="132"/>
      <c r="S29" s="132"/>
      <c r="T29" s="132"/>
      <c r="U29" s="132"/>
      <c r="V29" s="132"/>
      <c r="W29" s="132"/>
      <c r="X29" s="145"/>
      <c r="Y29" s="132"/>
      <c r="Z29" s="133"/>
    </row>
    <row r="30" spans="1:26" s="140" customFormat="1" ht="16.5" customHeight="1" x14ac:dyDescent="0.25">
      <c r="A30" s="268" t="s">
        <v>210</v>
      </c>
      <c r="B30" s="264" t="s">
        <v>99</v>
      </c>
      <c r="C30" s="270" t="s">
        <v>180</v>
      </c>
      <c r="D30" s="185"/>
      <c r="E30" s="134"/>
      <c r="F30" s="272"/>
      <c r="G30" s="135"/>
      <c r="H30" s="136" t="s">
        <v>182</v>
      </c>
      <c r="I30" s="249" t="s">
        <v>183</v>
      </c>
      <c r="J30" s="250"/>
      <c r="K30" s="250"/>
      <c r="L30" s="250"/>
      <c r="M30" s="250"/>
      <c r="N30" s="250"/>
      <c r="O30" s="250"/>
      <c r="P30" s="250"/>
      <c r="Q30" s="250"/>
      <c r="R30" s="250"/>
      <c r="S30" s="250"/>
      <c r="T30" s="250"/>
      <c r="U30" s="250"/>
      <c r="V30" s="250"/>
      <c r="W30" s="250"/>
      <c r="X30" s="250"/>
      <c r="Y30" s="250"/>
      <c r="Z30" s="251"/>
    </row>
    <row r="31" spans="1:26" s="140" customFormat="1" ht="16.5" customHeight="1" x14ac:dyDescent="0.25">
      <c r="A31" s="269"/>
      <c r="B31" s="265"/>
      <c r="C31" s="271"/>
      <c r="D31" s="186"/>
      <c r="E31" s="134"/>
      <c r="F31" s="273"/>
      <c r="G31" s="135"/>
      <c r="H31" s="136"/>
      <c r="I31" s="252"/>
      <c r="J31" s="253"/>
      <c r="K31" s="253"/>
      <c r="L31" s="253"/>
      <c r="M31" s="253"/>
      <c r="N31" s="253"/>
      <c r="O31" s="253"/>
      <c r="P31" s="253"/>
      <c r="Q31" s="253"/>
      <c r="R31" s="253"/>
      <c r="S31" s="253"/>
      <c r="T31" s="253"/>
      <c r="U31" s="253"/>
      <c r="V31" s="253"/>
      <c r="W31" s="253"/>
      <c r="X31" s="253"/>
      <c r="Y31" s="253"/>
      <c r="Z31" s="254"/>
    </row>
    <row r="32" spans="1:26" ht="8.25" customHeight="1" x14ac:dyDescent="0.25">
      <c r="A32" s="129"/>
      <c r="B32" s="129"/>
      <c r="C32" s="130"/>
      <c r="D32" s="50"/>
      <c r="E32" s="131"/>
      <c r="F32" s="131"/>
      <c r="G32" s="131"/>
      <c r="H32" s="131"/>
      <c r="I32" s="132"/>
      <c r="J32" s="132"/>
      <c r="K32" s="132"/>
      <c r="L32" s="132"/>
      <c r="M32" s="132"/>
      <c r="N32" s="132"/>
      <c r="O32" s="132"/>
      <c r="P32" s="132"/>
      <c r="Q32" s="132"/>
      <c r="R32" s="132"/>
      <c r="S32" s="132"/>
      <c r="T32" s="132"/>
      <c r="U32" s="132"/>
      <c r="V32" s="132"/>
      <c r="W32" s="132"/>
      <c r="X32" s="145"/>
      <c r="Y32" s="132"/>
      <c r="Z32" s="133"/>
    </row>
    <row r="33" spans="1:26" s="140" customFormat="1" ht="16.5" customHeight="1" x14ac:dyDescent="0.25">
      <c r="A33" s="268" t="s">
        <v>211</v>
      </c>
      <c r="B33" s="264" t="s">
        <v>99</v>
      </c>
      <c r="C33" s="270" t="s">
        <v>181</v>
      </c>
      <c r="D33" s="185" t="s">
        <v>98</v>
      </c>
      <c r="E33" s="134"/>
      <c r="F33" s="272"/>
      <c r="G33" s="135"/>
      <c r="H33" s="136" t="s">
        <v>115</v>
      </c>
      <c r="I33" s="137" t="s">
        <v>29</v>
      </c>
      <c r="J33" s="138">
        <v>41593</v>
      </c>
      <c r="K33" s="138">
        <f>J33+14</f>
        <v>41607</v>
      </c>
      <c r="L33" s="138" t="s">
        <v>30</v>
      </c>
      <c r="M33" s="138" t="s">
        <v>30</v>
      </c>
      <c r="N33" s="138">
        <f>K33+14</f>
        <v>41621</v>
      </c>
      <c r="O33" s="138">
        <f>N33+28</f>
        <v>41649</v>
      </c>
      <c r="P33" s="138" t="s">
        <v>30</v>
      </c>
      <c r="Q33" s="138" t="s">
        <v>30</v>
      </c>
      <c r="R33" s="138">
        <f>O33+20</f>
        <v>41669</v>
      </c>
      <c r="S33" s="138" t="s">
        <v>30</v>
      </c>
      <c r="T33" s="138" t="s">
        <v>30</v>
      </c>
      <c r="U33" s="155"/>
      <c r="V33" s="138">
        <f>R33+30</f>
        <v>41699</v>
      </c>
      <c r="W33" s="138">
        <f>V33+600</f>
        <v>42299</v>
      </c>
      <c r="X33" s="155"/>
      <c r="Y33" s="155"/>
      <c r="Z33" s="155"/>
    </row>
    <row r="34" spans="1:26" s="140" customFormat="1" ht="16.5" customHeight="1" x14ac:dyDescent="0.25">
      <c r="A34" s="269"/>
      <c r="B34" s="265"/>
      <c r="C34" s="271"/>
      <c r="D34" s="186"/>
      <c r="E34" s="134"/>
      <c r="F34" s="273"/>
      <c r="G34" s="135"/>
      <c r="H34" s="136"/>
      <c r="I34" s="155"/>
      <c r="J34" s="155"/>
      <c r="K34" s="155"/>
      <c r="L34" s="155"/>
      <c r="M34" s="155"/>
      <c r="N34" s="155"/>
      <c r="O34" s="155"/>
      <c r="P34" s="155"/>
      <c r="Q34" s="155"/>
      <c r="R34" s="155"/>
      <c r="S34" s="155"/>
      <c r="T34" s="155"/>
      <c r="U34" s="155"/>
      <c r="V34" s="155"/>
      <c r="W34" s="155"/>
      <c r="X34" s="155"/>
      <c r="Y34" s="155"/>
      <c r="Z34" s="155"/>
    </row>
    <row r="35" spans="1:26" ht="8.25" customHeight="1" thickBot="1" x14ac:dyDescent="0.3">
      <c r="A35" s="129"/>
      <c r="B35" s="129"/>
      <c r="C35" s="130"/>
      <c r="D35" s="50"/>
      <c r="E35" s="131"/>
      <c r="F35" s="131"/>
      <c r="G35" s="131"/>
      <c r="H35" s="131"/>
      <c r="I35" s="132"/>
      <c r="J35" s="132"/>
      <c r="K35" s="132"/>
      <c r="L35" s="132"/>
      <c r="M35" s="132"/>
      <c r="N35" s="132"/>
      <c r="O35" s="132"/>
      <c r="P35" s="132"/>
      <c r="Q35" s="132"/>
      <c r="R35" s="132"/>
      <c r="S35" s="132"/>
      <c r="T35" s="132"/>
      <c r="U35" s="132"/>
      <c r="V35" s="132"/>
      <c r="W35" s="132"/>
      <c r="X35" s="145"/>
      <c r="Y35" s="132"/>
      <c r="Z35" s="133"/>
    </row>
    <row r="36" spans="1:26" ht="24.95" customHeight="1" x14ac:dyDescent="0.25">
      <c r="A36" s="248"/>
      <c r="B36" s="266"/>
      <c r="C36" s="278" t="s">
        <v>102</v>
      </c>
      <c r="D36" s="279"/>
      <c r="E36" s="282" t="s">
        <v>35</v>
      </c>
      <c r="F36" s="283"/>
      <c r="G36" s="119"/>
    </row>
    <row r="37" spans="1:26" ht="24.95" customHeight="1" thickBot="1" x14ac:dyDescent="0.3">
      <c r="A37" s="217"/>
      <c r="B37" s="267"/>
      <c r="C37" s="280"/>
      <c r="D37" s="281"/>
      <c r="E37" s="284" t="s">
        <v>31</v>
      </c>
      <c r="F37" s="285"/>
      <c r="G37" s="62"/>
    </row>
    <row r="38" spans="1:26" ht="9" customHeight="1" x14ac:dyDescent="0.25">
      <c r="E38" s="158"/>
      <c r="F38" s="158"/>
      <c r="G38" s="158"/>
    </row>
    <row r="39" spans="1:26" ht="9" customHeight="1" x14ac:dyDescent="0.25">
      <c r="E39" s="158"/>
      <c r="F39" s="158"/>
      <c r="G39" s="158"/>
    </row>
    <row r="40" spans="1:26" ht="9" customHeight="1" x14ac:dyDescent="0.25">
      <c r="E40" s="158"/>
      <c r="F40" s="158"/>
      <c r="G40" s="158"/>
    </row>
    <row r="41" spans="1:26" ht="9" customHeight="1" x14ac:dyDescent="0.25">
      <c r="E41" s="158"/>
      <c r="F41" s="158"/>
      <c r="G41" s="158"/>
    </row>
    <row r="42" spans="1:26" ht="9" customHeight="1" x14ac:dyDescent="0.25"/>
    <row r="43" spans="1:26" ht="9" customHeight="1" x14ac:dyDescent="0.25"/>
    <row r="44" spans="1:26" ht="9" customHeight="1" x14ac:dyDescent="0.25"/>
    <row r="45" spans="1:26" ht="15.75" customHeight="1" x14ac:dyDescent="0.25">
      <c r="A45" s="159"/>
      <c r="B45" s="159"/>
      <c r="C45" s="286" t="s">
        <v>103</v>
      </c>
      <c r="D45" s="286"/>
      <c r="E45" s="286"/>
      <c r="F45" s="286"/>
      <c r="G45" s="286"/>
      <c r="H45" s="286"/>
      <c r="I45" s="286"/>
      <c r="J45" s="286"/>
      <c r="K45" s="286"/>
      <c r="L45" s="286"/>
      <c r="M45" s="286"/>
      <c r="N45" s="286"/>
      <c r="O45" s="286"/>
      <c r="P45" s="286"/>
      <c r="Q45" s="286"/>
      <c r="R45" s="286"/>
      <c r="S45" s="286"/>
      <c r="T45" s="286"/>
      <c r="U45" s="286"/>
      <c r="V45" s="286"/>
      <c r="W45" s="286"/>
      <c r="X45" s="286"/>
      <c r="Y45" s="286"/>
      <c r="Z45" s="286"/>
    </row>
    <row r="46" spans="1:26" x14ac:dyDescent="0.25">
      <c r="A46" s="159"/>
      <c r="B46" s="159"/>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row>
    <row r="47" spans="1:26" s="160" customFormat="1" ht="15.75" x14ac:dyDescent="0.25">
      <c r="A47" s="158"/>
      <c r="B47" s="158"/>
      <c r="C47" s="158"/>
      <c r="D47" s="158"/>
      <c r="E47" s="120"/>
      <c r="F47" s="120"/>
      <c r="G47" s="120"/>
      <c r="H47" s="120"/>
      <c r="I47" s="120"/>
      <c r="J47" s="120"/>
      <c r="K47" s="120"/>
      <c r="L47" s="120"/>
      <c r="M47" s="120"/>
      <c r="N47" s="120"/>
      <c r="O47" s="120"/>
      <c r="P47" s="120"/>
      <c r="Q47" s="120"/>
      <c r="R47" s="120"/>
      <c r="S47" s="120"/>
      <c r="T47" s="120"/>
      <c r="U47" s="120"/>
      <c r="V47" s="120"/>
      <c r="W47" s="120"/>
      <c r="X47" s="120"/>
      <c r="Y47" s="120"/>
      <c r="Z47" s="120"/>
    </row>
    <row r="48" spans="1:26" s="160" customFormat="1" ht="15.75" x14ac:dyDescent="0.25">
      <c r="A48" s="158"/>
      <c r="B48" s="158"/>
      <c r="C48" s="158"/>
      <c r="D48" s="158"/>
      <c r="E48" s="120"/>
      <c r="F48" s="120"/>
      <c r="G48" s="120"/>
      <c r="H48" s="120"/>
      <c r="I48" s="120"/>
      <c r="J48" s="120"/>
      <c r="K48" s="120"/>
      <c r="L48" s="120"/>
      <c r="M48" s="120"/>
      <c r="N48" s="120"/>
      <c r="O48" s="120"/>
      <c r="P48" s="120"/>
      <c r="Q48" s="120"/>
      <c r="R48" s="120"/>
      <c r="S48" s="120"/>
      <c r="T48" s="120"/>
      <c r="U48" s="120"/>
      <c r="V48" s="120"/>
      <c r="W48" s="120"/>
      <c r="X48" s="120"/>
      <c r="Y48" s="120"/>
      <c r="Z48" s="120"/>
    </row>
    <row r="49" spans="1:26" s="160" customFormat="1" ht="15.75" x14ac:dyDescent="0.25">
      <c r="A49" s="158"/>
      <c r="B49" s="158"/>
      <c r="C49" s="158"/>
      <c r="D49" s="158"/>
      <c r="E49" s="120"/>
      <c r="F49" s="120"/>
      <c r="G49" s="120"/>
      <c r="H49" s="120"/>
      <c r="I49" s="120"/>
      <c r="J49" s="120"/>
      <c r="K49" s="120"/>
      <c r="L49" s="120"/>
      <c r="M49" s="120"/>
      <c r="N49" s="120"/>
      <c r="O49" s="120"/>
      <c r="P49" s="120"/>
      <c r="Q49" s="120"/>
      <c r="R49" s="120"/>
      <c r="S49" s="120"/>
      <c r="T49" s="120"/>
      <c r="U49" s="120"/>
      <c r="V49" s="120"/>
      <c r="W49" s="120"/>
      <c r="X49" s="120"/>
      <c r="Y49" s="120"/>
      <c r="Z49" s="120"/>
    </row>
    <row r="50" spans="1:26" s="160" customFormat="1" ht="15.75" x14ac:dyDescent="0.25">
      <c r="A50" s="158"/>
      <c r="B50" s="158"/>
      <c r="C50" s="158"/>
      <c r="D50" s="158"/>
      <c r="E50" s="120"/>
      <c r="F50" s="120"/>
      <c r="G50" s="120"/>
      <c r="H50" s="120"/>
      <c r="I50" s="120"/>
      <c r="J50" s="120"/>
      <c r="K50" s="120"/>
      <c r="L50" s="120"/>
      <c r="M50" s="120"/>
      <c r="N50" s="120"/>
      <c r="O50" s="120"/>
      <c r="P50" s="120"/>
      <c r="Q50" s="120"/>
      <c r="R50" s="120"/>
      <c r="S50" s="120"/>
      <c r="T50" s="120"/>
      <c r="U50" s="120"/>
      <c r="V50" s="120"/>
      <c r="W50" s="120"/>
      <c r="X50" s="120"/>
      <c r="Y50" s="120"/>
      <c r="Z50" s="120"/>
    </row>
    <row r="51" spans="1:26" s="160" customFormat="1" ht="15.75" x14ac:dyDescent="0.25">
      <c r="A51" s="161"/>
      <c r="B51" s="161"/>
      <c r="C51" s="161"/>
      <c r="D51" s="161"/>
      <c r="E51" s="120"/>
      <c r="F51" s="120"/>
      <c r="G51" s="120"/>
      <c r="H51" s="120"/>
      <c r="I51" s="120"/>
      <c r="J51" s="120"/>
      <c r="K51" s="120"/>
      <c r="L51" s="120"/>
      <c r="M51" s="120"/>
      <c r="N51" s="120"/>
      <c r="O51" s="120"/>
      <c r="P51" s="120"/>
      <c r="Q51" s="120"/>
      <c r="R51" s="120"/>
      <c r="S51" s="120"/>
      <c r="T51" s="120"/>
      <c r="U51" s="120"/>
      <c r="V51" s="120"/>
      <c r="W51" s="120"/>
      <c r="X51" s="120"/>
      <c r="Y51" s="120"/>
      <c r="Z51" s="120"/>
    </row>
    <row r="52" spans="1:26" s="160" customFormat="1" ht="15.75" x14ac:dyDescent="0.25">
      <c r="A52" s="158"/>
      <c r="B52" s="158"/>
      <c r="C52" s="158"/>
      <c r="D52" s="158"/>
      <c r="E52" s="120"/>
      <c r="F52" s="120"/>
      <c r="G52" s="120"/>
      <c r="H52" s="120"/>
      <c r="I52" s="120"/>
      <c r="J52" s="120"/>
      <c r="K52" s="120"/>
      <c r="L52" s="120"/>
      <c r="M52" s="120"/>
      <c r="N52" s="120"/>
      <c r="O52" s="120"/>
      <c r="P52" s="120"/>
      <c r="Q52" s="120"/>
      <c r="R52" s="120"/>
      <c r="S52" s="120"/>
      <c r="T52" s="120"/>
      <c r="U52" s="120"/>
      <c r="V52" s="120"/>
      <c r="W52" s="120"/>
      <c r="X52" s="120"/>
      <c r="Y52" s="120"/>
      <c r="Z52" s="120"/>
    </row>
    <row r="53" spans="1:26" s="160" customFormat="1" ht="15.75" x14ac:dyDescent="0.25">
      <c r="A53" s="158"/>
      <c r="B53" s="158"/>
      <c r="C53" s="158"/>
      <c r="D53" s="158"/>
      <c r="E53" s="120"/>
      <c r="F53" s="120"/>
      <c r="G53" s="120"/>
      <c r="H53" s="120"/>
      <c r="I53" s="120"/>
      <c r="J53" s="120"/>
      <c r="K53" s="120"/>
      <c r="L53" s="120"/>
      <c r="M53" s="120"/>
      <c r="N53" s="120"/>
      <c r="O53" s="120"/>
      <c r="P53" s="120"/>
      <c r="Q53" s="120"/>
      <c r="R53" s="120"/>
      <c r="S53" s="120"/>
      <c r="T53" s="120"/>
      <c r="U53" s="120"/>
      <c r="V53" s="120"/>
      <c r="W53" s="120"/>
      <c r="X53" s="120"/>
      <c r="Y53" s="120"/>
      <c r="Z53" s="120"/>
    </row>
    <row r="66" spans="1:26" s="160" customFormat="1" ht="15.75" x14ac:dyDescent="0.25">
      <c r="A66" s="158"/>
      <c r="B66" s="158"/>
      <c r="C66" s="158"/>
      <c r="D66" s="158"/>
      <c r="E66" s="120"/>
      <c r="F66" s="120"/>
      <c r="G66" s="120"/>
      <c r="H66" s="120"/>
      <c r="I66" s="120"/>
      <c r="J66" s="120"/>
      <c r="K66" s="120"/>
      <c r="L66" s="120"/>
      <c r="M66" s="120"/>
      <c r="N66" s="120"/>
      <c r="O66" s="120"/>
      <c r="P66" s="120"/>
      <c r="Q66" s="120"/>
      <c r="R66" s="120"/>
      <c r="S66" s="120"/>
      <c r="T66" s="120"/>
      <c r="U66" s="120"/>
      <c r="V66" s="120"/>
      <c r="W66" s="120"/>
      <c r="X66" s="120"/>
      <c r="Y66" s="120"/>
      <c r="Z66" s="120"/>
    </row>
  </sheetData>
  <mergeCells count="74">
    <mergeCell ref="A24:A25"/>
    <mergeCell ref="C24:C25"/>
    <mergeCell ref="D24:D25"/>
    <mergeCell ref="F24:F25"/>
    <mergeCell ref="U5:Z5"/>
    <mergeCell ref="E7:Z7"/>
    <mergeCell ref="J5:K5"/>
    <mergeCell ref="L5:M5"/>
    <mergeCell ref="N5:O5"/>
    <mergeCell ref="P5:Q5"/>
    <mergeCell ref="S5:T5"/>
    <mergeCell ref="G5:I5"/>
    <mergeCell ref="A5:F5"/>
    <mergeCell ref="C12:C13"/>
    <mergeCell ref="D12:D13"/>
    <mergeCell ref="F12:F13"/>
    <mergeCell ref="C46:Z46"/>
    <mergeCell ref="A1:E4"/>
    <mergeCell ref="A36:A37"/>
    <mergeCell ref="C36:D37"/>
    <mergeCell ref="E36:F36"/>
    <mergeCell ref="E37:F37"/>
    <mergeCell ref="C45:Z45"/>
    <mergeCell ref="A27:A28"/>
    <mergeCell ref="C27:C28"/>
    <mergeCell ref="D27:D28"/>
    <mergeCell ref="F27:F28"/>
    <mergeCell ref="A9:A10"/>
    <mergeCell ref="C9:C10"/>
    <mergeCell ref="D9:D10"/>
    <mergeCell ref="F9:F10"/>
    <mergeCell ref="A12:A13"/>
    <mergeCell ref="A21:A22"/>
    <mergeCell ref="C21:C22"/>
    <mergeCell ref="D21:D22"/>
    <mergeCell ref="F21:F22"/>
    <mergeCell ref="A15:A16"/>
    <mergeCell ref="C15:C16"/>
    <mergeCell ref="D15:D16"/>
    <mergeCell ref="F15:F16"/>
    <mergeCell ref="A18:A19"/>
    <mergeCell ref="C18:C19"/>
    <mergeCell ref="D18:D19"/>
    <mergeCell ref="F18:F19"/>
    <mergeCell ref="A33:A34"/>
    <mergeCell ref="C33:C34"/>
    <mergeCell ref="D33:D34"/>
    <mergeCell ref="F33:F34"/>
    <mergeCell ref="A30:A31"/>
    <mergeCell ref="C30:C31"/>
    <mergeCell ref="D30:D31"/>
    <mergeCell ref="F30:F31"/>
    <mergeCell ref="B9:B10"/>
    <mergeCell ref="B12:B13"/>
    <mergeCell ref="B15:B16"/>
    <mergeCell ref="B18:B19"/>
    <mergeCell ref="B21:B22"/>
    <mergeCell ref="B24:B25"/>
    <mergeCell ref="B27:B28"/>
    <mergeCell ref="B30:B31"/>
    <mergeCell ref="B33:B34"/>
    <mergeCell ref="B36:B37"/>
    <mergeCell ref="I30:Z31"/>
    <mergeCell ref="X24:X25"/>
    <mergeCell ref="X27:X28"/>
    <mergeCell ref="X9:X10"/>
    <mergeCell ref="U9:U10"/>
    <mergeCell ref="X12:X13"/>
    <mergeCell ref="U15:U16"/>
    <mergeCell ref="X15:X16"/>
    <mergeCell ref="U18:U19"/>
    <mergeCell ref="X18:X19"/>
    <mergeCell ref="U12:U13"/>
    <mergeCell ref="R22:Z22"/>
  </mergeCells>
  <pageMargins left="0.27" right="0.27559055118110198" top="0.39370078740157499" bottom="0.196850393700787" header="0.39370078740157499" footer="0.196850393700787"/>
  <pageSetup paperSize="8" scale="83" orientation="landscape" blackAndWhite="1" horizontalDpi="1200" verticalDpi="1200" r:id="rId1"/>
  <headerFooter alignWithMargins="0">
    <oddHeader>&amp;C&amp;"Times New Roman,غامق"&amp;22&amp;X Procurement Plan for Project  Management</oddHeader>
  </headerFooter>
  <colBreaks count="1" manualBreakCount="1">
    <brk id="23" max="4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General</vt:lpstr>
      <vt:lpstr>Works</vt:lpstr>
      <vt:lpstr>Goods</vt:lpstr>
      <vt:lpstr>Consultancy Services 2011</vt:lpstr>
      <vt:lpstr>'Consultancy Services 2011'!Print_Area</vt:lpstr>
      <vt:lpstr>Works!Print_Area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safaa elrabii</dc:creator>
  <cp:lastModifiedBy>Md. Khaled Jahangir</cp:lastModifiedBy>
  <cp:lastPrinted>2013-02-06T06:39:19Z</cp:lastPrinted>
  <dcterms:created xsi:type="dcterms:W3CDTF">2012-01-12T07:49:52Z</dcterms:created>
  <dcterms:modified xsi:type="dcterms:W3CDTF">2013-12-13T20:35:55Z</dcterms:modified>
</cp:coreProperties>
</file>